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B27E858C-23C4-4007-97C2-033B71E515FD}" xr6:coauthVersionLast="47" xr6:coauthVersionMax="47" xr10:uidLastSave="{00000000-0000-0000-0000-000000000000}"/>
  <bookViews>
    <workbookView xWindow="-108" yWindow="-108" windowWidth="23256" windowHeight="12576"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RSS" sheetId="92" state="hidden" r:id="rId6"/>
    <sheet name="UAL" sheetId="75" state="hidden" r:id="rId7"/>
    <sheet name="Formula for unit data" sheetId="93" state="hidden" r:id="rId8"/>
    <sheet name="Unit Data" sheetId="94" state="hidden" r:id="rId9"/>
    <sheet name="PY1 Data(H)" sheetId="82" state="hidden" r:id="rId10"/>
    <sheet name="PY2 Data(H)" sheetId="84" state="hidden" r:id="rId11"/>
    <sheet name="Unit Names(H)" sheetId="29" state="hidden" r:id="rId12"/>
  </sheets>
  <externalReferences>
    <externalReference r:id="rId13"/>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Print'!$A$1:$H$30</definedName>
    <definedName name="_xlnm.Print_Area" localSheetId="2">'TD Info Completed by Auditor'!$A$1:$D$34</definedName>
    <definedName name="_xlnm.Print_Area" localSheetId="1">'Unit Data from Audit Worksheet'!$A$7:$D$244</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88" l="1"/>
  <c r="N10" i="88"/>
  <c r="E8" i="1"/>
  <c r="E7" i="1"/>
  <c r="E243" i="1"/>
  <c r="E242" i="1"/>
  <c r="E241" i="1"/>
  <c r="E240" i="1"/>
  <c r="E239" i="1"/>
  <c r="E238" i="1"/>
  <c r="E237" i="1"/>
  <c r="E236" i="1"/>
  <c r="E233" i="1"/>
  <c r="E231" i="1"/>
  <c r="E229" i="1"/>
  <c r="E226" i="1"/>
  <c r="E225" i="1"/>
  <c r="E224" i="1"/>
  <c r="E223" i="1"/>
  <c r="E220" i="1"/>
  <c r="E219" i="1"/>
  <c r="E218" i="1"/>
  <c r="E217" i="1"/>
  <c r="E216" i="1"/>
  <c r="E214" i="1"/>
  <c r="E213" i="1"/>
  <c r="E212" i="1"/>
  <c r="E211" i="1"/>
  <c r="E208" i="1"/>
  <c r="E206" i="1"/>
  <c r="E205" i="1"/>
  <c r="E204" i="1"/>
  <c r="E203" i="1"/>
  <c r="E201" i="1"/>
  <c r="E200" i="1"/>
  <c r="E199" i="1"/>
  <c r="E194" i="1"/>
  <c r="E193" i="1"/>
  <c r="E192" i="1"/>
  <c r="E191" i="1"/>
  <c r="E188" i="1"/>
  <c r="E187" i="1"/>
  <c r="E186" i="1"/>
  <c r="E185" i="1"/>
  <c r="E182" i="1"/>
  <c r="E181" i="1"/>
  <c r="E180" i="1"/>
  <c r="E179" i="1"/>
  <c r="E175" i="1"/>
  <c r="E174" i="1"/>
  <c r="E169" i="1"/>
  <c r="E168" i="1"/>
  <c r="E164" i="1"/>
  <c r="E162" i="1"/>
  <c r="E160" i="1"/>
  <c r="E159" i="1"/>
  <c r="E158" i="1"/>
  <c r="E156" i="1"/>
  <c r="E155" i="1"/>
  <c r="E154" i="1"/>
  <c r="E149" i="1"/>
  <c r="E148" i="1"/>
  <c r="E147" i="1"/>
  <c r="E146" i="1"/>
  <c r="E144" i="1"/>
  <c r="E143" i="1"/>
  <c r="E142" i="1"/>
  <c r="E141" i="1"/>
  <c r="E140" i="1"/>
  <c r="E139" i="1"/>
  <c r="E138" i="1"/>
  <c r="E137" i="1"/>
  <c r="E136" i="1"/>
  <c r="E134" i="1"/>
  <c r="E133" i="1"/>
  <c r="E132" i="1"/>
  <c r="E131" i="1"/>
  <c r="E130" i="1"/>
  <c r="E129" i="1"/>
  <c r="E128" i="1"/>
  <c r="E126" i="1"/>
  <c r="E125" i="1"/>
  <c r="E124" i="1"/>
  <c r="E123" i="1"/>
  <c r="E122" i="1"/>
  <c r="E121" i="1"/>
  <c r="E120" i="1"/>
  <c r="E119" i="1"/>
  <c r="E116" i="1"/>
  <c r="E115" i="1"/>
  <c r="E114" i="1"/>
  <c r="E113" i="1"/>
  <c r="E112" i="1"/>
  <c r="E111" i="1"/>
  <c r="E110" i="1"/>
  <c r="E109" i="1"/>
  <c r="E108" i="1"/>
  <c r="E107" i="1"/>
  <c r="E106" i="1"/>
  <c r="E105" i="1"/>
  <c r="E104" i="1"/>
  <c r="E103" i="1"/>
  <c r="E102" i="1"/>
  <c r="E101" i="1"/>
  <c r="E100" i="1"/>
  <c r="E99" i="1"/>
  <c r="E97" i="1"/>
  <c r="E96" i="1"/>
  <c r="E95" i="1"/>
  <c r="E94" i="1"/>
  <c r="E93" i="1"/>
  <c r="E92" i="1"/>
  <c r="E91" i="1"/>
  <c r="E90" i="1"/>
  <c r="E89" i="1"/>
  <c r="E88" i="1"/>
  <c r="E87" i="1"/>
  <c r="E86" i="1"/>
  <c r="E85" i="1"/>
  <c r="E84" i="1"/>
  <c r="E83" i="1"/>
  <c r="E82" i="1"/>
  <c r="E81" i="1"/>
  <c r="E80" i="1"/>
  <c r="E79" i="1"/>
  <c r="E75" i="1"/>
  <c r="E73" i="1"/>
  <c r="E72" i="1"/>
  <c r="E70" i="1"/>
  <c r="E69" i="1"/>
  <c r="E68" i="1"/>
  <c r="E67" i="1"/>
  <c r="E66" i="1"/>
  <c r="E65" i="1"/>
  <c r="E64" i="1"/>
  <c r="E63" i="1"/>
  <c r="E62" i="1"/>
  <c r="E61" i="1"/>
  <c r="E60"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170" i="1"/>
  <c r="G80" i="1"/>
  <c r="L218" i="28"/>
  <c r="L217" i="28"/>
  <c r="E3" i="93" a="1"/>
  <c r="E3" i="93" s="1"/>
  <c r="F3" i="93" a="1"/>
  <c r="F3" i="93" s="1"/>
  <c r="G3" i="93" a="1"/>
  <c r="G3" i="93" s="1"/>
  <c r="H3" i="93" a="1"/>
  <c r="H3" i="93"/>
  <c r="I3" i="93" a="1"/>
  <c r="I3" i="93"/>
  <c r="J3" i="93" a="1"/>
  <c r="J3" i="93" s="1"/>
  <c r="K3" i="93" a="1"/>
  <c r="K3" i="93"/>
  <c r="L3" i="93" a="1"/>
  <c r="L3" i="93" s="1"/>
  <c r="M3" i="93" a="1"/>
  <c r="M3" i="93" s="1"/>
  <c r="N3" i="93" a="1"/>
  <c r="N3" i="93" s="1"/>
  <c r="O3" i="93" a="1"/>
  <c r="O3" i="93" s="1"/>
  <c r="P3" i="93" a="1"/>
  <c r="P3" i="93" s="1"/>
  <c r="Q3" i="93" a="1"/>
  <c r="Q3" i="93"/>
  <c r="R3" i="93" a="1"/>
  <c r="R3" i="93" s="1"/>
  <c r="S3" i="93" a="1"/>
  <c r="S3" i="93"/>
  <c r="T3" i="93" a="1"/>
  <c r="T3" i="93"/>
  <c r="U3" i="93" a="1"/>
  <c r="U3" i="93"/>
  <c r="V3" i="93" a="1"/>
  <c r="V3" i="93" s="1"/>
  <c r="W3" i="93" a="1"/>
  <c r="W3" i="93"/>
  <c r="X3" i="93" a="1"/>
  <c r="X3" i="93" s="1"/>
  <c r="Y3" i="93" a="1"/>
  <c r="Y3" i="93" s="1"/>
  <c r="Z3" i="93" a="1"/>
  <c r="Z3" i="93" s="1"/>
  <c r="AA3" i="93" a="1"/>
  <c r="AA3" i="93" s="1"/>
  <c r="AB3" i="93" a="1"/>
  <c r="AB3" i="93"/>
  <c r="AC3" i="93" a="1"/>
  <c r="AC3" i="93"/>
  <c r="AD3" i="93" a="1"/>
  <c r="AD3" i="93" s="1"/>
  <c r="AE3" i="93" a="1"/>
  <c r="AE3" i="93"/>
  <c r="AF3" i="93" a="1"/>
  <c r="AF3" i="93"/>
  <c r="AG3" i="93" a="1"/>
  <c r="AG3" i="93" s="1"/>
  <c r="AH3" i="93" a="1"/>
  <c r="AH3" i="93" s="1"/>
  <c r="AI3" i="93" a="1"/>
  <c r="AI3" i="93"/>
  <c r="AJ3" i="93" a="1"/>
  <c r="AJ3" i="93" s="1"/>
  <c r="AK3" i="93" a="1"/>
  <c r="AK3" i="93"/>
  <c r="AL3" i="93" a="1"/>
  <c r="AL3" i="93" s="1"/>
  <c r="AM3" i="93" a="1"/>
  <c r="AM3" i="93" s="1"/>
  <c r="AN3" i="93" a="1"/>
  <c r="AN3" i="93"/>
  <c r="AO3" i="93" a="1"/>
  <c r="AO3" i="93"/>
  <c r="AP3" i="93" a="1"/>
  <c r="AP3" i="93" s="1"/>
  <c r="AQ3" i="93" a="1"/>
  <c r="AQ3" i="93"/>
  <c r="AR3" i="93" a="1"/>
  <c r="AR3" i="93"/>
  <c r="AS3" i="93" a="1"/>
  <c r="AS3" i="93" s="1"/>
  <c r="AT3" i="93" a="1"/>
  <c r="AT3" i="93" s="1"/>
  <c r="AU3" i="93" a="1"/>
  <c r="AU3" i="93" s="1"/>
  <c r="AV3" i="93" a="1"/>
  <c r="AV3" i="93" s="1"/>
  <c r="AW3" i="93" a="1"/>
  <c r="AW3" i="93"/>
  <c r="AX3" i="93" a="1"/>
  <c r="AX3" i="93" s="1"/>
  <c r="AY3" i="93" a="1"/>
  <c r="AY3" i="93"/>
  <c r="AZ3" i="93" a="1"/>
  <c r="AZ3" i="93"/>
  <c r="E4" i="93" a="1"/>
  <c r="E4" i="93" s="1"/>
  <c r="F4" i="93" a="1"/>
  <c r="F4" i="93" s="1"/>
  <c r="G4" i="93" a="1"/>
  <c r="G4" i="93"/>
  <c r="H4" i="93" a="1"/>
  <c r="H4" i="93" s="1"/>
  <c r="I4" i="93" a="1"/>
  <c r="I4" i="93" s="1"/>
  <c r="J4" i="93" a="1"/>
  <c r="J4" i="93" s="1"/>
  <c r="K4" i="93" a="1"/>
  <c r="K4" i="93" s="1"/>
  <c r="L4" i="93" a="1"/>
  <c r="L4" i="93"/>
  <c r="M4" i="93" a="1"/>
  <c r="M4" i="93"/>
  <c r="N4" i="93" a="1"/>
  <c r="N4" i="93" s="1"/>
  <c r="O4" i="93" a="1"/>
  <c r="O4" i="93"/>
  <c r="P4" i="93" a="1"/>
  <c r="P4" i="93"/>
  <c r="Q4" i="93" a="1"/>
  <c r="Q4" i="93" s="1"/>
  <c r="R4" i="93" a="1"/>
  <c r="R4" i="93" s="1"/>
  <c r="S4" i="93" a="1"/>
  <c r="S4" i="93" s="1"/>
  <c r="T4" i="93" a="1"/>
  <c r="T4" i="93" s="1"/>
  <c r="U4" i="93" a="1"/>
  <c r="U4" i="93"/>
  <c r="V4" i="93" a="1"/>
  <c r="V4" i="93" s="1"/>
  <c r="W4" i="93" a="1"/>
  <c r="W4" i="93" s="1"/>
  <c r="X4" i="93" a="1"/>
  <c r="X4" i="93"/>
  <c r="Y4" i="93" a="1"/>
  <c r="Y4" i="93"/>
  <c r="Z4" i="93" a="1"/>
  <c r="Z4" i="93" s="1"/>
  <c r="AA4" i="93" a="1"/>
  <c r="AA4" i="93"/>
  <c r="AB4" i="93" a="1"/>
  <c r="AB4" i="93" s="1"/>
  <c r="AC4" i="93" a="1"/>
  <c r="AC4" i="93" s="1"/>
  <c r="AD4" i="93" a="1"/>
  <c r="AD4" i="93" s="1"/>
  <c r="AE4" i="93" a="1"/>
  <c r="AE4" i="93" s="1"/>
  <c r="AF4" i="93" a="1"/>
  <c r="AF4" i="93" s="1"/>
  <c r="AG4" i="93" a="1"/>
  <c r="AG4" i="93"/>
  <c r="AH4" i="93" a="1"/>
  <c r="AH4" i="93" s="1"/>
  <c r="AI4" i="93" a="1"/>
  <c r="AI4" i="93"/>
  <c r="AJ4" i="93" a="1"/>
  <c r="AJ4" i="93"/>
  <c r="AK4" i="93" a="1"/>
  <c r="AK4" i="93" s="1"/>
  <c r="AL4" i="93" a="1"/>
  <c r="AL4" i="93" s="1"/>
  <c r="AM4" i="93" a="1"/>
  <c r="AM4" i="93"/>
  <c r="AN4" i="93" a="1"/>
  <c r="AN4" i="93" s="1"/>
  <c r="AO4" i="93" a="1"/>
  <c r="AO4" i="93" s="1"/>
  <c r="AP4" i="93" a="1"/>
  <c r="AP4" i="93" s="1"/>
  <c r="AQ4" i="93" a="1"/>
  <c r="AQ4" i="93" s="1"/>
  <c r="AR4" i="93" a="1"/>
  <c r="AR4" i="93"/>
  <c r="AS4" i="93" a="1"/>
  <c r="AS4" i="93"/>
  <c r="AT4" i="93" a="1"/>
  <c r="AT4" i="93" s="1"/>
  <c r="AU4" i="93" a="1"/>
  <c r="AU4" i="93"/>
  <c r="AV4" i="93" a="1"/>
  <c r="AV4" i="93"/>
  <c r="AW4" i="93" a="1"/>
  <c r="AW4" i="93" s="1"/>
  <c r="AX4" i="93" a="1"/>
  <c r="AX4" i="93" s="1"/>
  <c r="AY4" i="93" a="1"/>
  <c r="AY4" i="93" s="1"/>
  <c r="AZ4" i="93" a="1"/>
  <c r="AZ4" i="93" s="1"/>
  <c r="E5" i="93" a="1"/>
  <c r="E5" i="93"/>
  <c r="F5" i="93" a="1"/>
  <c r="F5" i="93" s="1"/>
  <c r="G5" i="93" a="1"/>
  <c r="G5" i="93" s="1"/>
  <c r="H5" i="93" a="1"/>
  <c r="H5" i="93"/>
  <c r="I5" i="93" a="1"/>
  <c r="I5" i="93"/>
  <c r="J5" i="93" a="1"/>
  <c r="J5" i="93" s="1"/>
  <c r="K5" i="93" a="1"/>
  <c r="K5" i="93"/>
  <c r="L5" i="93" a="1"/>
  <c r="L5" i="93" s="1"/>
  <c r="M5" i="93" a="1"/>
  <c r="M5" i="93" s="1"/>
  <c r="N5" i="93" a="1"/>
  <c r="N5" i="93" s="1"/>
  <c r="O5" i="93" a="1"/>
  <c r="O5" i="93" s="1"/>
  <c r="P5" i="93" a="1"/>
  <c r="P5" i="93" s="1"/>
  <c r="Q5" i="93" a="1"/>
  <c r="Q5" i="93"/>
  <c r="R5" i="93" a="1"/>
  <c r="R5" i="93" s="1"/>
  <c r="S5" i="93" a="1"/>
  <c r="S5" i="93"/>
  <c r="T5" i="93" a="1"/>
  <c r="T5" i="93"/>
  <c r="U5" i="93" a="1"/>
  <c r="U5" i="93" s="1"/>
  <c r="V5" i="93" a="1"/>
  <c r="V5" i="93" s="1"/>
  <c r="W5" i="93" a="1"/>
  <c r="W5" i="93"/>
  <c r="X5" i="93" a="1"/>
  <c r="X5" i="93" s="1"/>
  <c r="Y5" i="93" a="1"/>
  <c r="Y5" i="93" s="1"/>
  <c r="Z5" i="93" a="1"/>
  <c r="Z5" i="93" s="1"/>
  <c r="AA5" i="93" a="1"/>
  <c r="AA5" i="93" s="1"/>
  <c r="AB5" i="93" a="1"/>
  <c r="AB5" i="93"/>
  <c r="AC5" i="93" a="1"/>
  <c r="AC5" i="93"/>
  <c r="AD5" i="93" a="1"/>
  <c r="AD5" i="93" s="1"/>
  <c r="AE5" i="93" a="1"/>
  <c r="AE5" i="93"/>
  <c r="AF5" i="93" a="1"/>
  <c r="AF5" i="93"/>
  <c r="AG5" i="93" a="1"/>
  <c r="AG5" i="93" s="1"/>
  <c r="AH5" i="93" a="1"/>
  <c r="AH5" i="93" s="1"/>
  <c r="AI5" i="93" a="1"/>
  <c r="AI5" i="93" s="1"/>
  <c r="AJ5" i="93" a="1"/>
  <c r="AJ5" i="93" s="1"/>
  <c r="AK5" i="93" a="1"/>
  <c r="AK5" i="93"/>
  <c r="AL5" i="93" a="1"/>
  <c r="AL5" i="93" s="1"/>
  <c r="AM5" i="93" a="1"/>
  <c r="AM5" i="93" s="1"/>
  <c r="AN5" i="93" a="1"/>
  <c r="AN5" i="93"/>
  <c r="AO5" i="93" a="1"/>
  <c r="AO5" i="93"/>
  <c r="AP5" i="93" a="1"/>
  <c r="AP5" i="93" s="1"/>
  <c r="AQ5" i="93" a="1"/>
  <c r="AQ5" i="93"/>
  <c r="AR5" i="93" a="1"/>
  <c r="AR5" i="93" s="1"/>
  <c r="AS5" i="93" a="1"/>
  <c r="AS5" i="93" s="1"/>
  <c r="AT5" i="93" a="1"/>
  <c r="AT5" i="93" s="1"/>
  <c r="AU5" i="93" a="1"/>
  <c r="AU5" i="93" s="1"/>
  <c r="AV5" i="93" a="1"/>
  <c r="AV5" i="93" s="1"/>
  <c r="AW5" i="93" a="1"/>
  <c r="AW5" i="93"/>
  <c r="AX5" i="93" a="1"/>
  <c r="AX5" i="93" s="1"/>
  <c r="AY5" i="93" a="1"/>
  <c r="AY5" i="93"/>
  <c r="AZ5" i="93" a="1"/>
  <c r="AZ5" i="93"/>
  <c r="E6" i="93" a="1"/>
  <c r="E6" i="93" s="1"/>
  <c r="F6" i="93" a="1"/>
  <c r="F6" i="93" s="1"/>
  <c r="G6" i="93" a="1"/>
  <c r="G6" i="93" s="1"/>
  <c r="H6" i="93" a="1"/>
  <c r="H6" i="93" s="1"/>
  <c r="I6" i="93" a="1"/>
  <c r="I6" i="93" s="1"/>
  <c r="J6" i="93" a="1"/>
  <c r="J6" i="93" s="1"/>
  <c r="K6" i="93" a="1"/>
  <c r="K6" i="93" s="1"/>
  <c r="L6" i="93" a="1"/>
  <c r="L6" i="93"/>
  <c r="M6" i="93" a="1"/>
  <c r="M6" i="93"/>
  <c r="N6" i="93" a="1"/>
  <c r="N6" i="93" s="1"/>
  <c r="O6" i="93" a="1"/>
  <c r="O6" i="93"/>
  <c r="P6" i="93" a="1"/>
  <c r="P6" i="93" s="1"/>
  <c r="Q6" i="93" a="1"/>
  <c r="Q6" i="93" s="1"/>
  <c r="R6" i="93" a="1"/>
  <c r="R6" i="93" s="1"/>
  <c r="S6" i="93" a="1"/>
  <c r="S6" i="93" s="1"/>
  <c r="T6" i="93" a="1"/>
  <c r="T6" i="93" s="1"/>
  <c r="U6" i="93" a="1"/>
  <c r="U6" i="93"/>
  <c r="V6" i="93" a="1"/>
  <c r="V6" i="93" s="1"/>
  <c r="W6" i="93" a="1"/>
  <c r="W6" i="93" s="1"/>
  <c r="X6" i="93" a="1"/>
  <c r="X6" i="93"/>
  <c r="Y6" i="93" a="1"/>
  <c r="Y6" i="93" s="1"/>
  <c r="Z6" i="93" a="1"/>
  <c r="Z6" i="93" s="1"/>
  <c r="AA6" i="93" a="1"/>
  <c r="AA6" i="93"/>
  <c r="AB6" i="93" a="1"/>
  <c r="AB6" i="93" s="1"/>
  <c r="AC6" i="93" a="1"/>
  <c r="AC6" i="93" s="1"/>
  <c r="AD6" i="93" a="1"/>
  <c r="AD6" i="93" s="1"/>
  <c r="AE6" i="93" a="1"/>
  <c r="AE6" i="93" s="1"/>
  <c r="AF6" i="93" a="1"/>
  <c r="AF6" i="93" s="1"/>
  <c r="AG6" i="93" a="1"/>
  <c r="AG6" i="93"/>
  <c r="AH6" i="93" a="1"/>
  <c r="AH6" i="93" s="1"/>
  <c r="AI6" i="93" a="1"/>
  <c r="AI6" i="93"/>
  <c r="AJ6" i="93" a="1"/>
  <c r="AJ6" i="93"/>
  <c r="AK6" i="93" a="1"/>
  <c r="AK6" i="93" s="1"/>
  <c r="AL6" i="93" a="1"/>
  <c r="AL6" i="93" s="1"/>
  <c r="AM6" i="93" a="1"/>
  <c r="AM6" i="93" s="1"/>
  <c r="AN6" i="93" a="1"/>
  <c r="AN6" i="93" s="1"/>
  <c r="AO6" i="93" a="1"/>
  <c r="AO6" i="93" s="1"/>
  <c r="AP6" i="93" a="1"/>
  <c r="AP6" i="93" s="1"/>
  <c r="AQ6" i="93" a="1"/>
  <c r="AQ6" i="93" s="1"/>
  <c r="AR6" i="93" a="1"/>
  <c r="AR6" i="93"/>
  <c r="AS6" i="93" a="1"/>
  <c r="AS6" i="93"/>
  <c r="AT6" i="93" a="1"/>
  <c r="AT6" i="93" s="1"/>
  <c r="AU6" i="93" a="1"/>
  <c r="AU6" i="93"/>
  <c r="AV6" i="93" a="1"/>
  <c r="AV6" i="93" s="1"/>
  <c r="AW6" i="93" a="1"/>
  <c r="AW6" i="93" s="1"/>
  <c r="AX6" i="93" a="1"/>
  <c r="AX6" i="93" s="1"/>
  <c r="AY6" i="93" a="1"/>
  <c r="AY6" i="93" s="1"/>
  <c r="AZ6" i="93" a="1"/>
  <c r="AZ6" i="93" s="1"/>
  <c r="E7" i="93" a="1"/>
  <c r="E7" i="93"/>
  <c r="F7" i="93" a="1"/>
  <c r="F7" i="93" s="1"/>
  <c r="G7" i="93" a="1"/>
  <c r="G7" i="93" s="1"/>
  <c r="H7" i="93" a="1"/>
  <c r="H7" i="93"/>
  <c r="I7" i="93" a="1"/>
  <c r="I7" i="93" s="1"/>
  <c r="J7" i="93" a="1"/>
  <c r="J7" i="93" s="1"/>
  <c r="K7" i="93" a="1"/>
  <c r="K7" i="93"/>
  <c r="L7" i="93" a="1"/>
  <c r="L7" i="93" s="1"/>
  <c r="M7" i="93" a="1"/>
  <c r="M7" i="93" s="1"/>
  <c r="N7" i="93" a="1"/>
  <c r="N7" i="93" s="1"/>
  <c r="O7" i="93" a="1"/>
  <c r="O7" i="93" s="1"/>
  <c r="P7" i="93" a="1"/>
  <c r="P7" i="93" s="1"/>
  <c r="Q7" i="93" a="1"/>
  <c r="Q7" i="93"/>
  <c r="R7" i="93" a="1"/>
  <c r="R7" i="93" s="1"/>
  <c r="S7" i="93" a="1"/>
  <c r="S7" i="93"/>
  <c r="T7" i="93" a="1"/>
  <c r="T7" i="93"/>
  <c r="U7" i="93" a="1"/>
  <c r="U7" i="93" s="1"/>
  <c r="V7" i="93" a="1"/>
  <c r="V7" i="93" s="1"/>
  <c r="W7" i="93" a="1"/>
  <c r="W7" i="93" s="1"/>
  <c r="X7" i="93" a="1"/>
  <c r="X7" i="93" s="1"/>
  <c r="Y7" i="93" a="1"/>
  <c r="Y7" i="93" s="1"/>
  <c r="Z7" i="93" a="1"/>
  <c r="Z7" i="93" s="1"/>
  <c r="AA7" i="93" a="1"/>
  <c r="AA7" i="93" s="1"/>
  <c r="AB7" i="93" a="1"/>
  <c r="AB7" i="93"/>
  <c r="AC7" i="93" a="1"/>
  <c r="AC7" i="93"/>
  <c r="AD7" i="93" a="1"/>
  <c r="AD7" i="93" s="1"/>
  <c r="AE7" i="93" a="1"/>
  <c r="AE7" i="93"/>
  <c r="AF7" i="93" a="1"/>
  <c r="AF7" i="93" s="1"/>
  <c r="AG7" i="93" a="1"/>
  <c r="AG7" i="93" s="1"/>
  <c r="AH7" i="93" a="1"/>
  <c r="AH7" i="93" s="1"/>
  <c r="AI7" i="93" a="1"/>
  <c r="AI7" i="93" s="1"/>
  <c r="AJ7" i="93" a="1"/>
  <c r="AJ7" i="93" s="1"/>
  <c r="AK7" i="93" a="1"/>
  <c r="AK7" i="93"/>
  <c r="AL7" i="93" a="1"/>
  <c r="AL7" i="93" s="1"/>
  <c r="AM7" i="93" a="1"/>
  <c r="AM7" i="93" s="1"/>
  <c r="AN7" i="93" a="1"/>
  <c r="AN7" i="93"/>
  <c r="AO7" i="93" a="1"/>
  <c r="AO7" i="93" s="1"/>
  <c r="AP7" i="93" a="1"/>
  <c r="AP7" i="93" s="1"/>
  <c r="AQ7" i="93" a="1"/>
  <c r="AQ7" i="93"/>
  <c r="AR7" i="93" a="1"/>
  <c r="AR7" i="93" s="1"/>
  <c r="AS7" i="93" a="1"/>
  <c r="AS7" i="93" s="1"/>
  <c r="AT7" i="93" a="1"/>
  <c r="AT7" i="93" s="1"/>
  <c r="AU7" i="93" a="1"/>
  <c r="AU7" i="93" s="1"/>
  <c r="AV7" i="93" a="1"/>
  <c r="AV7" i="93" s="1"/>
  <c r="AW7" i="93" a="1"/>
  <c r="AW7" i="93"/>
  <c r="AX7" i="93" a="1"/>
  <c r="AX7" i="93" s="1"/>
  <c r="AY7" i="93" a="1"/>
  <c r="AY7" i="93"/>
  <c r="AZ7" i="93" a="1"/>
  <c r="AZ7" i="93"/>
  <c r="E8" i="93" a="1"/>
  <c r="E8" i="93" s="1"/>
  <c r="F8" i="93" a="1"/>
  <c r="F8" i="93" s="1"/>
  <c r="G8" i="93" a="1"/>
  <c r="G8" i="93" s="1"/>
  <c r="H8" i="93" a="1"/>
  <c r="H8" i="93" s="1"/>
  <c r="I8" i="93" a="1"/>
  <c r="I8" i="93" s="1"/>
  <c r="J8" i="93" a="1"/>
  <c r="J8" i="93" s="1"/>
  <c r="K8" i="93" a="1"/>
  <c r="K8" i="93" s="1"/>
  <c r="L8" i="93" a="1"/>
  <c r="L8" i="93"/>
  <c r="M8" i="93" a="1"/>
  <c r="M8" i="93"/>
  <c r="N8" i="93" a="1"/>
  <c r="N8" i="93" s="1"/>
  <c r="O8" i="93" a="1"/>
  <c r="O8" i="93"/>
  <c r="P8" i="93" a="1"/>
  <c r="P8" i="93" s="1"/>
  <c r="Q8" i="93" a="1"/>
  <c r="Q8" i="93" s="1"/>
  <c r="R8" i="93" a="1"/>
  <c r="R8" i="93" s="1"/>
  <c r="S8" i="93" a="1"/>
  <c r="S8" i="93" s="1"/>
  <c r="T8" i="93" a="1"/>
  <c r="T8" i="93" s="1"/>
  <c r="U8" i="93" a="1"/>
  <c r="U8" i="93"/>
  <c r="V8" i="93" a="1"/>
  <c r="V8" i="93" s="1"/>
  <c r="W8" i="93" a="1"/>
  <c r="W8" i="93" s="1"/>
  <c r="X8" i="93" a="1"/>
  <c r="X8" i="93"/>
  <c r="Y8" i="93" a="1"/>
  <c r="Y8" i="93" s="1"/>
  <c r="Z8" i="93" a="1"/>
  <c r="Z8" i="93" s="1"/>
  <c r="AA8" i="93" a="1"/>
  <c r="AA8" i="93"/>
  <c r="AB8" i="93" a="1"/>
  <c r="AB8" i="93" s="1"/>
  <c r="AC8" i="93" a="1"/>
  <c r="AC8" i="93" s="1"/>
  <c r="AD8" i="93" a="1"/>
  <c r="AD8" i="93" s="1"/>
  <c r="AE8" i="93" a="1"/>
  <c r="AE8" i="93" s="1"/>
  <c r="AF8" i="93" a="1"/>
  <c r="AF8" i="93" s="1"/>
  <c r="AG8" i="93" a="1"/>
  <c r="AG8" i="93"/>
  <c r="AH8" i="93" a="1"/>
  <c r="AH8" i="93" s="1"/>
  <c r="AI8" i="93" a="1"/>
  <c r="AI8" i="93"/>
  <c r="AJ8" i="93" a="1"/>
  <c r="AJ8" i="93"/>
  <c r="AK8" i="93" a="1"/>
  <c r="AK8" i="93" s="1"/>
  <c r="AL8" i="93" a="1"/>
  <c r="AL8" i="93" s="1"/>
  <c r="AM8" i="93" a="1"/>
  <c r="AM8" i="93" s="1"/>
  <c r="AN8" i="93" a="1"/>
  <c r="AN8" i="93" s="1"/>
  <c r="AO8" i="93" a="1"/>
  <c r="AO8" i="93" s="1"/>
  <c r="AP8" i="93" a="1"/>
  <c r="AP8" i="93" s="1"/>
  <c r="AQ8" i="93" a="1"/>
  <c r="AQ8" i="93" s="1"/>
  <c r="AR8" i="93" a="1"/>
  <c r="AR8" i="93"/>
  <c r="AS8" i="93" a="1"/>
  <c r="AS8" i="93"/>
  <c r="AT8" i="93" a="1"/>
  <c r="AT8" i="93" s="1"/>
  <c r="AU8" i="93" a="1"/>
  <c r="AU8" i="93"/>
  <c r="AV8" i="93" a="1"/>
  <c r="AV8" i="93" s="1"/>
  <c r="AW8" i="93" a="1"/>
  <c r="AW8" i="93" s="1"/>
  <c r="AX8" i="93" a="1"/>
  <c r="AX8" i="93" s="1"/>
  <c r="AY8" i="93" a="1"/>
  <c r="AY8" i="93" s="1"/>
  <c r="AZ8" i="93" a="1"/>
  <c r="AZ8" i="93" s="1"/>
  <c r="E9" i="93" a="1"/>
  <c r="E9" i="93"/>
  <c r="F9" i="93" a="1"/>
  <c r="F9" i="93" s="1"/>
  <c r="G9" i="93" a="1"/>
  <c r="G9" i="93" s="1"/>
  <c r="H9" i="93" a="1"/>
  <c r="H9" i="93"/>
  <c r="I9" i="93" a="1"/>
  <c r="I9" i="93" s="1"/>
  <c r="J9" i="93" a="1"/>
  <c r="J9" i="93" s="1"/>
  <c r="K9" i="93" a="1"/>
  <c r="K9" i="93"/>
  <c r="L9" i="93" a="1"/>
  <c r="L9" i="93" s="1"/>
  <c r="M9" i="93" a="1"/>
  <c r="M9" i="93" s="1"/>
  <c r="N9" i="93" a="1"/>
  <c r="N9" i="93" s="1"/>
  <c r="O9" i="93" a="1"/>
  <c r="O9" i="93" s="1"/>
  <c r="P9" i="93" a="1"/>
  <c r="P9" i="93" s="1"/>
  <c r="Q9" i="93" a="1"/>
  <c r="Q9" i="93"/>
  <c r="R9" i="93" a="1"/>
  <c r="R9" i="93" s="1"/>
  <c r="S9" i="93" a="1"/>
  <c r="S9" i="93"/>
  <c r="T9" i="93" a="1"/>
  <c r="T9" i="93"/>
  <c r="U9" i="93" a="1"/>
  <c r="U9" i="93" s="1"/>
  <c r="V9" i="93" a="1"/>
  <c r="V9" i="93" s="1"/>
  <c r="W9" i="93" a="1"/>
  <c r="W9" i="93" s="1"/>
  <c r="X9" i="93" a="1"/>
  <c r="X9" i="93" s="1"/>
  <c r="Y9" i="93" a="1"/>
  <c r="Y9" i="93" s="1"/>
  <c r="Z9" i="93" a="1"/>
  <c r="Z9" i="93" s="1"/>
  <c r="AA9" i="93" a="1"/>
  <c r="AA9" i="93" s="1"/>
  <c r="AB9" i="93" a="1"/>
  <c r="AB9" i="93"/>
  <c r="AC9" i="93" a="1"/>
  <c r="AC9" i="93"/>
  <c r="AD9" i="93" a="1"/>
  <c r="AD9" i="93" s="1"/>
  <c r="AE9" i="93" a="1"/>
  <c r="AE9" i="93"/>
  <c r="AF9" i="93" a="1"/>
  <c r="AF9" i="93" s="1"/>
  <c r="AG9" i="93" a="1"/>
  <c r="AG9" i="93" s="1"/>
  <c r="AH9" i="93" a="1"/>
  <c r="AH9" i="93" s="1"/>
  <c r="AI9" i="93" a="1"/>
  <c r="AI9" i="93" s="1"/>
  <c r="AJ9" i="93" a="1"/>
  <c r="AJ9" i="93" s="1"/>
  <c r="AK9" i="93" a="1"/>
  <c r="AK9" i="93"/>
  <c r="AL9" i="93" a="1"/>
  <c r="AL9" i="93" s="1"/>
  <c r="AM9" i="93" a="1"/>
  <c r="AM9" i="93" s="1"/>
  <c r="AN9" i="93" a="1"/>
  <c r="AN9" i="93"/>
  <c r="AO9" i="93" a="1"/>
  <c r="AO9" i="93" s="1"/>
  <c r="AP9" i="93" a="1"/>
  <c r="AP9" i="93" s="1"/>
  <c r="AQ9" i="93" a="1"/>
  <c r="AQ9" i="93"/>
  <c r="AR9" i="93" a="1"/>
  <c r="AR9" i="93" s="1"/>
  <c r="AS9" i="93" a="1"/>
  <c r="AS9" i="93" s="1"/>
  <c r="AT9" i="93" a="1"/>
  <c r="AT9" i="93" s="1"/>
  <c r="AU9" i="93" a="1"/>
  <c r="AU9" i="93" s="1"/>
  <c r="AV9" i="93" a="1"/>
  <c r="AV9" i="93" s="1"/>
  <c r="AW9" i="93" a="1"/>
  <c r="AW9" i="93"/>
  <c r="AX9" i="93" a="1"/>
  <c r="AX9" i="93" s="1"/>
  <c r="AY9" i="93" a="1"/>
  <c r="AY9" i="93"/>
  <c r="AZ9" i="93" a="1"/>
  <c r="AZ9" i="93"/>
  <c r="E10" i="93" a="1"/>
  <c r="E10" i="93" s="1"/>
  <c r="F10" i="93" a="1"/>
  <c r="F10" i="93" s="1"/>
  <c r="G10" i="93" a="1"/>
  <c r="G10" i="93" s="1"/>
  <c r="H10" i="93" a="1"/>
  <c r="H10" i="93" s="1"/>
  <c r="I10" i="93" a="1"/>
  <c r="I10" i="93" s="1"/>
  <c r="J10" i="93" a="1"/>
  <c r="J10" i="93"/>
  <c r="K10" i="93" a="1"/>
  <c r="K10" i="93" s="1"/>
  <c r="L10" i="93" a="1"/>
  <c r="L10" i="93" s="1"/>
  <c r="M10" i="93" a="1"/>
  <c r="M10" i="93"/>
  <c r="N10" i="93" a="1"/>
  <c r="N10" i="93"/>
  <c r="O10" i="93" a="1"/>
  <c r="O10" i="93" s="1"/>
  <c r="P10" i="93" a="1"/>
  <c r="P10" i="93" s="1"/>
  <c r="Q10" i="93" a="1"/>
  <c r="Q10" i="93"/>
  <c r="R10" i="93" a="1"/>
  <c r="R10" i="93"/>
  <c r="S10" i="93" a="1"/>
  <c r="S10" i="93" s="1"/>
  <c r="T10" i="93" a="1"/>
  <c r="T10" i="93" s="1"/>
  <c r="U10" i="93" a="1"/>
  <c r="U10" i="93"/>
  <c r="V10" i="93" a="1"/>
  <c r="V10" i="93"/>
  <c r="W10" i="93" a="1"/>
  <c r="W10" i="93" s="1"/>
  <c r="X10" i="93" a="1"/>
  <c r="X10" i="93" s="1"/>
  <c r="Y10" i="93" a="1"/>
  <c r="Y10" i="93" s="1"/>
  <c r="Z10" i="93" a="1"/>
  <c r="Z10" i="93"/>
  <c r="AA10" i="93" a="1"/>
  <c r="AA10" i="93" s="1"/>
  <c r="AB10" i="93" a="1"/>
  <c r="AB10" i="93" s="1"/>
  <c r="AC10" i="93" a="1"/>
  <c r="AC10" i="93" s="1"/>
  <c r="AD10" i="93" a="1"/>
  <c r="AD10" i="93" s="1"/>
  <c r="AE10" i="93" a="1"/>
  <c r="AE10" i="93" s="1"/>
  <c r="AF10" i="93" a="1"/>
  <c r="AF10" i="93" s="1"/>
  <c r="AG10" i="93" a="1"/>
  <c r="AG10" i="93"/>
  <c r="AH10" i="93" a="1"/>
  <c r="AH10" i="93" s="1"/>
  <c r="AI10" i="93" a="1"/>
  <c r="AI10" i="93" s="1"/>
  <c r="AJ10" i="93" a="1"/>
  <c r="AJ10" i="93" s="1"/>
  <c r="AK10" i="93" a="1"/>
  <c r="AK10" i="93"/>
  <c r="AL10" i="93" a="1"/>
  <c r="AL10" i="93" s="1"/>
  <c r="AM10" i="93" a="1"/>
  <c r="AM10" i="93" s="1"/>
  <c r="AN10" i="93" a="1"/>
  <c r="AN10" i="93" s="1"/>
  <c r="AO10" i="93" a="1"/>
  <c r="AO10" i="93" s="1"/>
  <c r="AP10" i="93" a="1"/>
  <c r="AP10" i="93"/>
  <c r="AQ10" i="93" a="1"/>
  <c r="AQ10" i="93" s="1"/>
  <c r="AR10" i="93" a="1"/>
  <c r="AR10" i="93" s="1"/>
  <c r="AS10" i="93" a="1"/>
  <c r="AS10" i="93" s="1"/>
  <c r="AT10" i="93" a="1"/>
  <c r="AT10" i="93" s="1"/>
  <c r="AU10" i="93" a="1"/>
  <c r="AU10" i="93" s="1"/>
  <c r="AV10" i="93" a="1"/>
  <c r="AV10" i="93" s="1"/>
  <c r="AW10" i="93" a="1"/>
  <c r="AW10" i="93" s="1"/>
  <c r="AX10" i="93" a="1"/>
  <c r="AX10" i="93" s="1"/>
  <c r="AY10" i="93" a="1"/>
  <c r="AY10" i="93" s="1"/>
  <c r="AZ10" i="93" a="1"/>
  <c r="AZ10" i="93" s="1"/>
  <c r="E11" i="93" a="1"/>
  <c r="E11" i="93"/>
  <c r="F11" i="93" a="1"/>
  <c r="F11" i="93" s="1"/>
  <c r="G11" i="93" a="1"/>
  <c r="G11" i="93" s="1"/>
  <c r="H11" i="93" a="1"/>
  <c r="H11" i="93" s="1"/>
  <c r="I11" i="93" a="1"/>
  <c r="I11" i="93" s="1"/>
  <c r="J11" i="93" a="1"/>
  <c r="J11" i="93"/>
  <c r="K11" i="93" a="1"/>
  <c r="K11" i="93" s="1"/>
  <c r="L11" i="93" a="1"/>
  <c r="L11" i="93" s="1"/>
  <c r="M11" i="93" a="1"/>
  <c r="M11" i="93" s="1"/>
  <c r="N11" i="93" a="1"/>
  <c r="N11" i="93" s="1"/>
  <c r="O11" i="93" a="1"/>
  <c r="O11" i="93" s="1"/>
  <c r="P11" i="93" a="1"/>
  <c r="P11" i="93" s="1"/>
  <c r="Q11" i="93" a="1"/>
  <c r="Q11" i="93" s="1"/>
  <c r="R11" i="93" a="1"/>
  <c r="R11" i="93" s="1"/>
  <c r="S11" i="93" a="1"/>
  <c r="S11" i="93" s="1"/>
  <c r="T11" i="93" a="1"/>
  <c r="T11" i="93" s="1"/>
  <c r="U11" i="93" a="1"/>
  <c r="U11" i="93"/>
  <c r="V11" i="93" a="1"/>
  <c r="V11" i="93" s="1"/>
  <c r="W11" i="93" a="1"/>
  <c r="W11" i="93" s="1"/>
  <c r="X11" i="93" a="1"/>
  <c r="X11" i="93" s="1"/>
  <c r="Y11" i="93" a="1"/>
  <c r="Y11" i="93" s="1"/>
  <c r="Z11" i="93" a="1"/>
  <c r="Z11" i="93"/>
  <c r="AA11" i="93" a="1"/>
  <c r="AA11" i="93" s="1"/>
  <c r="AB11" i="93" a="1"/>
  <c r="AB11" i="93" s="1"/>
  <c r="AC11" i="93" a="1"/>
  <c r="AC11" i="93" s="1"/>
  <c r="AD11" i="93" a="1"/>
  <c r="AD11" i="93" s="1"/>
  <c r="AE11" i="93" a="1"/>
  <c r="AE11" i="93" s="1"/>
  <c r="AF11" i="93" a="1"/>
  <c r="AF11" i="93" s="1"/>
  <c r="AG11" i="93" a="1"/>
  <c r="AG11" i="93" s="1"/>
  <c r="AH11" i="93" a="1"/>
  <c r="AH11" i="93" s="1"/>
  <c r="AI11" i="93" a="1"/>
  <c r="AI11" i="93" s="1"/>
  <c r="AJ11" i="93" a="1"/>
  <c r="AJ11" i="93" s="1"/>
  <c r="AK11" i="93" a="1"/>
  <c r="AK11" i="93"/>
  <c r="AL11" i="93" a="1"/>
  <c r="AL11" i="93" s="1"/>
  <c r="AM11" i="93" a="1"/>
  <c r="AM11" i="93" s="1"/>
  <c r="AN11" i="93" a="1"/>
  <c r="AN11" i="93" s="1"/>
  <c r="AO11" i="93" a="1"/>
  <c r="AO11" i="93" s="1"/>
  <c r="AP11" i="93" a="1"/>
  <c r="AP11" i="93"/>
  <c r="AQ11" i="93" a="1"/>
  <c r="AQ11" i="93" s="1"/>
  <c r="AR11" i="93" a="1"/>
  <c r="AR11" i="93" s="1"/>
  <c r="AS11" i="93" a="1"/>
  <c r="AS11" i="93" s="1"/>
  <c r="AT11" i="93" a="1"/>
  <c r="AT11" i="93" s="1"/>
  <c r="AU11" i="93" a="1"/>
  <c r="AU11" i="93" s="1"/>
  <c r="AV11" i="93" a="1"/>
  <c r="AV11" i="93" s="1"/>
  <c r="AW11" i="93" a="1"/>
  <c r="AW11" i="93" s="1"/>
  <c r="AX11" i="93" a="1"/>
  <c r="AX11" i="93" s="1"/>
  <c r="AY11" i="93" a="1"/>
  <c r="AY11" i="93" s="1"/>
  <c r="AZ11" i="93" a="1"/>
  <c r="AZ11" i="93" s="1"/>
  <c r="E12" i="93" a="1"/>
  <c r="E12" i="93"/>
  <c r="F12" i="93" a="1"/>
  <c r="F12" i="93" s="1"/>
  <c r="G12" i="93" a="1"/>
  <c r="G12" i="93" s="1"/>
  <c r="H12" i="93" a="1"/>
  <c r="H12" i="93" s="1"/>
  <c r="I12" i="93" a="1"/>
  <c r="I12" i="93" s="1"/>
  <c r="J12" i="93" a="1"/>
  <c r="J12" i="93"/>
  <c r="K12" i="93" a="1"/>
  <c r="K12" i="93" s="1"/>
  <c r="L12" i="93" a="1"/>
  <c r="L12" i="93" s="1"/>
  <c r="M12" i="93" a="1"/>
  <c r="M12" i="93" s="1"/>
  <c r="N12" i="93" a="1"/>
  <c r="N12" i="93" s="1"/>
  <c r="O12" i="93" a="1"/>
  <c r="O12" i="93" s="1"/>
  <c r="P12" i="93" a="1"/>
  <c r="P12" i="93" s="1"/>
  <c r="Q12" i="93" a="1"/>
  <c r="Q12" i="93" s="1"/>
  <c r="R12" i="93" a="1"/>
  <c r="R12" i="93" s="1"/>
  <c r="S12" i="93" a="1"/>
  <c r="S12" i="93" s="1"/>
  <c r="T12" i="93" a="1"/>
  <c r="T12" i="93" s="1"/>
  <c r="U12" i="93" a="1"/>
  <c r="U12" i="93"/>
  <c r="V12" i="93" a="1"/>
  <c r="V12" i="93" s="1"/>
  <c r="W12" i="93" a="1"/>
  <c r="W12" i="93" s="1"/>
  <c r="X12" i="93" a="1"/>
  <c r="X12" i="93" s="1"/>
  <c r="Y12" i="93" a="1"/>
  <c r="Y12" i="93" s="1"/>
  <c r="Z12" i="93" a="1"/>
  <c r="Z12" i="93"/>
  <c r="AA12" i="93" a="1"/>
  <c r="AA12" i="93" s="1"/>
  <c r="AB12" i="93" a="1"/>
  <c r="AB12" i="93" s="1"/>
  <c r="AC12" i="93" a="1"/>
  <c r="AC12" i="93" s="1"/>
  <c r="AD12" i="93" a="1"/>
  <c r="AD12" i="93" s="1"/>
  <c r="AE12" i="93" a="1"/>
  <c r="AE12" i="93" s="1"/>
  <c r="AF12" i="93" a="1"/>
  <c r="AF12" i="93" s="1"/>
  <c r="AG12" i="93" a="1"/>
  <c r="AG12" i="93" s="1"/>
  <c r="AH12" i="93" a="1"/>
  <c r="AH12" i="93" s="1"/>
  <c r="AI12" i="93" a="1"/>
  <c r="AI12" i="93" s="1"/>
  <c r="AJ12" i="93" a="1"/>
  <c r="AJ12" i="93" s="1"/>
  <c r="AK12" i="93" a="1"/>
  <c r="AK12" i="93"/>
  <c r="AL12" i="93" a="1"/>
  <c r="AL12" i="93" s="1"/>
  <c r="AM12" i="93" a="1"/>
  <c r="AM12" i="93" s="1"/>
  <c r="AN12" i="93" a="1"/>
  <c r="AN12" i="93" s="1"/>
  <c r="AO12" i="93" a="1"/>
  <c r="AO12" i="93" s="1"/>
  <c r="AP12" i="93" a="1"/>
  <c r="AP12" i="93" s="1"/>
  <c r="AQ12" i="93" a="1"/>
  <c r="AQ12" i="93" s="1"/>
  <c r="AR12" i="93" a="1"/>
  <c r="AR12" i="93" s="1"/>
  <c r="AS12" i="93" a="1"/>
  <c r="AS12" i="93" s="1"/>
  <c r="AT12" i="93" a="1"/>
  <c r="AT12" i="93" s="1"/>
  <c r="AU12" i="93" a="1"/>
  <c r="AU12" i="93" s="1"/>
  <c r="AV12" i="93" a="1"/>
  <c r="AV12" i="93" s="1"/>
  <c r="AW12" i="93" a="1"/>
  <c r="AW12" i="93" s="1"/>
  <c r="AX12" i="93" a="1"/>
  <c r="AX12" i="93" s="1"/>
  <c r="AY12" i="93" a="1"/>
  <c r="AY12" i="93" s="1"/>
  <c r="AZ12" i="93" a="1"/>
  <c r="AZ12" i="93" s="1"/>
  <c r="E13" i="93" a="1"/>
  <c r="E13" i="93" s="1"/>
  <c r="F13" i="93" a="1"/>
  <c r="F13" i="93" s="1"/>
  <c r="G13" i="93" a="1"/>
  <c r="G13" i="93" s="1"/>
  <c r="H13" i="93" a="1"/>
  <c r="H13" i="93" s="1"/>
  <c r="I13" i="93" a="1"/>
  <c r="I13" i="93" s="1"/>
  <c r="J13" i="93" a="1"/>
  <c r="J13" i="93" s="1"/>
  <c r="K13" i="93" a="1"/>
  <c r="K13" i="93" s="1"/>
  <c r="L13" i="93" a="1"/>
  <c r="L13" i="93" s="1"/>
  <c r="M13" i="93" a="1"/>
  <c r="M13" i="93" s="1"/>
  <c r="N13" i="93" a="1"/>
  <c r="N13" i="93" s="1"/>
  <c r="O13" i="93" a="1"/>
  <c r="O13" i="93" s="1"/>
  <c r="P13" i="93" a="1"/>
  <c r="P13" i="93" s="1"/>
  <c r="Q13" i="93" a="1"/>
  <c r="Q13" i="93" s="1"/>
  <c r="R13" i="93" a="1"/>
  <c r="R13" i="93" s="1"/>
  <c r="S13" i="93" a="1"/>
  <c r="S13" i="93" s="1"/>
  <c r="T13" i="93" a="1"/>
  <c r="T13" i="93" s="1"/>
  <c r="U13" i="93" a="1"/>
  <c r="U13" i="93"/>
  <c r="V13" i="93" a="1"/>
  <c r="V13" i="93" s="1"/>
  <c r="W13" i="93" a="1"/>
  <c r="W13" i="93" s="1"/>
  <c r="X13" i="93" a="1"/>
  <c r="X13" i="93" s="1"/>
  <c r="Y13" i="93" a="1"/>
  <c r="Y13" i="93"/>
  <c r="Z13" i="93" a="1"/>
  <c r="Z13" i="93" s="1"/>
  <c r="AA13" i="93" a="1"/>
  <c r="AA13" i="93"/>
  <c r="AB13" i="93" a="1"/>
  <c r="AB13" i="93" s="1"/>
  <c r="AC13" i="93" a="1"/>
  <c r="AC13" i="93" s="1"/>
  <c r="AD13" i="93" a="1"/>
  <c r="AD13" i="93"/>
  <c r="AE13" i="93" a="1"/>
  <c r="AE13" i="93" s="1"/>
  <c r="AF13" i="93" a="1"/>
  <c r="AF13" i="93" s="1"/>
  <c r="AG13" i="93" a="1"/>
  <c r="AG13" i="93"/>
  <c r="AH13" i="93" a="1"/>
  <c r="AH13" i="93"/>
  <c r="AI13" i="93" a="1"/>
  <c r="AI13" i="93"/>
  <c r="AJ13" i="93" a="1"/>
  <c r="AJ13" i="93" s="1"/>
  <c r="AK13" i="93" a="1"/>
  <c r="AK13" i="93" s="1"/>
  <c r="AL13" i="93" a="1"/>
  <c r="AL13" i="93" s="1"/>
  <c r="AM13" i="93" a="1"/>
  <c r="AM13" i="93" s="1"/>
  <c r="AN13" i="93" a="1"/>
  <c r="AN13" i="93" s="1"/>
  <c r="AO13" i="93" a="1"/>
  <c r="AO13" i="93"/>
  <c r="AP13" i="93" a="1"/>
  <c r="AP13" i="93"/>
  <c r="AQ13" i="93" a="1"/>
  <c r="AQ13" i="93"/>
  <c r="AR13" i="93" a="1"/>
  <c r="AR13" i="93" s="1"/>
  <c r="AS13" i="93" a="1"/>
  <c r="AS13" i="93" s="1"/>
  <c r="AT13" i="93" a="1"/>
  <c r="AT13" i="93" s="1"/>
  <c r="AU13" i="93" a="1"/>
  <c r="AU13" i="93" s="1"/>
  <c r="AV13" i="93" a="1"/>
  <c r="AV13" i="93" s="1"/>
  <c r="AW13" i="93" a="1"/>
  <c r="AW13" i="93" s="1"/>
  <c r="AX13" i="93" a="1"/>
  <c r="AX13" i="93"/>
  <c r="AY13" i="93" a="1"/>
  <c r="AY13" i="93"/>
  <c r="AZ13" i="93" a="1"/>
  <c r="AZ13" i="93" s="1"/>
  <c r="E14" i="93" a="1"/>
  <c r="E14" i="93" s="1"/>
  <c r="F14" i="93" a="1"/>
  <c r="F14" i="93" s="1"/>
  <c r="G14" i="93" a="1"/>
  <c r="G14" i="93" s="1"/>
  <c r="H14" i="93" a="1"/>
  <c r="H14" i="93" s="1"/>
  <c r="I14" i="93" a="1"/>
  <c r="I14" i="93"/>
  <c r="J14" i="93" a="1"/>
  <c r="J14" i="93" s="1"/>
  <c r="K14" i="93" a="1"/>
  <c r="K14" i="93"/>
  <c r="L14" i="93" a="1"/>
  <c r="L14" i="93" s="1"/>
  <c r="M14" i="93" a="1"/>
  <c r="M14" i="93" s="1"/>
  <c r="N14" i="93" a="1"/>
  <c r="N14" i="93" s="1"/>
  <c r="O14" i="93" a="1"/>
  <c r="O14" i="93" s="1"/>
  <c r="P14" i="93" a="1"/>
  <c r="P14" i="93" s="1"/>
  <c r="Q14" i="93" a="1"/>
  <c r="Q14" i="93"/>
  <c r="R14" i="93" a="1"/>
  <c r="R14" i="93"/>
  <c r="S14" i="93" a="1"/>
  <c r="S14" i="93" s="1"/>
  <c r="T14" i="93" a="1"/>
  <c r="T14" i="93" s="1"/>
  <c r="U14" i="93" a="1"/>
  <c r="U14" i="93" s="1"/>
  <c r="V14" i="93" a="1"/>
  <c r="V14" i="93" s="1"/>
  <c r="W14" i="93" a="1"/>
  <c r="W14" i="93" s="1"/>
  <c r="X14" i="93" a="1"/>
  <c r="X14" i="93" s="1"/>
  <c r="Y14" i="93" a="1"/>
  <c r="Y14" i="93"/>
  <c r="Z14" i="93" a="1"/>
  <c r="Z14" i="93" s="1"/>
  <c r="AA14" i="93" a="1"/>
  <c r="AA14" i="93"/>
  <c r="AB14" i="93" a="1"/>
  <c r="AB14" i="93" s="1"/>
  <c r="AC14" i="93" a="1"/>
  <c r="AC14" i="93" s="1"/>
  <c r="AD14" i="93" a="1"/>
  <c r="AD14" i="93"/>
  <c r="AE14" i="93" a="1"/>
  <c r="AE14" i="93" s="1"/>
  <c r="AF14" i="93" a="1"/>
  <c r="AF14" i="93" s="1"/>
  <c r="AG14" i="93" a="1"/>
  <c r="AG14" i="93" s="1"/>
  <c r="AH14" i="93" a="1"/>
  <c r="AH14" i="93"/>
  <c r="AI14" i="93" a="1"/>
  <c r="AI14" i="93" s="1"/>
  <c r="AJ14" i="93" a="1"/>
  <c r="AJ14" i="93" s="1"/>
  <c r="AK14" i="93" a="1"/>
  <c r="AK14" i="93" s="1"/>
  <c r="AL14" i="93" a="1"/>
  <c r="AL14" i="93"/>
  <c r="AM14" i="93" a="1"/>
  <c r="AM14" i="93" s="1"/>
  <c r="AN14" i="93" a="1"/>
  <c r="AN14" i="93" s="1"/>
  <c r="AO14" i="93" a="1"/>
  <c r="AO14" i="93" s="1"/>
  <c r="AP14" i="93" a="1"/>
  <c r="AP14" i="93" s="1"/>
  <c r="AQ14" i="93" a="1"/>
  <c r="AQ14" i="93" s="1"/>
  <c r="AR14" i="93" a="1"/>
  <c r="AR14" i="93" s="1"/>
  <c r="AS14" i="93" a="1"/>
  <c r="AS14" i="93" s="1"/>
  <c r="AT14" i="93" a="1"/>
  <c r="AT14" i="93"/>
  <c r="AU14" i="93" a="1"/>
  <c r="AU14" i="93" s="1"/>
  <c r="AV14" i="93" a="1"/>
  <c r="AV14" i="93" s="1"/>
  <c r="AW14" i="93" a="1"/>
  <c r="AW14" i="93" s="1"/>
  <c r="AX14" i="93" a="1"/>
  <c r="AX14" i="93"/>
  <c r="AY14" i="93" a="1"/>
  <c r="AY14" i="93" s="1"/>
  <c r="AZ14" i="93" a="1"/>
  <c r="AZ14" i="93" s="1"/>
  <c r="E15" i="93" a="1"/>
  <c r="E15" i="93" s="1"/>
  <c r="F15" i="93" a="1"/>
  <c r="F15" i="93"/>
  <c r="G15" i="93" a="1"/>
  <c r="G15" i="93" s="1"/>
  <c r="H15" i="93" a="1"/>
  <c r="H15" i="93" s="1"/>
  <c r="I15" i="93" a="1"/>
  <c r="I15" i="93" s="1"/>
  <c r="J15" i="93" a="1"/>
  <c r="J15" i="93" s="1"/>
  <c r="K15" i="93" a="1"/>
  <c r="K15" i="93" s="1"/>
  <c r="L15" i="93" a="1"/>
  <c r="L15" i="93" s="1"/>
  <c r="M15" i="93" a="1"/>
  <c r="M15" i="93" s="1"/>
  <c r="N15" i="93" a="1"/>
  <c r="N15" i="93"/>
  <c r="O15" i="93" a="1"/>
  <c r="O15" i="93" s="1"/>
  <c r="P15" i="93" a="1"/>
  <c r="P15" i="93" s="1"/>
  <c r="Q15" i="93" a="1"/>
  <c r="Q15" i="93" s="1"/>
  <c r="R15" i="93" a="1"/>
  <c r="R15" i="93"/>
  <c r="S15" i="93" a="1"/>
  <c r="S15" i="93" s="1"/>
  <c r="T15" i="93" a="1"/>
  <c r="T15" i="93" s="1"/>
  <c r="U15" i="93" a="1"/>
  <c r="U15" i="93" s="1"/>
  <c r="V15" i="93" a="1"/>
  <c r="V15" i="93" s="1"/>
  <c r="W15" i="93" a="1"/>
  <c r="W15" i="93" s="1"/>
  <c r="X15" i="93" a="1"/>
  <c r="X15" i="93"/>
  <c r="Y15" i="93" a="1"/>
  <c r="Y15" i="93" s="1"/>
  <c r="Z15" i="93" a="1"/>
  <c r="Z15" i="93"/>
  <c r="AA15" i="93" a="1"/>
  <c r="AA15" i="93" s="1"/>
  <c r="AB15" i="93" a="1"/>
  <c r="AB15" i="93" s="1"/>
  <c r="AC15" i="93" a="1"/>
  <c r="AC15" i="93" s="1"/>
  <c r="AD15" i="93" a="1"/>
  <c r="AD15" i="93" s="1"/>
  <c r="AE15" i="93" a="1"/>
  <c r="AE15" i="93" s="1"/>
  <c r="AF15" i="93" a="1"/>
  <c r="AF15" i="93"/>
  <c r="AG15" i="93" a="1"/>
  <c r="AG15" i="93"/>
  <c r="AH15" i="93" a="1"/>
  <c r="AH15" i="93" s="1"/>
  <c r="AI15" i="93" a="1"/>
  <c r="AI15" i="93" s="1"/>
  <c r="AJ15" i="93" a="1"/>
  <c r="AJ15" i="93" s="1"/>
  <c r="AK15" i="93" a="1"/>
  <c r="AK15" i="93" s="1"/>
  <c r="AL15" i="93" a="1"/>
  <c r="AL15" i="93" s="1"/>
  <c r="AM15" i="93" a="1"/>
  <c r="AM15" i="93" s="1"/>
  <c r="AN15" i="93" a="1"/>
  <c r="AN15" i="93"/>
  <c r="AO15" i="93" a="1"/>
  <c r="AO15" i="93"/>
  <c r="AP15" i="93" a="1"/>
  <c r="AP15" i="93"/>
  <c r="AQ15" i="93" a="1"/>
  <c r="AQ15" i="93" s="1"/>
  <c r="AR15" i="93" a="1"/>
  <c r="AR15" i="93" s="1"/>
  <c r="AS15" i="93" a="1"/>
  <c r="AS15" i="93" s="1"/>
  <c r="AT15" i="93" a="1"/>
  <c r="AT15" i="93" s="1"/>
  <c r="AU15" i="93" a="1"/>
  <c r="AU15" i="93" s="1"/>
  <c r="AV15" i="93" a="1"/>
  <c r="AV15" i="93" s="1"/>
  <c r="AW15" i="93" a="1"/>
  <c r="AW15" i="93"/>
  <c r="AX15" i="93" a="1"/>
  <c r="AX15" i="93"/>
  <c r="AY15" i="93" a="1"/>
  <c r="AY15" i="93" s="1"/>
  <c r="AZ15" i="93" a="1"/>
  <c r="AZ15" i="93" s="1"/>
  <c r="E16" i="93" a="1"/>
  <c r="E16" i="93" s="1"/>
  <c r="F16" i="93" a="1"/>
  <c r="F16" i="93" s="1"/>
  <c r="G16" i="93" a="1"/>
  <c r="G16" i="93" s="1"/>
  <c r="H16" i="93" a="1"/>
  <c r="H16" i="93"/>
  <c r="I16" i="93" a="1"/>
  <c r="I16" i="93" s="1"/>
  <c r="J16" i="93" a="1"/>
  <c r="J16" i="93"/>
  <c r="K16" i="93" a="1"/>
  <c r="K16" i="93" s="1"/>
  <c r="L16" i="93" a="1"/>
  <c r="L16" i="93" s="1"/>
  <c r="M16" i="93" a="1"/>
  <c r="M16" i="93" s="1"/>
  <c r="N16" i="93" a="1"/>
  <c r="N16" i="93" s="1"/>
  <c r="O16" i="93" a="1"/>
  <c r="O16" i="93" s="1"/>
  <c r="P16" i="93" a="1"/>
  <c r="P16" i="93"/>
  <c r="Q16" i="93" a="1"/>
  <c r="Q16" i="93"/>
  <c r="R16" i="93" a="1"/>
  <c r="R16" i="93" s="1"/>
  <c r="S16" i="93" a="1"/>
  <c r="S16" i="93" s="1"/>
  <c r="T16" i="93" a="1"/>
  <c r="T16" i="93" s="1"/>
  <c r="U16" i="93" a="1"/>
  <c r="U16" i="93" s="1"/>
  <c r="V16" i="93" a="1"/>
  <c r="V16" i="93" s="1"/>
  <c r="W16" i="93" a="1"/>
  <c r="W16" i="93" s="1"/>
  <c r="X16" i="93" a="1"/>
  <c r="X16" i="93"/>
  <c r="Y16" i="93" a="1"/>
  <c r="Y16" i="93"/>
  <c r="Z16" i="93" a="1"/>
  <c r="Z16" i="93"/>
  <c r="AA16" i="93" a="1"/>
  <c r="AA16" i="93" s="1"/>
  <c r="AB16" i="93" a="1"/>
  <c r="AB16" i="93" s="1"/>
  <c r="AC16" i="93" a="1"/>
  <c r="AC16" i="93" s="1"/>
  <c r="AD16" i="93" a="1"/>
  <c r="AD16" i="93" s="1"/>
  <c r="AE16" i="93" a="1"/>
  <c r="AE16" i="93" s="1"/>
  <c r="AF16" i="93" a="1"/>
  <c r="AF16" i="93" s="1"/>
  <c r="AG16" i="93" a="1"/>
  <c r="AG16" i="93"/>
  <c r="AH16" i="93" a="1"/>
  <c r="AH16" i="93"/>
  <c r="AI16" i="93" a="1"/>
  <c r="AI16" i="93" s="1"/>
  <c r="AJ16" i="93" a="1"/>
  <c r="AJ16" i="93" s="1"/>
  <c r="AK16" i="93" a="1"/>
  <c r="AK16" i="93" s="1"/>
  <c r="AL16" i="93" a="1"/>
  <c r="AL16" i="93" s="1"/>
  <c r="AM16" i="93" a="1"/>
  <c r="AM16" i="93" s="1"/>
  <c r="AN16" i="93" a="1"/>
  <c r="AN16" i="93"/>
  <c r="AO16" i="93" a="1"/>
  <c r="AO16" i="93" s="1"/>
  <c r="AP16" i="93" a="1"/>
  <c r="AP16" i="93"/>
  <c r="AQ16" i="93" a="1"/>
  <c r="AQ16" i="93" s="1"/>
  <c r="AR16" i="93" a="1"/>
  <c r="AR16" i="93" s="1"/>
  <c r="AS16" i="93" a="1"/>
  <c r="AS16" i="93" s="1"/>
  <c r="AT16" i="93" a="1"/>
  <c r="AT16" i="93" s="1"/>
  <c r="AU16" i="93" a="1"/>
  <c r="AU16" i="93" s="1"/>
  <c r="AV16" i="93" a="1"/>
  <c r="AV16" i="93"/>
  <c r="AW16" i="93" a="1"/>
  <c r="AW16" i="93"/>
  <c r="AX16" i="93" a="1"/>
  <c r="AX16" i="93" s="1"/>
  <c r="AY16" i="93" a="1"/>
  <c r="AY16" i="93" s="1"/>
  <c r="AZ16" i="93" a="1"/>
  <c r="AZ16" i="93" s="1"/>
  <c r="E17" i="93" a="1"/>
  <c r="E17" i="93" s="1"/>
  <c r="F17" i="93" a="1"/>
  <c r="F17" i="93" s="1"/>
  <c r="G17" i="93" a="1"/>
  <c r="G17" i="93" s="1"/>
  <c r="H17" i="93" a="1"/>
  <c r="H17" i="93"/>
  <c r="I17" i="93" a="1"/>
  <c r="I17" i="93"/>
  <c r="J17" i="93" a="1"/>
  <c r="J17" i="93"/>
  <c r="K17" i="93" a="1"/>
  <c r="K17" i="93" s="1"/>
  <c r="L17" i="93" a="1"/>
  <c r="L17" i="93" s="1"/>
  <c r="M17" i="93" a="1"/>
  <c r="M17" i="93" s="1"/>
  <c r="N17" i="93" a="1"/>
  <c r="N17" i="93" s="1"/>
  <c r="O17" i="93" a="1"/>
  <c r="O17" i="93" s="1"/>
  <c r="P17" i="93" a="1"/>
  <c r="P17" i="93" s="1"/>
  <c r="Q17" i="93" a="1"/>
  <c r="Q17" i="93"/>
  <c r="R17" i="93" a="1"/>
  <c r="R17" i="93"/>
  <c r="S17" i="93" a="1"/>
  <c r="S17" i="93" s="1"/>
  <c r="T17" i="93" a="1"/>
  <c r="T17" i="93" s="1"/>
  <c r="U17" i="93" a="1"/>
  <c r="U17" i="93" s="1"/>
  <c r="V17" i="93" a="1"/>
  <c r="V17" i="93" s="1"/>
  <c r="W17" i="93" a="1"/>
  <c r="W17" i="93" s="1"/>
  <c r="X17" i="93" a="1"/>
  <c r="X17" i="93"/>
  <c r="Y17" i="93" a="1"/>
  <c r="Y17" i="93" s="1"/>
  <c r="Z17" i="93" a="1"/>
  <c r="Z17" i="93"/>
  <c r="AA17" i="93" a="1"/>
  <c r="AA17" i="93" s="1"/>
  <c r="AB17" i="93" a="1"/>
  <c r="AB17" i="93" s="1"/>
  <c r="AC17" i="93" a="1"/>
  <c r="AC17" i="93" s="1"/>
  <c r="AD17" i="93" a="1"/>
  <c r="AD17" i="93" s="1"/>
  <c r="AE17" i="93" a="1"/>
  <c r="AE17" i="93" s="1"/>
  <c r="AF17" i="93" a="1"/>
  <c r="AF17" i="93"/>
  <c r="AG17" i="93" a="1"/>
  <c r="AG17" i="93"/>
  <c r="AH17" i="93" a="1"/>
  <c r="AH17" i="93" s="1"/>
  <c r="AI17" i="93" a="1"/>
  <c r="AI17" i="93" s="1"/>
  <c r="AJ17" i="93" a="1"/>
  <c r="AJ17" i="93" s="1"/>
  <c r="AK17" i="93" a="1"/>
  <c r="AK17" i="93" s="1"/>
  <c r="AL17" i="93" a="1"/>
  <c r="AL17" i="93" s="1"/>
  <c r="AM17" i="93" a="1"/>
  <c r="AM17" i="93" s="1"/>
  <c r="AN17" i="93" a="1"/>
  <c r="AN17" i="93"/>
  <c r="AO17" i="93" a="1"/>
  <c r="AO17" i="93"/>
  <c r="AP17" i="93" a="1"/>
  <c r="AP17" i="93"/>
  <c r="AQ17" i="93" a="1"/>
  <c r="AQ17" i="93" s="1"/>
  <c r="AR17" i="93" a="1"/>
  <c r="AR17" i="93" s="1"/>
  <c r="AS17" i="93" a="1"/>
  <c r="AS17" i="93" s="1"/>
  <c r="AT17" i="93" a="1"/>
  <c r="AT17" i="93" s="1"/>
  <c r="AU17" i="93" a="1"/>
  <c r="AU17" i="93" s="1"/>
  <c r="AV17" i="93" a="1"/>
  <c r="AV17" i="93" s="1"/>
  <c r="AW17" i="93" a="1"/>
  <c r="AW17" i="93"/>
  <c r="AX17" i="93" a="1"/>
  <c r="AX17" i="93"/>
  <c r="AY17" i="93" a="1"/>
  <c r="AY17" i="93" s="1"/>
  <c r="AZ17" i="93" a="1"/>
  <c r="AZ17" i="93" s="1"/>
  <c r="E18" i="93" a="1"/>
  <c r="E18" i="93" s="1"/>
  <c r="F18" i="93" a="1"/>
  <c r="F18" i="93" s="1"/>
  <c r="G18" i="93" a="1"/>
  <c r="G18" i="93" s="1"/>
  <c r="H18" i="93" a="1"/>
  <c r="H18" i="93"/>
  <c r="I18" i="93" a="1"/>
  <c r="I18" i="93" s="1"/>
  <c r="J18" i="93" a="1"/>
  <c r="J18" i="93"/>
  <c r="K18" i="93" a="1"/>
  <c r="K18" i="93" s="1"/>
  <c r="L18" i="93" a="1"/>
  <c r="L18" i="93" s="1"/>
  <c r="M18" i="93" a="1"/>
  <c r="M18" i="93" s="1"/>
  <c r="N18" i="93" a="1"/>
  <c r="N18" i="93" s="1"/>
  <c r="O18" i="93" a="1"/>
  <c r="O18" i="93" s="1"/>
  <c r="P18" i="93" a="1"/>
  <c r="P18" i="93"/>
  <c r="Q18" i="93" a="1"/>
  <c r="Q18" i="93"/>
  <c r="R18" i="93" a="1"/>
  <c r="R18" i="93" s="1"/>
  <c r="S18" i="93" a="1"/>
  <c r="S18" i="93" s="1"/>
  <c r="T18" i="93" a="1"/>
  <c r="T18" i="93" s="1"/>
  <c r="U18" i="93" a="1"/>
  <c r="U18" i="93" s="1"/>
  <c r="V18" i="93" a="1"/>
  <c r="V18" i="93" s="1"/>
  <c r="W18" i="93" a="1"/>
  <c r="W18" i="93" s="1"/>
  <c r="X18" i="93" a="1"/>
  <c r="X18" i="93"/>
  <c r="Y18" i="93" a="1"/>
  <c r="Y18" i="93"/>
  <c r="Z18" i="93" a="1"/>
  <c r="Z18" i="93"/>
  <c r="AA18" i="93" a="1"/>
  <c r="AA18" i="93" s="1"/>
  <c r="AB18" i="93" a="1"/>
  <c r="AB18" i="93" s="1"/>
  <c r="AC18" i="93" a="1"/>
  <c r="AC18" i="93" s="1"/>
  <c r="AD18" i="93" a="1"/>
  <c r="AD18" i="93" s="1"/>
  <c r="AE18" i="93" a="1"/>
  <c r="AE18" i="93" s="1"/>
  <c r="AF18" i="93" a="1"/>
  <c r="AF18" i="93" s="1"/>
  <c r="AG18" i="93" a="1"/>
  <c r="AG18" i="93"/>
  <c r="AH18" i="93" a="1"/>
  <c r="AH18" i="93"/>
  <c r="AI18" i="93" a="1"/>
  <c r="AI18" i="93" s="1"/>
  <c r="AJ18" i="93" a="1"/>
  <c r="AJ18" i="93"/>
  <c r="AK18" i="93" a="1"/>
  <c r="AK18" i="93" s="1"/>
  <c r="AL18" i="93" a="1"/>
  <c r="AL18" i="93" s="1"/>
  <c r="AM18" i="93" a="1"/>
  <c r="AM18" i="93" s="1"/>
  <c r="AN18" i="93" a="1"/>
  <c r="AN18" i="93"/>
  <c r="AO18" i="93" a="1"/>
  <c r="AO18" i="93" s="1"/>
  <c r="AP18" i="93" a="1"/>
  <c r="AP18" i="93"/>
  <c r="AQ18" i="93" a="1"/>
  <c r="AQ18" i="93" s="1"/>
  <c r="AR18" i="93" a="1"/>
  <c r="AR18" i="93" s="1"/>
  <c r="AS18" i="93" a="1"/>
  <c r="AS18" i="93" s="1"/>
  <c r="AT18" i="93" a="1"/>
  <c r="AT18" i="93" s="1"/>
  <c r="AU18" i="93" a="1"/>
  <c r="AU18" i="93" s="1"/>
  <c r="AV18" i="93" a="1"/>
  <c r="AV18" i="93"/>
  <c r="AW18" i="93" a="1"/>
  <c r="AW18" i="93"/>
  <c r="AX18" i="93" a="1"/>
  <c r="AX18" i="93" s="1"/>
  <c r="AY18" i="93" a="1"/>
  <c r="AY18" i="93" s="1"/>
  <c r="AZ18" i="93" a="1"/>
  <c r="AZ18" i="93" s="1"/>
  <c r="E19" i="93" a="1"/>
  <c r="E19" i="93" s="1"/>
  <c r="F19" i="93" a="1"/>
  <c r="F19" i="93" s="1"/>
  <c r="G19" i="93" a="1"/>
  <c r="G19" i="93" s="1"/>
  <c r="H19" i="93" a="1"/>
  <c r="H19" i="93"/>
  <c r="I19" i="93" a="1"/>
  <c r="I19" i="93"/>
  <c r="J19" i="93" a="1"/>
  <c r="J19" i="93"/>
  <c r="K19" i="93" a="1"/>
  <c r="K19" i="93" s="1"/>
  <c r="L19" i="93" a="1"/>
  <c r="L19" i="93" s="1"/>
  <c r="M19" i="93" a="1"/>
  <c r="M19" i="93" s="1"/>
  <c r="N19" i="93" a="1"/>
  <c r="N19" i="93" s="1"/>
  <c r="O19" i="93" a="1"/>
  <c r="O19" i="93" s="1"/>
  <c r="P19" i="93" a="1"/>
  <c r="P19" i="93" s="1"/>
  <c r="Q19" i="93" a="1"/>
  <c r="Q19" i="93"/>
  <c r="R19" i="93" a="1"/>
  <c r="R19" i="93"/>
  <c r="S19" i="93" a="1"/>
  <c r="S19" i="93" s="1"/>
  <c r="T19" i="93" a="1"/>
  <c r="T19" i="93" s="1"/>
  <c r="U19" i="93" a="1"/>
  <c r="U19" i="93" s="1"/>
  <c r="V19" i="93" a="1"/>
  <c r="V19" i="93" s="1"/>
  <c r="W19" i="93" a="1"/>
  <c r="W19" i="93" s="1"/>
  <c r="X19" i="93" a="1"/>
  <c r="X19" i="93" s="1"/>
  <c r="Y19" i="93" a="1"/>
  <c r="Y19" i="93" s="1"/>
  <c r="Z19" i="93" a="1"/>
  <c r="Z19" i="93"/>
  <c r="AA19" i="93" a="1"/>
  <c r="AA19" i="93" s="1"/>
  <c r="AB19" i="93" a="1"/>
  <c r="AB19" i="93"/>
  <c r="AC19" i="93" a="1"/>
  <c r="AC19" i="93" s="1"/>
  <c r="AD19" i="93" a="1"/>
  <c r="AD19" i="93" s="1"/>
  <c r="AE19" i="93" a="1"/>
  <c r="AE19" i="93" s="1"/>
  <c r="AF19" i="93" a="1"/>
  <c r="AF19" i="93"/>
  <c r="AG19" i="93" a="1"/>
  <c r="AG19" i="93" s="1"/>
  <c r="AH19" i="93" a="1"/>
  <c r="AH19" i="93" s="1"/>
  <c r="AI19" i="93" a="1"/>
  <c r="AI19" i="93"/>
  <c r="AJ19" i="93" a="1"/>
  <c r="AJ19" i="93" s="1"/>
  <c r="AK19" i="93" a="1"/>
  <c r="AK19" i="93" s="1"/>
  <c r="AL19" i="93" a="1"/>
  <c r="AL19" i="93" s="1"/>
  <c r="AM19" i="93" a="1"/>
  <c r="AM19" i="93"/>
  <c r="AN19" i="93" a="1"/>
  <c r="AN19" i="93" s="1"/>
  <c r="AO19" i="93" a="1"/>
  <c r="AO19" i="93"/>
  <c r="AP19" i="93" a="1"/>
  <c r="AP19" i="93" s="1"/>
  <c r="AQ19" i="93" a="1"/>
  <c r="AQ19" i="93"/>
  <c r="AR19" i="93" a="1"/>
  <c r="AR19" i="93"/>
  <c r="AS19" i="93" a="1"/>
  <c r="AS19" i="93" s="1"/>
  <c r="AT19" i="93" a="1"/>
  <c r="AT19" i="93" s="1"/>
  <c r="AU19" i="93" a="1"/>
  <c r="AU19" i="93" s="1"/>
  <c r="AV19" i="93" a="1"/>
  <c r="AV19" i="93" s="1"/>
  <c r="AW19" i="93" a="1"/>
  <c r="AW19" i="93" s="1"/>
  <c r="AX19" i="93" a="1"/>
  <c r="AX19" i="93" s="1"/>
  <c r="AY19" i="93" a="1"/>
  <c r="AY19" i="93" s="1"/>
  <c r="AZ19" i="93" a="1"/>
  <c r="AZ19" i="93"/>
  <c r="E20" i="93" a="1"/>
  <c r="E20" i="93"/>
  <c r="F20" i="93" a="1"/>
  <c r="F20" i="93" s="1"/>
  <c r="G20" i="93" a="1"/>
  <c r="G20" i="93"/>
  <c r="H20" i="93" a="1"/>
  <c r="H20" i="93" s="1"/>
  <c r="I20" i="93" a="1"/>
  <c r="I20" i="93" s="1"/>
  <c r="J20" i="93" a="1"/>
  <c r="J20" i="93" s="1"/>
  <c r="K20" i="93" a="1"/>
  <c r="K20" i="93" s="1"/>
  <c r="L20" i="93" a="1"/>
  <c r="L20" i="93" s="1"/>
  <c r="M20" i="93" a="1"/>
  <c r="M20" i="93"/>
  <c r="N20" i="93" a="1"/>
  <c r="N20" i="93" s="1"/>
  <c r="O20" i="93" a="1"/>
  <c r="O20" i="93" s="1"/>
  <c r="P20" i="93" a="1"/>
  <c r="P20" i="93"/>
  <c r="Q20" i="93" a="1"/>
  <c r="Q20" i="93" s="1"/>
  <c r="R20" i="93" a="1"/>
  <c r="R20" i="93" s="1"/>
  <c r="S20" i="93" a="1"/>
  <c r="S20" i="93"/>
  <c r="T20" i="93" a="1"/>
  <c r="T20" i="93" s="1"/>
  <c r="U20" i="93" a="1"/>
  <c r="U20" i="93" s="1"/>
  <c r="V20" i="93" a="1"/>
  <c r="V20" i="93" s="1"/>
  <c r="W20" i="93" a="1"/>
  <c r="W20" i="93" s="1"/>
  <c r="X20" i="93" a="1"/>
  <c r="X20" i="93" s="1"/>
  <c r="Y20" i="93" a="1"/>
  <c r="Y20" i="93"/>
  <c r="Z20" i="93" a="1"/>
  <c r="Z20" i="93" s="1"/>
  <c r="AA20" i="93" a="1"/>
  <c r="AA20" i="93"/>
  <c r="AB20" i="93" a="1"/>
  <c r="AB20" i="93"/>
  <c r="AC20" i="93" a="1"/>
  <c r="AC20" i="93" s="1"/>
  <c r="AD20" i="93" a="1"/>
  <c r="AD20" i="93" s="1"/>
  <c r="AE20" i="93" a="1"/>
  <c r="AE20" i="93" s="1"/>
  <c r="AF20" i="93" a="1"/>
  <c r="AF20" i="93" s="1"/>
  <c r="AG20" i="93" a="1"/>
  <c r="AG20" i="93" s="1"/>
  <c r="AH20" i="93" a="1"/>
  <c r="AH20" i="93" s="1"/>
  <c r="AI20" i="93" a="1"/>
  <c r="AI20" i="93" s="1"/>
  <c r="AJ20" i="93" a="1"/>
  <c r="AJ20" i="93"/>
  <c r="AK20" i="93" a="1"/>
  <c r="AK20" i="93"/>
  <c r="AL20" i="93" a="1"/>
  <c r="AL20" i="93" s="1"/>
  <c r="AM20" i="93" a="1"/>
  <c r="AM20" i="93"/>
  <c r="AN20" i="93" a="1"/>
  <c r="AN20" i="93" s="1"/>
  <c r="AO20" i="93" a="1"/>
  <c r="AO20" i="93" s="1"/>
  <c r="AP20" i="93" a="1"/>
  <c r="AP20" i="93" s="1"/>
  <c r="AQ20" i="93" a="1"/>
  <c r="AQ20" i="93" s="1"/>
  <c r="AR20" i="93" a="1"/>
  <c r="AR20" i="93" s="1"/>
  <c r="AS20" i="93" a="1"/>
  <c r="AS20" i="93"/>
  <c r="AT20" i="93" a="1"/>
  <c r="AT20" i="93" s="1"/>
  <c r="AU20" i="93" a="1"/>
  <c r="AU20" i="93" s="1"/>
  <c r="AV20" i="93" a="1"/>
  <c r="AV20" i="93"/>
  <c r="AW20" i="93" a="1"/>
  <c r="AW20" i="93" s="1"/>
  <c r="AX20" i="93" a="1"/>
  <c r="AX20" i="93" s="1"/>
  <c r="AY20" i="93" a="1"/>
  <c r="AY20" i="93"/>
  <c r="AZ20" i="93" a="1"/>
  <c r="AZ20" i="93" s="1"/>
  <c r="E21" i="93" a="1"/>
  <c r="E21" i="93" s="1"/>
  <c r="F21" i="93" a="1"/>
  <c r="F21" i="93" s="1"/>
  <c r="G21" i="93" a="1"/>
  <c r="G21" i="93" s="1"/>
  <c r="H21" i="93" a="1"/>
  <c r="H21" i="93" s="1"/>
  <c r="I21" i="93" a="1"/>
  <c r="I21" i="93"/>
  <c r="J21" i="93" a="1"/>
  <c r="J21" i="93" s="1"/>
  <c r="K21" i="93" a="1"/>
  <c r="K21" i="93"/>
  <c r="L21" i="93" a="1"/>
  <c r="L21" i="93"/>
  <c r="M21" i="93" a="1"/>
  <c r="M21" i="93" s="1"/>
  <c r="N21" i="93" a="1"/>
  <c r="N21" i="93" s="1"/>
  <c r="O21" i="93" a="1"/>
  <c r="O21" i="93" s="1"/>
  <c r="P21" i="93" a="1"/>
  <c r="P21" i="93" s="1"/>
  <c r="Q21" i="93" a="1"/>
  <c r="Q21" i="93" s="1"/>
  <c r="R21" i="93" a="1"/>
  <c r="R21" i="93" s="1"/>
  <c r="S21" i="93" a="1"/>
  <c r="S21" i="93" s="1"/>
  <c r="T21" i="93" a="1"/>
  <c r="T21" i="93"/>
  <c r="U21" i="93" a="1"/>
  <c r="U21" i="93"/>
  <c r="V21" i="93" a="1"/>
  <c r="V21" i="93" s="1"/>
  <c r="W21" i="93" a="1"/>
  <c r="W21" i="93"/>
  <c r="X21" i="93" a="1"/>
  <c r="X21" i="93" s="1"/>
  <c r="Y21" i="93" a="1"/>
  <c r="Y21" i="93" s="1"/>
  <c r="Z21" i="93" a="1"/>
  <c r="Z21" i="93" s="1"/>
  <c r="AA21" i="93" a="1"/>
  <c r="AA21" i="93" s="1"/>
  <c r="AB21" i="93" a="1"/>
  <c r="AB21" i="93" s="1"/>
  <c r="AC21" i="93" a="1"/>
  <c r="AC21" i="93"/>
  <c r="AD21" i="93" a="1"/>
  <c r="AD21" i="93" s="1"/>
  <c r="AE21" i="93" a="1"/>
  <c r="AE21" i="93" s="1"/>
  <c r="AF21" i="93" a="1"/>
  <c r="AF21" i="93"/>
  <c r="AG21" i="93" a="1"/>
  <c r="AG21" i="93" s="1"/>
  <c r="AH21" i="93" a="1"/>
  <c r="AH21" i="93" s="1"/>
  <c r="AI21" i="93" a="1"/>
  <c r="AI21" i="93"/>
  <c r="AJ21" i="93" a="1"/>
  <c r="AJ21" i="93" s="1"/>
  <c r="AK21" i="93" a="1"/>
  <c r="AK21" i="93" s="1"/>
  <c r="AL21" i="93" a="1"/>
  <c r="AL21" i="93" s="1"/>
  <c r="AM21" i="93" a="1"/>
  <c r="AM21" i="93" s="1"/>
  <c r="AN21" i="93" a="1"/>
  <c r="AN21" i="93" s="1"/>
  <c r="AO21" i="93" a="1"/>
  <c r="AO21" i="93"/>
  <c r="AP21" i="93" a="1"/>
  <c r="AP21" i="93" s="1"/>
  <c r="AQ21" i="93" a="1"/>
  <c r="AQ21" i="93"/>
  <c r="AR21" i="93" a="1"/>
  <c r="AR21" i="93"/>
  <c r="AS21" i="93" a="1"/>
  <c r="AS21" i="93" s="1"/>
  <c r="AT21" i="93" a="1"/>
  <c r="AT21" i="93" s="1"/>
  <c r="AU21" i="93" a="1"/>
  <c r="AU21" i="93" s="1"/>
  <c r="AV21" i="93" a="1"/>
  <c r="AV21" i="93" s="1"/>
  <c r="AW21" i="93" a="1"/>
  <c r="AW21" i="93" s="1"/>
  <c r="AX21" i="93" a="1"/>
  <c r="AX21" i="93" s="1"/>
  <c r="AY21" i="93" a="1"/>
  <c r="AY21" i="93" s="1"/>
  <c r="AZ21" i="93" a="1"/>
  <c r="AZ21" i="93"/>
  <c r="E22" i="93" a="1"/>
  <c r="E22" i="93"/>
  <c r="F22" i="93" a="1"/>
  <c r="F22" i="93" s="1"/>
  <c r="G22" i="93" a="1"/>
  <c r="G22" i="93"/>
  <c r="H22" i="93" a="1"/>
  <c r="H22" i="93" s="1"/>
  <c r="I22" i="93" a="1"/>
  <c r="I22" i="93" s="1"/>
  <c r="J22" i="93" a="1"/>
  <c r="J22" i="93" s="1"/>
  <c r="K22" i="93" a="1"/>
  <c r="K22" i="93" s="1"/>
  <c r="L22" i="93" a="1"/>
  <c r="L22" i="93" s="1"/>
  <c r="M22" i="93" a="1"/>
  <c r="M22" i="93"/>
  <c r="N22" i="93" a="1"/>
  <c r="N22" i="93" s="1"/>
  <c r="O22" i="93" a="1"/>
  <c r="O22" i="93" s="1"/>
  <c r="P22" i="93" a="1"/>
  <c r="P22" i="93"/>
  <c r="Q22" i="93" a="1"/>
  <c r="Q22" i="93" s="1"/>
  <c r="R22" i="93" a="1"/>
  <c r="R22" i="93" s="1"/>
  <c r="S22" i="93" a="1"/>
  <c r="S22" i="93"/>
  <c r="T22" i="93" a="1"/>
  <c r="T22" i="93" s="1"/>
  <c r="U22" i="93" a="1"/>
  <c r="U22" i="93" s="1"/>
  <c r="V22" i="93" a="1"/>
  <c r="V22" i="93" s="1"/>
  <c r="W22" i="93" a="1"/>
  <c r="W22" i="93" s="1"/>
  <c r="X22" i="93" a="1"/>
  <c r="X22" i="93" s="1"/>
  <c r="Y22" i="93" a="1"/>
  <c r="Y22" i="93"/>
  <c r="Z22" i="93" a="1"/>
  <c r="Z22" i="93" s="1"/>
  <c r="AA22" i="93" a="1"/>
  <c r="AA22" i="93"/>
  <c r="AB22" i="93" a="1"/>
  <c r="AB22" i="93"/>
  <c r="AC22" i="93" a="1"/>
  <c r="AC22" i="93" s="1"/>
  <c r="AD22" i="93" a="1"/>
  <c r="AD22" i="93" s="1"/>
  <c r="AE22" i="93" a="1"/>
  <c r="AE22" i="93" s="1"/>
  <c r="AF22" i="93" a="1"/>
  <c r="AF22" i="93" s="1"/>
  <c r="AG22" i="93" a="1"/>
  <c r="AG22" i="93" s="1"/>
  <c r="AH22" i="93" a="1"/>
  <c r="AH22" i="93" s="1"/>
  <c r="AI22" i="93" a="1"/>
  <c r="AI22" i="93" s="1"/>
  <c r="AJ22" i="93" a="1"/>
  <c r="AJ22" i="93"/>
  <c r="AK22" i="93" a="1"/>
  <c r="AK22" i="93"/>
  <c r="AL22" i="93" a="1"/>
  <c r="AL22" i="93" s="1"/>
  <c r="AM22" i="93" a="1"/>
  <c r="AM22" i="93"/>
  <c r="AN22" i="93" a="1"/>
  <c r="AN22" i="93" s="1"/>
  <c r="AO22" i="93" a="1"/>
  <c r="AO22" i="93" s="1"/>
  <c r="AP22" i="93" a="1"/>
  <c r="AP22" i="93" s="1"/>
  <c r="AQ22" i="93" a="1"/>
  <c r="AQ22" i="93" s="1"/>
  <c r="AR22" i="93" a="1"/>
  <c r="AR22" i="93" s="1"/>
  <c r="AS22" i="93" a="1"/>
  <c r="AS22" i="93"/>
  <c r="AT22" i="93" a="1"/>
  <c r="AT22" i="93" s="1"/>
  <c r="AU22" i="93" a="1"/>
  <c r="AU22" i="93" s="1"/>
  <c r="AV22" i="93" a="1"/>
  <c r="AV22" i="93"/>
  <c r="AW22" i="93" a="1"/>
  <c r="AW22" i="93" s="1"/>
  <c r="AX22" i="93" a="1"/>
  <c r="AX22" i="93" s="1"/>
  <c r="AY22" i="93" a="1"/>
  <c r="AY22" i="93"/>
  <c r="AZ22" i="93" a="1"/>
  <c r="AZ22" i="93" s="1"/>
  <c r="E23" i="93" a="1"/>
  <c r="E23" i="93" s="1"/>
  <c r="F23" i="93" a="1"/>
  <c r="F23" i="93" s="1"/>
  <c r="G23" i="93" a="1"/>
  <c r="G23" i="93" s="1"/>
  <c r="H23" i="93" a="1"/>
  <c r="H23" i="93" s="1"/>
  <c r="I23" i="93" a="1"/>
  <c r="I23" i="93"/>
  <c r="J23" i="93" a="1"/>
  <c r="J23" i="93" s="1"/>
  <c r="K23" i="93" a="1"/>
  <c r="K23" i="93"/>
  <c r="L23" i="93" a="1"/>
  <c r="L23" i="93"/>
  <c r="M23" i="93" a="1"/>
  <c r="M23" i="93" s="1"/>
  <c r="N23" i="93" a="1"/>
  <c r="N23" i="93" s="1"/>
  <c r="O23" i="93" a="1"/>
  <c r="O23" i="93" s="1"/>
  <c r="P23" i="93" a="1"/>
  <c r="P23" i="93" s="1"/>
  <c r="Q23" i="93" a="1"/>
  <c r="Q23" i="93" s="1"/>
  <c r="R23" i="93" a="1"/>
  <c r="R23" i="93" s="1"/>
  <c r="S23" i="93" a="1"/>
  <c r="S23" i="93" s="1"/>
  <c r="T23" i="93" a="1"/>
  <c r="T23" i="93"/>
  <c r="U23" i="93" a="1"/>
  <c r="U23" i="93"/>
  <c r="V23" i="93" a="1"/>
  <c r="V23" i="93" s="1"/>
  <c r="W23" i="93" a="1"/>
  <c r="W23" i="93"/>
  <c r="X23" i="93" a="1"/>
  <c r="X23" i="93" s="1"/>
  <c r="Y23" i="93" a="1"/>
  <c r="Y23" i="93" s="1"/>
  <c r="Z23" i="93" a="1"/>
  <c r="Z23" i="93" s="1"/>
  <c r="AA23" i="93" a="1"/>
  <c r="AA23" i="93" s="1"/>
  <c r="AB23" i="93" a="1"/>
  <c r="AB23" i="93" s="1"/>
  <c r="AC23" i="93" a="1"/>
  <c r="AC23" i="93"/>
  <c r="AD23" i="93" a="1"/>
  <c r="AD23" i="93" s="1"/>
  <c r="AE23" i="93" a="1"/>
  <c r="AE23" i="93" s="1"/>
  <c r="AF23" i="93" a="1"/>
  <c r="AF23" i="93"/>
  <c r="AG23" i="93" a="1"/>
  <c r="AG23" i="93" s="1"/>
  <c r="AH23" i="93" a="1"/>
  <c r="AH23" i="93" s="1"/>
  <c r="AI23" i="93" a="1"/>
  <c r="AI23" i="93"/>
  <c r="AJ23" i="93" a="1"/>
  <c r="AJ23" i="93" s="1"/>
  <c r="AK23" i="93" a="1"/>
  <c r="AK23" i="93" s="1"/>
  <c r="AL23" i="93" a="1"/>
  <c r="AL23" i="93" s="1"/>
  <c r="AM23" i="93" a="1"/>
  <c r="AM23" i="93" s="1"/>
  <c r="AN23" i="93" a="1"/>
  <c r="AN23" i="93" s="1"/>
  <c r="AO23" i="93" a="1"/>
  <c r="AO23" i="93"/>
  <c r="AP23" i="93" a="1"/>
  <c r="AP23" i="93" s="1"/>
  <c r="AQ23" i="93" a="1"/>
  <c r="AQ23" i="93"/>
  <c r="AR23" i="93" a="1"/>
  <c r="AR23" i="93"/>
  <c r="AS23" i="93" a="1"/>
  <c r="AS23" i="93" s="1"/>
  <c r="AT23" i="93" a="1"/>
  <c r="AT23" i="93" s="1"/>
  <c r="AU23" i="93" a="1"/>
  <c r="AU23" i="93" s="1"/>
  <c r="AV23" i="93" a="1"/>
  <c r="AV23" i="93" s="1"/>
  <c r="AW23" i="93" a="1"/>
  <c r="AW23" i="93" s="1"/>
  <c r="AX23" i="93" a="1"/>
  <c r="AX23" i="93" s="1"/>
  <c r="AY23" i="93" a="1"/>
  <c r="AY23" i="93" s="1"/>
  <c r="AZ23" i="93" a="1"/>
  <c r="AZ23" i="93"/>
  <c r="E24" i="93" a="1"/>
  <c r="E24" i="93"/>
  <c r="F24" i="93" a="1"/>
  <c r="F24" i="93" s="1"/>
  <c r="G24" i="93" a="1"/>
  <c r="G24" i="93"/>
  <c r="H24" i="93" a="1"/>
  <c r="H24" i="93" s="1"/>
  <c r="I24" i="93" a="1"/>
  <c r="I24" i="93" s="1"/>
  <c r="J24" i="93" a="1"/>
  <c r="J24" i="93" s="1"/>
  <c r="K24" i="93" a="1"/>
  <c r="K24" i="93" s="1"/>
  <c r="L24" i="93" a="1"/>
  <c r="L24" i="93" s="1"/>
  <c r="M24" i="93" a="1"/>
  <c r="M24" i="93"/>
  <c r="N24" i="93" a="1"/>
  <c r="N24" i="93" s="1"/>
  <c r="O24" i="93" a="1"/>
  <c r="O24" i="93" s="1"/>
  <c r="P24" i="93" a="1"/>
  <c r="P24" i="93"/>
  <c r="Q24" i="93" a="1"/>
  <c r="Q24" i="93" s="1"/>
  <c r="R24" i="93" a="1"/>
  <c r="R24" i="93" s="1"/>
  <c r="S24" i="93" a="1"/>
  <c r="S24" i="93"/>
  <c r="T24" i="93" a="1"/>
  <c r="T24" i="93" s="1"/>
  <c r="U24" i="93" a="1"/>
  <c r="U24" i="93" s="1"/>
  <c r="V24" i="93" a="1"/>
  <c r="V24" i="93" s="1"/>
  <c r="W24" i="93" a="1"/>
  <c r="W24" i="93" s="1"/>
  <c r="X24" i="93" a="1"/>
  <c r="X24" i="93" s="1"/>
  <c r="Y24" i="93" a="1"/>
  <c r="Y24" i="93"/>
  <c r="Z24" i="93" a="1"/>
  <c r="Z24" i="93" s="1"/>
  <c r="AA24" i="93" a="1"/>
  <c r="AA24" i="93"/>
  <c r="AB24" i="93" a="1"/>
  <c r="AB24" i="93"/>
  <c r="AC24" i="93" a="1"/>
  <c r="AC24" i="93" s="1"/>
  <c r="AD24" i="93" a="1"/>
  <c r="AD24" i="93" s="1"/>
  <c r="AE24" i="93" a="1"/>
  <c r="AE24" i="93" s="1"/>
  <c r="AF24" i="93" a="1"/>
  <c r="AF24" i="93" s="1"/>
  <c r="AG24" i="93" a="1"/>
  <c r="AG24" i="93" s="1"/>
  <c r="AH24" i="93" a="1"/>
  <c r="AH24" i="93"/>
  <c r="AI24" i="93" a="1"/>
  <c r="AI24" i="93" s="1"/>
  <c r="AJ24" i="93" a="1"/>
  <c r="AJ24" i="93" s="1"/>
  <c r="AK24" i="93" a="1"/>
  <c r="AK24" i="93" s="1"/>
  <c r="AL24" i="93" a="1"/>
  <c r="AL24" i="93"/>
  <c r="AM24" i="93" a="1"/>
  <c r="AM24" i="93" s="1"/>
  <c r="AN24" i="93" a="1"/>
  <c r="AN24" i="93" s="1"/>
  <c r="AO24" i="93" a="1"/>
  <c r="AO24" i="93" s="1"/>
  <c r="AP24" i="93" a="1"/>
  <c r="AP24" i="93" s="1"/>
  <c r="AQ24" i="93" a="1"/>
  <c r="AQ24" i="93" s="1"/>
  <c r="AR24" i="93" a="1"/>
  <c r="AR24" i="93" s="1"/>
  <c r="AS24" i="93" a="1"/>
  <c r="AS24" i="93"/>
  <c r="AT24" i="93" a="1"/>
  <c r="AT24" i="93" s="1"/>
  <c r="AU24" i="93" a="1"/>
  <c r="AU24" i="93" s="1"/>
  <c r="AV24" i="93" a="1"/>
  <c r="AV24" i="93" s="1"/>
  <c r="AW24" i="93" a="1"/>
  <c r="AW24" i="93" s="1"/>
  <c r="AX24" i="93" a="1"/>
  <c r="AX24" i="93" s="1"/>
  <c r="AY24" i="93" a="1"/>
  <c r="AY24" i="93" s="1"/>
  <c r="AZ24" i="93" a="1"/>
  <c r="AZ24" i="93" s="1"/>
  <c r="E25" i="93" a="1"/>
  <c r="E25" i="93"/>
  <c r="F25" i="93" a="1"/>
  <c r="F25" i="93" s="1"/>
  <c r="G25" i="93" a="1"/>
  <c r="G25" i="93" s="1"/>
  <c r="H25" i="93" a="1"/>
  <c r="H25" i="93" s="1"/>
  <c r="I25" i="93" a="1"/>
  <c r="I25" i="93" s="1"/>
  <c r="J25" i="93" a="1"/>
  <c r="J25" i="93" s="1"/>
  <c r="K25" i="93" a="1"/>
  <c r="K25" i="93" s="1"/>
  <c r="L25" i="93" a="1"/>
  <c r="L25" i="93" s="1"/>
  <c r="M25" i="93" a="1"/>
  <c r="M25" i="93" s="1"/>
  <c r="N25" i="93" a="1"/>
  <c r="N25" i="93" s="1"/>
  <c r="O25" i="93" a="1"/>
  <c r="O25" i="93" s="1"/>
  <c r="P25" i="93" a="1"/>
  <c r="P25" i="93" s="1"/>
  <c r="Q25" i="93" a="1"/>
  <c r="Q25" i="93" s="1"/>
  <c r="R25" i="93" a="1"/>
  <c r="R25" i="93" s="1"/>
  <c r="S25" i="93" a="1"/>
  <c r="S25" i="93" s="1"/>
  <c r="T25" i="93" a="1"/>
  <c r="T25" i="93" s="1"/>
  <c r="U25" i="93" a="1"/>
  <c r="U25" i="93"/>
  <c r="V25" i="93" a="1"/>
  <c r="V25" i="93" s="1"/>
  <c r="W25" i="93" a="1"/>
  <c r="W25" i="93" s="1"/>
  <c r="X25" i="93" a="1"/>
  <c r="X25" i="93" s="1"/>
  <c r="Y25" i="93" a="1"/>
  <c r="Y25" i="93" s="1"/>
  <c r="Z25" i="93" a="1"/>
  <c r="Z25" i="93" s="1"/>
  <c r="AA25" i="93" a="1"/>
  <c r="AA25" i="93" s="1"/>
  <c r="AB25" i="93" a="1"/>
  <c r="AB25" i="93" s="1"/>
  <c r="AC25" i="93" a="1"/>
  <c r="AC25" i="93" s="1"/>
  <c r="AD25" i="93" a="1"/>
  <c r="AD25" i="93" s="1"/>
  <c r="AE25" i="93" a="1"/>
  <c r="AE25" i="93" s="1"/>
  <c r="AF25" i="93" a="1"/>
  <c r="AF25" i="93" s="1"/>
  <c r="AG25" i="93" a="1"/>
  <c r="AG25" i="93" s="1"/>
  <c r="AH25" i="93" a="1"/>
  <c r="AH25" i="93" s="1"/>
  <c r="AI25" i="93" a="1"/>
  <c r="AI25" i="93" s="1"/>
  <c r="AJ25" i="93" a="1"/>
  <c r="AJ25" i="93" s="1"/>
  <c r="AK25" i="93" a="1"/>
  <c r="AK25" i="93"/>
  <c r="AL25" i="93" a="1"/>
  <c r="AL25" i="93" s="1"/>
  <c r="AM25" i="93" a="1"/>
  <c r="AM25" i="93" s="1"/>
  <c r="AN25" i="93" a="1"/>
  <c r="AN25" i="93" s="1"/>
  <c r="AO25" i="93" a="1"/>
  <c r="AO25" i="93" s="1"/>
  <c r="AP25" i="93" a="1"/>
  <c r="AP25" i="93" s="1"/>
  <c r="AQ25" i="93" a="1"/>
  <c r="AQ25" i="93" s="1"/>
  <c r="AR25" i="93" a="1"/>
  <c r="AR25" i="93" s="1"/>
  <c r="AS25" i="93" a="1"/>
  <c r="AS25" i="93" s="1"/>
  <c r="AT25" i="93" a="1"/>
  <c r="AT25" i="93" s="1"/>
  <c r="AU25" i="93" a="1"/>
  <c r="AU25" i="93" s="1"/>
  <c r="AV25" i="93" a="1"/>
  <c r="AV25" i="93" s="1"/>
  <c r="AW25" i="93" a="1"/>
  <c r="AW25" i="93" s="1"/>
  <c r="AX25" i="93" a="1"/>
  <c r="AX25" i="93" s="1"/>
  <c r="AY25" i="93" a="1"/>
  <c r="AY25" i="93" s="1"/>
  <c r="AZ25" i="93" a="1"/>
  <c r="AZ25" i="93" s="1"/>
  <c r="E26" i="93" a="1"/>
  <c r="E26" i="93"/>
  <c r="F26" i="93" a="1"/>
  <c r="F26" i="93" s="1"/>
  <c r="G26" i="93" a="1"/>
  <c r="G26" i="93" s="1"/>
  <c r="H26" i="93" a="1"/>
  <c r="H26" i="93" s="1"/>
  <c r="I26" i="93" a="1"/>
  <c r="I26" i="93" s="1"/>
  <c r="J26" i="93" a="1"/>
  <c r="J26" i="93" s="1"/>
  <c r="K26" i="93" a="1"/>
  <c r="K26" i="93" s="1"/>
  <c r="L26" i="93" a="1"/>
  <c r="L26" i="93" s="1"/>
  <c r="M26" i="93" a="1"/>
  <c r="M26" i="93"/>
  <c r="N26" i="93" a="1"/>
  <c r="N26" i="93" s="1"/>
  <c r="O26" i="93" a="1"/>
  <c r="O26" i="93" s="1"/>
  <c r="P26" i="93" a="1"/>
  <c r="P26" i="93" s="1"/>
  <c r="Q26" i="93" a="1"/>
  <c r="Q26" i="93" s="1"/>
  <c r="R26" i="93" a="1"/>
  <c r="R26" i="93" s="1"/>
  <c r="S26" i="93" a="1"/>
  <c r="S26" i="93" s="1"/>
  <c r="T26" i="93" a="1"/>
  <c r="T26" i="93" s="1"/>
  <c r="U26" i="93" a="1"/>
  <c r="U26" i="93"/>
  <c r="V26" i="93" a="1"/>
  <c r="V26" i="93" s="1"/>
  <c r="W26" i="93" a="1"/>
  <c r="W26" i="93" s="1"/>
  <c r="X26" i="93" a="1"/>
  <c r="X26" i="93" s="1"/>
  <c r="Y26" i="93" a="1"/>
  <c r="Y26" i="93" s="1"/>
  <c r="Z26" i="93" a="1"/>
  <c r="Z26" i="93" s="1"/>
  <c r="AA26" i="93" a="1"/>
  <c r="AA26" i="93" s="1"/>
  <c r="AB26" i="93" a="1"/>
  <c r="AB26" i="93" s="1"/>
  <c r="AC26" i="93" a="1"/>
  <c r="AC26" i="93" s="1"/>
  <c r="AD26" i="93" a="1"/>
  <c r="AD26" i="93" s="1"/>
  <c r="AE26" i="93" a="1"/>
  <c r="AE26" i="93" s="1"/>
  <c r="AF26" i="93" a="1"/>
  <c r="AF26" i="93" s="1"/>
  <c r="AG26" i="93" a="1"/>
  <c r="AG26" i="93" s="1"/>
  <c r="AH26" i="93" a="1"/>
  <c r="AH26" i="93" s="1"/>
  <c r="AI26" i="93" a="1"/>
  <c r="AI26" i="93" s="1"/>
  <c r="AJ26" i="93" a="1"/>
  <c r="AJ26" i="93" s="1"/>
  <c r="AK26" i="93" a="1"/>
  <c r="AK26" i="93" s="1"/>
  <c r="AL26" i="93" a="1"/>
  <c r="AL26" i="93" s="1"/>
  <c r="AM26" i="93" a="1"/>
  <c r="AM26" i="93" s="1"/>
  <c r="AN26" i="93" a="1"/>
  <c r="AN26" i="93" s="1"/>
  <c r="AO26" i="93" a="1"/>
  <c r="AO26" i="93" s="1"/>
  <c r="AP26" i="93" a="1"/>
  <c r="AP26" i="93" s="1"/>
  <c r="AQ26" i="93" a="1"/>
  <c r="AQ26" i="93" s="1"/>
  <c r="AR26" i="93" a="1"/>
  <c r="AR26" i="93" s="1"/>
  <c r="AS26" i="93" a="1"/>
  <c r="AS26" i="93" s="1"/>
  <c r="AT26" i="93" a="1"/>
  <c r="AT26" i="93" s="1"/>
  <c r="AU26" i="93" a="1"/>
  <c r="AU26" i="93" s="1"/>
  <c r="AV26" i="93" a="1"/>
  <c r="AV26" i="93" s="1"/>
  <c r="AW26" i="93" a="1"/>
  <c r="AW26" i="93" s="1"/>
  <c r="AX26" i="93" a="1"/>
  <c r="AX26" i="93" s="1"/>
  <c r="AY26" i="93" a="1"/>
  <c r="AY26" i="93" s="1"/>
  <c r="AZ26" i="93" a="1"/>
  <c r="AZ26" i="93" s="1"/>
  <c r="E27" i="93" a="1"/>
  <c r="E27" i="93" s="1"/>
  <c r="F27" i="93" a="1"/>
  <c r="F27" i="93" s="1"/>
  <c r="G27" i="93" a="1"/>
  <c r="G27" i="93" s="1"/>
  <c r="H27" i="93" a="1"/>
  <c r="H27" i="93" s="1"/>
  <c r="I27" i="93" a="1"/>
  <c r="I27" i="93" s="1"/>
  <c r="J27" i="93" a="1"/>
  <c r="J27" i="93" s="1"/>
  <c r="K27" i="93" a="1"/>
  <c r="K27" i="93" s="1"/>
  <c r="L27" i="93" a="1"/>
  <c r="L27" i="93" s="1"/>
  <c r="M27" i="93" a="1"/>
  <c r="M27" i="93" s="1"/>
  <c r="N27" i="93" a="1"/>
  <c r="N27" i="93" s="1"/>
  <c r="O27" i="93" a="1"/>
  <c r="O27" i="93" s="1"/>
  <c r="P27" i="93" a="1"/>
  <c r="P27" i="93" s="1"/>
  <c r="Q27" i="93" a="1"/>
  <c r="Q27" i="93" s="1"/>
  <c r="R27" i="93" a="1"/>
  <c r="R27" i="93" s="1"/>
  <c r="S27" i="93" a="1"/>
  <c r="S27" i="93" s="1"/>
  <c r="T27" i="93" a="1"/>
  <c r="T27" i="93" s="1"/>
  <c r="U27" i="93" a="1"/>
  <c r="U27" i="93" s="1"/>
  <c r="V27" i="93" a="1"/>
  <c r="V27" i="93" s="1"/>
  <c r="W27" i="93" a="1"/>
  <c r="W27" i="93" s="1"/>
  <c r="X27" i="93" a="1"/>
  <c r="X27" i="93" s="1"/>
  <c r="Y27" i="93" a="1"/>
  <c r="Y27" i="93" s="1"/>
  <c r="Z27" i="93" a="1"/>
  <c r="Z27" i="93" s="1"/>
  <c r="AA27" i="93" a="1"/>
  <c r="AA27" i="93" s="1"/>
  <c r="AB27" i="93" a="1"/>
  <c r="AB27" i="93" s="1"/>
  <c r="AC27" i="93" a="1"/>
  <c r="AC27" i="93" s="1"/>
  <c r="AD27" i="93" a="1"/>
  <c r="AD27" i="93" s="1"/>
  <c r="AE27" i="93" a="1"/>
  <c r="AE27" i="93" s="1"/>
  <c r="AF27" i="93" a="1"/>
  <c r="AF27" i="93" s="1"/>
  <c r="AG27" i="93" a="1"/>
  <c r="AG27" i="93" s="1"/>
  <c r="AH27" i="93" a="1"/>
  <c r="AH27" i="93" s="1"/>
  <c r="AI27" i="93" a="1"/>
  <c r="AI27" i="93" s="1"/>
  <c r="AJ27" i="93" a="1"/>
  <c r="AJ27" i="93" s="1"/>
  <c r="AK27" i="93" a="1"/>
  <c r="AK27" i="93" s="1"/>
  <c r="AL27" i="93" a="1"/>
  <c r="AL27" i="93" s="1"/>
  <c r="AM27" i="93" a="1"/>
  <c r="AM27" i="93" s="1"/>
  <c r="AN27" i="93" a="1"/>
  <c r="AN27" i="93" s="1"/>
  <c r="AO27" i="93" a="1"/>
  <c r="AO27" i="93" s="1"/>
  <c r="AP27" i="93" a="1"/>
  <c r="AP27" i="93" s="1"/>
  <c r="AQ27" i="93" a="1"/>
  <c r="AQ27" i="93" s="1"/>
  <c r="AR27" i="93" a="1"/>
  <c r="AR27" i="93" s="1"/>
  <c r="AS27" i="93" a="1"/>
  <c r="AS27" i="93" s="1"/>
  <c r="AT27" i="93" a="1"/>
  <c r="AT27" i="93" s="1"/>
  <c r="AU27" i="93" a="1"/>
  <c r="AU27" i="93" s="1"/>
  <c r="AV27" i="93" a="1"/>
  <c r="AV27" i="93" s="1"/>
  <c r="AW27" i="93" a="1"/>
  <c r="AW27" i="93" s="1"/>
  <c r="AX27" i="93" a="1"/>
  <c r="AX27" i="93" s="1"/>
  <c r="AY27" i="93" a="1"/>
  <c r="AY27" i="93" s="1"/>
  <c r="AZ27" i="93" a="1"/>
  <c r="AZ27" i="93" s="1"/>
  <c r="E28" i="93" a="1"/>
  <c r="E28" i="93" s="1"/>
  <c r="F28" i="93" a="1"/>
  <c r="F28" i="93" s="1"/>
  <c r="G28" i="93" a="1"/>
  <c r="G28" i="93" s="1"/>
  <c r="H28" i="93" a="1"/>
  <c r="H28" i="93" s="1"/>
  <c r="I28" i="93" a="1"/>
  <c r="I28" i="93" s="1"/>
  <c r="J28" i="93" a="1"/>
  <c r="J28" i="93" s="1"/>
  <c r="K28" i="93" a="1"/>
  <c r="K28" i="93" s="1"/>
  <c r="L28" i="93" a="1"/>
  <c r="L28" i="93" s="1"/>
  <c r="M28" i="93" a="1"/>
  <c r="M28" i="93" s="1"/>
  <c r="N28" i="93" a="1"/>
  <c r="N28" i="93" s="1"/>
  <c r="O28" i="93" a="1"/>
  <c r="O28" i="93" s="1"/>
  <c r="P28" i="93" a="1"/>
  <c r="P28" i="93" s="1"/>
  <c r="Q28" i="93" a="1"/>
  <c r="Q28" i="93" s="1"/>
  <c r="R28" i="93" a="1"/>
  <c r="R28" i="93" s="1"/>
  <c r="S28" i="93" a="1"/>
  <c r="S28" i="93" s="1"/>
  <c r="T28" i="93" a="1"/>
  <c r="T28" i="93" s="1"/>
  <c r="U28" i="93" a="1"/>
  <c r="U28" i="93" s="1"/>
  <c r="V28" i="93" a="1"/>
  <c r="V28" i="93" s="1"/>
  <c r="W28" i="93" a="1"/>
  <c r="W28" i="93" s="1"/>
  <c r="X28" i="93" a="1"/>
  <c r="X28" i="93" s="1"/>
  <c r="Y28" i="93" a="1"/>
  <c r="Y28" i="93" s="1"/>
  <c r="Z28" i="93" a="1"/>
  <c r="Z28" i="93" s="1"/>
  <c r="AA28" i="93" a="1"/>
  <c r="AA28" i="93" s="1"/>
  <c r="AB28" i="93" a="1"/>
  <c r="AB28" i="93" s="1"/>
  <c r="AC28" i="93" a="1"/>
  <c r="AC28" i="93" s="1"/>
  <c r="AD28" i="93" a="1"/>
  <c r="AD28" i="93" s="1"/>
  <c r="AE28" i="93" a="1"/>
  <c r="AE28" i="93" s="1"/>
  <c r="AF28" i="93" a="1"/>
  <c r="AF28" i="93" s="1"/>
  <c r="AG28" i="93" a="1"/>
  <c r="AG28" i="93" s="1"/>
  <c r="AH28" i="93" a="1"/>
  <c r="AH28" i="93" s="1"/>
  <c r="AI28" i="93" a="1"/>
  <c r="AI28" i="93" s="1"/>
  <c r="AJ28" i="93" a="1"/>
  <c r="AJ28" i="93" s="1"/>
  <c r="AK28" i="93" a="1"/>
  <c r="AK28" i="93" s="1"/>
  <c r="AL28" i="93" a="1"/>
  <c r="AL28" i="93" s="1"/>
  <c r="AM28" i="93" a="1"/>
  <c r="AM28" i="93" s="1"/>
  <c r="AN28" i="93" a="1"/>
  <c r="AN28" i="93" s="1"/>
  <c r="AO28" i="93" a="1"/>
  <c r="AO28" i="93" s="1"/>
  <c r="AP28" i="93" a="1"/>
  <c r="AP28" i="93" s="1"/>
  <c r="AQ28" i="93" a="1"/>
  <c r="AQ28" i="93" s="1"/>
  <c r="AR28" i="93" a="1"/>
  <c r="AR28" i="93" s="1"/>
  <c r="AS28" i="93" a="1"/>
  <c r="AS28" i="93" s="1"/>
  <c r="AT28" i="93" a="1"/>
  <c r="AT28" i="93" s="1"/>
  <c r="AU28" i="93" a="1"/>
  <c r="AU28" i="93" s="1"/>
  <c r="AV28" i="93" a="1"/>
  <c r="AV28" i="93" s="1"/>
  <c r="AW28" i="93" a="1"/>
  <c r="AW28" i="93" s="1"/>
  <c r="AX28" i="93" a="1"/>
  <c r="AX28" i="93" s="1"/>
  <c r="AY28" i="93" a="1"/>
  <c r="AY28" i="93" s="1"/>
  <c r="AZ28" i="93" a="1"/>
  <c r="AZ28" i="93" s="1"/>
  <c r="E29" i="93" a="1"/>
  <c r="E29" i="93" s="1"/>
  <c r="F29" i="93" a="1"/>
  <c r="F29" i="93" s="1"/>
  <c r="G29" i="93" a="1"/>
  <c r="G29" i="93" s="1"/>
  <c r="H29" i="93" a="1"/>
  <c r="H29" i="93" s="1"/>
  <c r="I29" i="93" a="1"/>
  <c r="I29" i="93" s="1"/>
  <c r="J29" i="93" a="1"/>
  <c r="J29" i="93" s="1"/>
  <c r="K29" i="93" a="1"/>
  <c r="K29" i="93" s="1"/>
  <c r="L29" i="93" a="1"/>
  <c r="L29" i="93" s="1"/>
  <c r="M29" i="93" a="1"/>
  <c r="M29" i="93" s="1"/>
  <c r="N29" i="93" a="1"/>
  <c r="N29" i="93" s="1"/>
  <c r="O29" i="93" a="1"/>
  <c r="O29" i="93" s="1"/>
  <c r="P29" i="93" a="1"/>
  <c r="P29" i="93" s="1"/>
  <c r="Q29" i="93" a="1"/>
  <c r="Q29" i="93" s="1"/>
  <c r="R29" i="93" a="1"/>
  <c r="R29" i="93" s="1"/>
  <c r="S29" i="93" a="1"/>
  <c r="S29" i="93" s="1"/>
  <c r="T29" i="93" a="1"/>
  <c r="T29" i="93" s="1"/>
  <c r="U29" i="93" a="1"/>
  <c r="U29" i="93" s="1"/>
  <c r="V29" i="93" a="1"/>
  <c r="V29" i="93" s="1"/>
  <c r="W29" i="93" a="1"/>
  <c r="W29" i="93" s="1"/>
  <c r="X29" i="93" a="1"/>
  <c r="X29" i="93" s="1"/>
  <c r="Y29" i="93" a="1"/>
  <c r="Y29" i="93" s="1"/>
  <c r="Z29" i="93" a="1"/>
  <c r="Z29" i="93" s="1"/>
  <c r="AA29" i="93" a="1"/>
  <c r="AA29" i="93" s="1"/>
  <c r="AB29" i="93" a="1"/>
  <c r="AB29" i="93" s="1"/>
  <c r="AC29" i="93" a="1"/>
  <c r="AC29" i="93" s="1"/>
  <c r="AD29" i="93" a="1"/>
  <c r="AD29" i="93" s="1"/>
  <c r="AE29" i="93" a="1"/>
  <c r="AE29" i="93" s="1"/>
  <c r="AF29" i="93" a="1"/>
  <c r="AF29" i="93" s="1"/>
  <c r="AG29" i="93" a="1"/>
  <c r="AG29" i="93" s="1"/>
  <c r="AH29" i="93" a="1"/>
  <c r="AH29" i="93" s="1"/>
  <c r="AI29" i="93" a="1"/>
  <c r="AI29" i="93" s="1"/>
  <c r="AJ29" i="93" a="1"/>
  <c r="AJ29" i="93" s="1"/>
  <c r="AK29" i="93" a="1"/>
  <c r="AK29" i="93" s="1"/>
  <c r="AL29" i="93" a="1"/>
  <c r="AL29" i="93" s="1"/>
  <c r="AM29" i="93" a="1"/>
  <c r="AM29" i="93" s="1"/>
  <c r="AN29" i="93" a="1"/>
  <c r="AN29" i="93" s="1"/>
  <c r="AO29" i="93" a="1"/>
  <c r="AO29" i="93" s="1"/>
  <c r="AP29" i="93" a="1"/>
  <c r="AP29" i="93" s="1"/>
  <c r="AQ29" i="93" a="1"/>
  <c r="AQ29" i="93" s="1"/>
  <c r="AR29" i="93" a="1"/>
  <c r="AR29" i="93" s="1"/>
  <c r="AS29" i="93" a="1"/>
  <c r="AS29" i="93" s="1"/>
  <c r="AT29" i="93" a="1"/>
  <c r="AT29" i="93" s="1"/>
  <c r="AU29" i="93" a="1"/>
  <c r="AU29" i="93" s="1"/>
  <c r="AV29" i="93" a="1"/>
  <c r="AV29" i="93" s="1"/>
  <c r="AW29" i="93" a="1"/>
  <c r="AW29" i="93" s="1"/>
  <c r="AX29" i="93" a="1"/>
  <c r="AX29" i="93" s="1"/>
  <c r="AY29" i="93" a="1"/>
  <c r="AY29" i="93" s="1"/>
  <c r="AZ29" i="93" a="1"/>
  <c r="AZ29" i="93" s="1"/>
  <c r="E30" i="93" a="1"/>
  <c r="E30" i="93" s="1"/>
  <c r="F30" i="93" a="1"/>
  <c r="F30" i="93" s="1"/>
  <c r="G30" i="93" a="1"/>
  <c r="G30" i="93" s="1"/>
  <c r="H30" i="93" a="1"/>
  <c r="H30" i="93" s="1"/>
  <c r="I30" i="93" a="1"/>
  <c r="I30" i="93" s="1"/>
  <c r="J30" i="93" a="1"/>
  <c r="J30" i="93" s="1"/>
  <c r="K30" i="93" a="1"/>
  <c r="K30" i="93" s="1"/>
  <c r="L30" i="93" a="1"/>
  <c r="L30" i="93" s="1"/>
  <c r="M30" i="93" a="1"/>
  <c r="M30" i="93" s="1"/>
  <c r="N30" i="93" a="1"/>
  <c r="N30" i="93" s="1"/>
  <c r="O30" i="93" a="1"/>
  <c r="O30" i="93" s="1"/>
  <c r="P30" i="93" a="1"/>
  <c r="P30" i="93" s="1"/>
  <c r="Q30" i="93" a="1"/>
  <c r="Q30" i="93" s="1"/>
  <c r="R30" i="93" a="1"/>
  <c r="R30" i="93" s="1"/>
  <c r="S30" i="93" a="1"/>
  <c r="S30" i="93" s="1"/>
  <c r="T30" i="93" a="1"/>
  <c r="T30" i="93" s="1"/>
  <c r="U30" i="93" a="1"/>
  <c r="U30" i="93" s="1"/>
  <c r="V30" i="93" a="1"/>
  <c r="V30" i="93" s="1"/>
  <c r="W30" i="93" a="1"/>
  <c r="W30" i="93" s="1"/>
  <c r="X30" i="93" a="1"/>
  <c r="X30" i="93" s="1"/>
  <c r="Y30" i="93" a="1"/>
  <c r="Y30" i="93" s="1"/>
  <c r="Z30" i="93" a="1"/>
  <c r="Z30" i="93" s="1"/>
  <c r="AA30" i="93" a="1"/>
  <c r="AA30" i="93" s="1"/>
  <c r="AB30" i="93" a="1"/>
  <c r="AB30" i="93" s="1"/>
  <c r="AC30" i="93" a="1"/>
  <c r="AC30" i="93" s="1"/>
  <c r="AD30" i="93" a="1"/>
  <c r="AD30" i="93" s="1"/>
  <c r="AE30" i="93" a="1"/>
  <c r="AE30" i="93" s="1"/>
  <c r="AF30" i="93" a="1"/>
  <c r="AF30" i="93" s="1"/>
  <c r="AG30" i="93" a="1"/>
  <c r="AG30" i="93" s="1"/>
  <c r="AH30" i="93" a="1"/>
  <c r="AH30" i="93" s="1"/>
  <c r="AI30" i="93" a="1"/>
  <c r="AI30" i="93" s="1"/>
  <c r="AJ30" i="93" a="1"/>
  <c r="AJ30" i="93" s="1"/>
  <c r="AK30" i="93" a="1"/>
  <c r="AK30" i="93" s="1"/>
  <c r="AL30" i="93" a="1"/>
  <c r="AL30" i="93" s="1"/>
  <c r="AM30" i="93" a="1"/>
  <c r="AM30" i="93" s="1"/>
  <c r="AN30" i="93" a="1"/>
  <c r="AN30" i="93" s="1"/>
  <c r="AO30" i="93" a="1"/>
  <c r="AO30" i="93" s="1"/>
  <c r="AP30" i="93" a="1"/>
  <c r="AP30" i="93" s="1"/>
  <c r="AQ30" i="93" a="1"/>
  <c r="AQ30" i="93" s="1"/>
  <c r="AR30" i="93" a="1"/>
  <c r="AR30" i="93" s="1"/>
  <c r="AS30" i="93" a="1"/>
  <c r="AS30" i="93" s="1"/>
  <c r="AT30" i="93" a="1"/>
  <c r="AT30" i="93" s="1"/>
  <c r="AU30" i="93" a="1"/>
  <c r="AU30" i="93" s="1"/>
  <c r="AV30" i="93" a="1"/>
  <c r="AV30" i="93" s="1"/>
  <c r="AW30" i="93" a="1"/>
  <c r="AW30" i="93" s="1"/>
  <c r="AX30" i="93" a="1"/>
  <c r="AX30" i="93" s="1"/>
  <c r="AY30" i="93" a="1"/>
  <c r="AY30" i="93" s="1"/>
  <c r="AZ30" i="93" a="1"/>
  <c r="AZ30" i="93" s="1"/>
  <c r="E31" i="93" a="1"/>
  <c r="E31" i="93" s="1"/>
  <c r="F31" i="93" a="1"/>
  <c r="F31" i="93" s="1"/>
  <c r="G31" i="93" a="1"/>
  <c r="G31" i="93" s="1"/>
  <c r="H31" i="93" a="1"/>
  <c r="H31" i="93" s="1"/>
  <c r="I31" i="93" a="1"/>
  <c r="I31" i="93" s="1"/>
  <c r="J31" i="93" a="1"/>
  <c r="J31" i="93" s="1"/>
  <c r="K31" i="93" a="1"/>
  <c r="K31" i="93" s="1"/>
  <c r="L31" i="93" a="1"/>
  <c r="L31" i="93" s="1"/>
  <c r="M31" i="93" a="1"/>
  <c r="M31" i="93" s="1"/>
  <c r="N31" i="93" a="1"/>
  <c r="N31" i="93" s="1"/>
  <c r="O31" i="93" a="1"/>
  <c r="O31" i="93" s="1"/>
  <c r="P31" i="93" a="1"/>
  <c r="P31" i="93" s="1"/>
  <c r="Q31" i="93" a="1"/>
  <c r="Q31" i="93" s="1"/>
  <c r="R31" i="93" a="1"/>
  <c r="R31" i="93" s="1"/>
  <c r="S31" i="93" a="1"/>
  <c r="S31" i="93" s="1"/>
  <c r="T31" i="93" a="1"/>
  <c r="T31" i="93" s="1"/>
  <c r="U31" i="93" a="1"/>
  <c r="U31" i="93" s="1"/>
  <c r="V31" i="93" a="1"/>
  <c r="V31" i="93" s="1"/>
  <c r="W31" i="93" a="1"/>
  <c r="W31" i="93" s="1"/>
  <c r="X31" i="93" a="1"/>
  <c r="X31" i="93" s="1"/>
  <c r="Y31" i="93" a="1"/>
  <c r="Y31" i="93" s="1"/>
  <c r="Z31" i="93" a="1"/>
  <c r="Z31" i="93" s="1"/>
  <c r="AA31" i="93" a="1"/>
  <c r="AA31" i="93" s="1"/>
  <c r="AB31" i="93" a="1"/>
  <c r="AB31" i="93" s="1"/>
  <c r="AC31" i="93" a="1"/>
  <c r="AC31" i="93" s="1"/>
  <c r="AD31" i="93" a="1"/>
  <c r="AD31" i="93" s="1"/>
  <c r="AE31" i="93" a="1"/>
  <c r="AE31" i="93" s="1"/>
  <c r="AF31" i="93" a="1"/>
  <c r="AF31" i="93" s="1"/>
  <c r="AG31" i="93" a="1"/>
  <c r="AG31" i="93" s="1"/>
  <c r="AH31" i="93" a="1"/>
  <c r="AH31" i="93" s="1"/>
  <c r="AI31" i="93" a="1"/>
  <c r="AI31" i="93" s="1"/>
  <c r="AJ31" i="93" a="1"/>
  <c r="AJ31" i="93" s="1"/>
  <c r="AK31" i="93" a="1"/>
  <c r="AK31" i="93" s="1"/>
  <c r="AL31" i="93" a="1"/>
  <c r="AL31" i="93" s="1"/>
  <c r="AM31" i="93" a="1"/>
  <c r="AM31" i="93" s="1"/>
  <c r="AN31" i="93" a="1"/>
  <c r="AN31" i="93" s="1"/>
  <c r="AO31" i="93" a="1"/>
  <c r="AO31" i="93" s="1"/>
  <c r="AP31" i="93" a="1"/>
  <c r="AP31" i="93" s="1"/>
  <c r="AQ31" i="93" a="1"/>
  <c r="AQ31" i="93" s="1"/>
  <c r="AR31" i="93" a="1"/>
  <c r="AR31" i="93" s="1"/>
  <c r="AS31" i="93" a="1"/>
  <c r="AS31" i="93" s="1"/>
  <c r="AT31" i="93" a="1"/>
  <c r="AT31" i="93" s="1"/>
  <c r="AU31" i="93" a="1"/>
  <c r="AU31" i="93" s="1"/>
  <c r="AV31" i="93" a="1"/>
  <c r="AV31" i="93" s="1"/>
  <c r="AW31" i="93" a="1"/>
  <c r="AW31" i="93" s="1"/>
  <c r="AX31" i="93" a="1"/>
  <c r="AX31" i="93" s="1"/>
  <c r="AY31" i="93" a="1"/>
  <c r="AY31" i="93" s="1"/>
  <c r="AZ31" i="93" a="1"/>
  <c r="AZ31" i="93" s="1"/>
  <c r="E32" i="93" a="1"/>
  <c r="E32" i="93" s="1"/>
  <c r="F32" i="93" a="1"/>
  <c r="F32" i="93" s="1"/>
  <c r="G32" i="93" a="1"/>
  <c r="G32" i="93" s="1"/>
  <c r="H32" i="93" a="1"/>
  <c r="H32" i="93" s="1"/>
  <c r="I32" i="93" a="1"/>
  <c r="I32" i="93" s="1"/>
  <c r="J32" i="93" a="1"/>
  <c r="J32" i="93" s="1"/>
  <c r="K32" i="93" a="1"/>
  <c r="K32" i="93" s="1"/>
  <c r="L32" i="93" a="1"/>
  <c r="L32" i="93" s="1"/>
  <c r="M32" i="93" a="1"/>
  <c r="M32" i="93" s="1"/>
  <c r="N32" i="93" a="1"/>
  <c r="N32" i="93" s="1"/>
  <c r="O32" i="93" a="1"/>
  <c r="O32" i="93" s="1"/>
  <c r="P32" i="93" a="1"/>
  <c r="P32" i="93" s="1"/>
  <c r="Q32" i="93" a="1"/>
  <c r="Q32" i="93" s="1"/>
  <c r="R32" i="93" a="1"/>
  <c r="R32" i="93" s="1"/>
  <c r="S32" i="93" a="1"/>
  <c r="S32" i="93" s="1"/>
  <c r="T32" i="93" a="1"/>
  <c r="T32" i="93" s="1"/>
  <c r="U32" i="93" a="1"/>
  <c r="U32" i="93" s="1"/>
  <c r="V32" i="93" a="1"/>
  <c r="V32" i="93" s="1"/>
  <c r="W32" i="93" a="1"/>
  <c r="W32" i="93" s="1"/>
  <c r="X32" i="93" a="1"/>
  <c r="X32" i="93" s="1"/>
  <c r="Y32" i="93" a="1"/>
  <c r="Y32" i="93" s="1"/>
  <c r="Z32" i="93" a="1"/>
  <c r="Z32" i="93" s="1"/>
  <c r="AA32" i="93" a="1"/>
  <c r="AA32" i="93" s="1"/>
  <c r="AB32" i="93" a="1"/>
  <c r="AB32" i="93" s="1"/>
  <c r="AC32" i="93" a="1"/>
  <c r="AC32" i="93" s="1"/>
  <c r="AD32" i="93" a="1"/>
  <c r="AD32" i="93" s="1"/>
  <c r="AE32" i="93" a="1"/>
  <c r="AE32" i="93" s="1"/>
  <c r="AF32" i="93" a="1"/>
  <c r="AF32" i="93" s="1"/>
  <c r="AG32" i="93" a="1"/>
  <c r="AG32" i="93" s="1"/>
  <c r="AH32" i="93" a="1"/>
  <c r="AH32" i="93" s="1"/>
  <c r="AI32" i="93" a="1"/>
  <c r="AI32" i="93" s="1"/>
  <c r="AJ32" i="93" a="1"/>
  <c r="AJ32" i="93" s="1"/>
  <c r="AK32" i="93" a="1"/>
  <c r="AK32" i="93" s="1"/>
  <c r="AL32" i="93" a="1"/>
  <c r="AL32" i="93" s="1"/>
  <c r="AM32" i="93" a="1"/>
  <c r="AM32" i="93" s="1"/>
  <c r="AN32" i="93" a="1"/>
  <c r="AN32" i="93" s="1"/>
  <c r="AO32" i="93" a="1"/>
  <c r="AO32" i="93" s="1"/>
  <c r="AP32" i="93" a="1"/>
  <c r="AP32" i="93" s="1"/>
  <c r="AQ32" i="93" a="1"/>
  <c r="AQ32" i="93" s="1"/>
  <c r="AR32" i="93" a="1"/>
  <c r="AR32" i="93" s="1"/>
  <c r="AS32" i="93" a="1"/>
  <c r="AS32" i="93" s="1"/>
  <c r="AT32" i="93" a="1"/>
  <c r="AT32" i="93" s="1"/>
  <c r="AU32" i="93" a="1"/>
  <c r="AU32" i="93" s="1"/>
  <c r="AV32" i="93" a="1"/>
  <c r="AV32" i="93" s="1"/>
  <c r="AW32" i="93" a="1"/>
  <c r="AW32" i="93" s="1"/>
  <c r="AX32" i="93" a="1"/>
  <c r="AX32" i="93" s="1"/>
  <c r="AY32" i="93" a="1"/>
  <c r="AY32" i="93" s="1"/>
  <c r="AZ32" i="93" a="1"/>
  <c r="AZ32" i="93" s="1"/>
  <c r="E33" i="93" a="1"/>
  <c r="E33" i="93" s="1"/>
  <c r="F33" i="93" a="1"/>
  <c r="F33" i="93" s="1"/>
  <c r="G33" i="93" a="1"/>
  <c r="G33" i="93" s="1"/>
  <c r="H33" i="93" a="1"/>
  <c r="H33" i="93" s="1"/>
  <c r="I33" i="93" a="1"/>
  <c r="I33" i="93" s="1"/>
  <c r="J33" i="93" a="1"/>
  <c r="J33" i="93" s="1"/>
  <c r="K33" i="93" a="1"/>
  <c r="K33" i="93" s="1"/>
  <c r="L33" i="93" a="1"/>
  <c r="L33" i="93" s="1"/>
  <c r="M33" i="93" a="1"/>
  <c r="M33" i="93" s="1"/>
  <c r="N33" i="93" a="1"/>
  <c r="N33" i="93" s="1"/>
  <c r="O33" i="93" a="1"/>
  <c r="O33" i="93" s="1"/>
  <c r="P33" i="93" a="1"/>
  <c r="P33" i="93" s="1"/>
  <c r="Q33" i="93" a="1"/>
  <c r="Q33" i="93" s="1"/>
  <c r="R33" i="93" a="1"/>
  <c r="R33" i="93" s="1"/>
  <c r="S33" i="93" a="1"/>
  <c r="S33" i="93" s="1"/>
  <c r="T33" i="93" a="1"/>
  <c r="T33" i="93" s="1"/>
  <c r="U33" i="93" a="1"/>
  <c r="U33" i="93" s="1"/>
  <c r="V33" i="93" a="1"/>
  <c r="V33" i="93" s="1"/>
  <c r="W33" i="93" a="1"/>
  <c r="W33" i="93" s="1"/>
  <c r="X33" i="93" a="1"/>
  <c r="X33" i="93" s="1"/>
  <c r="Y33" i="93" a="1"/>
  <c r="Y33" i="93" s="1"/>
  <c r="Z33" i="93" a="1"/>
  <c r="Z33" i="93" s="1"/>
  <c r="AA33" i="93" a="1"/>
  <c r="AA33" i="93" s="1"/>
  <c r="AB33" i="93" a="1"/>
  <c r="AB33" i="93" s="1"/>
  <c r="AC33" i="93" a="1"/>
  <c r="AC33" i="93" s="1"/>
  <c r="AD33" i="93" a="1"/>
  <c r="AD33" i="93" s="1"/>
  <c r="AE33" i="93" a="1"/>
  <c r="AE33" i="93" s="1"/>
  <c r="AF33" i="93" a="1"/>
  <c r="AF33" i="93" s="1"/>
  <c r="AG33" i="93" a="1"/>
  <c r="AG33" i="93" s="1"/>
  <c r="AH33" i="93" a="1"/>
  <c r="AH33" i="93" s="1"/>
  <c r="AI33" i="93" a="1"/>
  <c r="AI33" i="93" s="1"/>
  <c r="AJ33" i="93" a="1"/>
  <c r="AJ33" i="93" s="1"/>
  <c r="AK33" i="93" a="1"/>
  <c r="AK33" i="93" s="1"/>
  <c r="AL33" i="93" a="1"/>
  <c r="AL33" i="93" s="1"/>
  <c r="AM33" i="93" a="1"/>
  <c r="AM33" i="93" s="1"/>
  <c r="AN33" i="93" a="1"/>
  <c r="AN33" i="93" s="1"/>
  <c r="AO33" i="93" a="1"/>
  <c r="AO33" i="93" s="1"/>
  <c r="AP33" i="93" a="1"/>
  <c r="AP33" i="93" s="1"/>
  <c r="AQ33" i="93" a="1"/>
  <c r="AQ33" i="93" s="1"/>
  <c r="AR33" i="93" a="1"/>
  <c r="AR33" i="93" s="1"/>
  <c r="AS33" i="93" a="1"/>
  <c r="AS33" i="93" s="1"/>
  <c r="AT33" i="93" a="1"/>
  <c r="AT33" i="93" s="1"/>
  <c r="AU33" i="93" a="1"/>
  <c r="AU33" i="93" s="1"/>
  <c r="AV33" i="93" a="1"/>
  <c r="AV33" i="93" s="1"/>
  <c r="AW33" i="93" a="1"/>
  <c r="AW33" i="93" s="1"/>
  <c r="AX33" i="93" a="1"/>
  <c r="AX33" i="93" s="1"/>
  <c r="AY33" i="93" a="1"/>
  <c r="AY33" i="93" s="1"/>
  <c r="AZ33" i="93" a="1"/>
  <c r="AZ33" i="93" s="1"/>
  <c r="E34" i="93" a="1"/>
  <c r="E34" i="93" s="1"/>
  <c r="F34" i="93" a="1"/>
  <c r="F34" i="93" s="1"/>
  <c r="G34" i="93" a="1"/>
  <c r="G34" i="93" s="1"/>
  <c r="H34" i="93" a="1"/>
  <c r="H34" i="93" s="1"/>
  <c r="I34" i="93" a="1"/>
  <c r="I34" i="93" s="1"/>
  <c r="J34" i="93" a="1"/>
  <c r="J34" i="93" s="1"/>
  <c r="K34" i="93" a="1"/>
  <c r="K34" i="93" s="1"/>
  <c r="L34" i="93" a="1"/>
  <c r="L34" i="93" s="1"/>
  <c r="M34" i="93" a="1"/>
  <c r="M34" i="93" s="1"/>
  <c r="N34" i="93" a="1"/>
  <c r="N34" i="93" s="1"/>
  <c r="O34" i="93" a="1"/>
  <c r="O34" i="93" s="1"/>
  <c r="P34" i="93" a="1"/>
  <c r="P34" i="93" s="1"/>
  <c r="Q34" i="93" a="1"/>
  <c r="Q34" i="93" s="1"/>
  <c r="R34" i="93" a="1"/>
  <c r="R34" i="93" s="1"/>
  <c r="S34" i="93" a="1"/>
  <c r="S34" i="93" s="1"/>
  <c r="T34" i="93" a="1"/>
  <c r="T34" i="93" s="1"/>
  <c r="U34" i="93" a="1"/>
  <c r="U34" i="93" s="1"/>
  <c r="V34" i="93" a="1"/>
  <c r="V34" i="93" s="1"/>
  <c r="W34" i="93" a="1"/>
  <c r="W34" i="93" s="1"/>
  <c r="X34" i="93" a="1"/>
  <c r="X34" i="93" s="1"/>
  <c r="Y34" i="93" a="1"/>
  <c r="Y34" i="93" s="1"/>
  <c r="Z34" i="93" a="1"/>
  <c r="Z34" i="93" s="1"/>
  <c r="AA34" i="93" a="1"/>
  <c r="AA34" i="93" s="1"/>
  <c r="AB34" i="93" a="1"/>
  <c r="AB34" i="93" s="1"/>
  <c r="AC34" i="93" a="1"/>
  <c r="AC34" i="93" s="1"/>
  <c r="AD34" i="93" a="1"/>
  <c r="AD34" i="93" s="1"/>
  <c r="AE34" i="93" a="1"/>
  <c r="AE34" i="93" s="1"/>
  <c r="AF34" i="93" a="1"/>
  <c r="AF34" i="93" s="1"/>
  <c r="AG34" i="93" a="1"/>
  <c r="AG34" i="93" s="1"/>
  <c r="AH34" i="93" a="1"/>
  <c r="AH34" i="93" s="1"/>
  <c r="AI34" i="93" a="1"/>
  <c r="AI34" i="93" s="1"/>
  <c r="AJ34" i="93" a="1"/>
  <c r="AJ34" i="93" s="1"/>
  <c r="AK34" i="93" a="1"/>
  <c r="AK34" i="93" s="1"/>
  <c r="AL34" i="93" a="1"/>
  <c r="AL34" i="93" s="1"/>
  <c r="AM34" i="93" a="1"/>
  <c r="AM34" i="93" s="1"/>
  <c r="AN34" i="93" a="1"/>
  <c r="AN34" i="93" s="1"/>
  <c r="AO34" i="93" a="1"/>
  <c r="AO34" i="93" s="1"/>
  <c r="AP34" i="93" a="1"/>
  <c r="AP34" i="93" s="1"/>
  <c r="AQ34" i="93" a="1"/>
  <c r="AQ34" i="93" s="1"/>
  <c r="AR34" i="93" a="1"/>
  <c r="AR34" i="93" s="1"/>
  <c r="AS34" i="93" a="1"/>
  <c r="AS34" i="93" s="1"/>
  <c r="AT34" i="93" a="1"/>
  <c r="AT34" i="93" s="1"/>
  <c r="AU34" i="93" a="1"/>
  <c r="AU34" i="93" s="1"/>
  <c r="AV34" i="93" a="1"/>
  <c r="AV34" i="93" s="1"/>
  <c r="AW34" i="93" a="1"/>
  <c r="AW34" i="93" s="1"/>
  <c r="AX34" i="93" a="1"/>
  <c r="AX34" i="93" s="1"/>
  <c r="AY34" i="93" a="1"/>
  <c r="AY34" i="93" s="1"/>
  <c r="AZ34" i="93" a="1"/>
  <c r="AZ34" i="93" s="1"/>
  <c r="E35" i="93" a="1"/>
  <c r="E35" i="93" s="1"/>
  <c r="F35" i="93" a="1"/>
  <c r="F35" i="93" s="1"/>
  <c r="G35" i="93" a="1"/>
  <c r="G35" i="93" s="1"/>
  <c r="H35" i="93" a="1"/>
  <c r="H35" i="93" s="1"/>
  <c r="I35" i="93" a="1"/>
  <c r="I35" i="93" s="1"/>
  <c r="J35" i="93" a="1"/>
  <c r="J35" i="93" s="1"/>
  <c r="K35" i="93" a="1"/>
  <c r="K35" i="93" s="1"/>
  <c r="L35" i="93" a="1"/>
  <c r="L35" i="93" s="1"/>
  <c r="M35" i="93" a="1"/>
  <c r="M35" i="93" s="1"/>
  <c r="N35" i="93" a="1"/>
  <c r="N35" i="93" s="1"/>
  <c r="O35" i="93" a="1"/>
  <c r="O35" i="93" s="1"/>
  <c r="P35" i="93" a="1"/>
  <c r="P35" i="93" s="1"/>
  <c r="Q35" i="93" a="1"/>
  <c r="Q35" i="93" s="1"/>
  <c r="R35" i="93" a="1"/>
  <c r="R35" i="93" s="1"/>
  <c r="S35" i="93" a="1"/>
  <c r="S35" i="93" s="1"/>
  <c r="T35" i="93" a="1"/>
  <c r="T35" i="93" s="1"/>
  <c r="U35" i="93" a="1"/>
  <c r="U35" i="93" s="1"/>
  <c r="V35" i="93" a="1"/>
  <c r="V35" i="93" s="1"/>
  <c r="W35" i="93" a="1"/>
  <c r="W35" i="93" s="1"/>
  <c r="X35" i="93" a="1"/>
  <c r="X35" i="93" s="1"/>
  <c r="Y35" i="93" a="1"/>
  <c r="Y35" i="93" s="1"/>
  <c r="Z35" i="93" a="1"/>
  <c r="Z35" i="93" s="1"/>
  <c r="AA35" i="93" a="1"/>
  <c r="AA35" i="93" s="1"/>
  <c r="AB35" i="93" a="1"/>
  <c r="AB35" i="93" s="1"/>
  <c r="AC35" i="93" a="1"/>
  <c r="AC35" i="93" s="1"/>
  <c r="AD35" i="93" a="1"/>
  <c r="AD35" i="93" s="1"/>
  <c r="AE35" i="93" a="1"/>
  <c r="AE35" i="93" s="1"/>
  <c r="AF35" i="93" a="1"/>
  <c r="AF35" i="93" s="1"/>
  <c r="AG35" i="93" a="1"/>
  <c r="AG35" i="93" s="1"/>
  <c r="AH35" i="93" a="1"/>
  <c r="AH35" i="93" s="1"/>
  <c r="AI35" i="93" a="1"/>
  <c r="AI35" i="93" s="1"/>
  <c r="AJ35" i="93" a="1"/>
  <c r="AJ35" i="93" s="1"/>
  <c r="AK35" i="93" a="1"/>
  <c r="AK35" i="93" s="1"/>
  <c r="AL35" i="93" a="1"/>
  <c r="AL35" i="93" s="1"/>
  <c r="AM35" i="93" a="1"/>
  <c r="AM35" i="93" s="1"/>
  <c r="AN35" i="93" a="1"/>
  <c r="AN35" i="93" s="1"/>
  <c r="AO35" i="93" a="1"/>
  <c r="AO35" i="93" s="1"/>
  <c r="AP35" i="93" a="1"/>
  <c r="AP35" i="93" s="1"/>
  <c r="AQ35" i="93" a="1"/>
  <c r="AQ35" i="93" s="1"/>
  <c r="AR35" i="93" a="1"/>
  <c r="AR35" i="93" s="1"/>
  <c r="AS35" i="93" a="1"/>
  <c r="AS35" i="93" s="1"/>
  <c r="AT35" i="93" a="1"/>
  <c r="AT35" i="93" s="1"/>
  <c r="AU35" i="93" a="1"/>
  <c r="AU35" i="93" s="1"/>
  <c r="AV35" i="93" a="1"/>
  <c r="AV35" i="93" s="1"/>
  <c r="AW35" i="93" a="1"/>
  <c r="AW35" i="93" s="1"/>
  <c r="AX35" i="93" a="1"/>
  <c r="AX35" i="93" s="1"/>
  <c r="AY35" i="93" a="1"/>
  <c r="AY35" i="93" s="1"/>
  <c r="AZ35" i="93" a="1"/>
  <c r="AZ35" i="93" s="1"/>
  <c r="E36" i="93" a="1"/>
  <c r="E36" i="93" s="1"/>
  <c r="F36" i="93" a="1"/>
  <c r="F36" i="93" s="1"/>
  <c r="G36" i="93" a="1"/>
  <c r="G36" i="93" s="1"/>
  <c r="H36" i="93" a="1"/>
  <c r="H36" i="93" s="1"/>
  <c r="I36" i="93" a="1"/>
  <c r="I36" i="93" s="1"/>
  <c r="J36" i="93" a="1"/>
  <c r="J36" i="93" s="1"/>
  <c r="K36" i="93" a="1"/>
  <c r="K36" i="93" s="1"/>
  <c r="L36" i="93" a="1"/>
  <c r="L36" i="93" s="1"/>
  <c r="M36" i="93" a="1"/>
  <c r="M36" i="93" s="1"/>
  <c r="N36" i="93" a="1"/>
  <c r="N36" i="93" s="1"/>
  <c r="O36" i="93" a="1"/>
  <c r="O36" i="93" s="1"/>
  <c r="P36" i="93" a="1"/>
  <c r="P36" i="93" s="1"/>
  <c r="Q36" i="93" a="1"/>
  <c r="Q36" i="93" s="1"/>
  <c r="R36" i="93" a="1"/>
  <c r="R36" i="93" s="1"/>
  <c r="S36" i="93" a="1"/>
  <c r="S36" i="93" s="1"/>
  <c r="T36" i="93" a="1"/>
  <c r="T36" i="93" s="1"/>
  <c r="U36" i="93" a="1"/>
  <c r="U36" i="93" s="1"/>
  <c r="V36" i="93" a="1"/>
  <c r="V36" i="93" s="1"/>
  <c r="W36" i="93" a="1"/>
  <c r="W36" i="93" s="1"/>
  <c r="X36" i="93" a="1"/>
  <c r="X36" i="93" s="1"/>
  <c r="Y36" i="93" a="1"/>
  <c r="Y36" i="93" s="1"/>
  <c r="Z36" i="93" a="1"/>
  <c r="Z36" i="93" s="1"/>
  <c r="AA36" i="93" a="1"/>
  <c r="AA36" i="93" s="1"/>
  <c r="AB36" i="93" a="1"/>
  <c r="AB36" i="93" s="1"/>
  <c r="AC36" i="93" a="1"/>
  <c r="AC36" i="93" s="1"/>
  <c r="AD36" i="93" a="1"/>
  <c r="AD36" i="93" s="1"/>
  <c r="AE36" i="93" a="1"/>
  <c r="AE36" i="93" s="1"/>
  <c r="AF36" i="93" a="1"/>
  <c r="AF36" i="93" s="1"/>
  <c r="AG36" i="93" a="1"/>
  <c r="AG36" i="93" s="1"/>
  <c r="AH36" i="93" a="1"/>
  <c r="AH36" i="93" s="1"/>
  <c r="AI36" i="93" a="1"/>
  <c r="AI36" i="93" s="1"/>
  <c r="AJ36" i="93" a="1"/>
  <c r="AJ36" i="93" s="1"/>
  <c r="AK36" i="93" a="1"/>
  <c r="AK36" i="93" s="1"/>
  <c r="AL36" i="93" a="1"/>
  <c r="AL36" i="93" s="1"/>
  <c r="AM36" i="93" a="1"/>
  <c r="AM36" i="93" s="1"/>
  <c r="AN36" i="93" a="1"/>
  <c r="AN36" i="93" s="1"/>
  <c r="AO36" i="93" a="1"/>
  <c r="AO36" i="93" s="1"/>
  <c r="AP36" i="93" a="1"/>
  <c r="AP36" i="93" s="1"/>
  <c r="AQ36" i="93" a="1"/>
  <c r="AQ36" i="93" s="1"/>
  <c r="AR36" i="93" a="1"/>
  <c r="AR36" i="93" s="1"/>
  <c r="AS36" i="93" a="1"/>
  <c r="AS36" i="93" s="1"/>
  <c r="AT36" i="93" a="1"/>
  <c r="AT36" i="93" s="1"/>
  <c r="AU36" i="93" a="1"/>
  <c r="AU36" i="93" s="1"/>
  <c r="AV36" i="93" a="1"/>
  <c r="AV36" i="93" s="1"/>
  <c r="AW36" i="93" a="1"/>
  <c r="AW36" i="93" s="1"/>
  <c r="AX36" i="93" a="1"/>
  <c r="AX36" i="93" s="1"/>
  <c r="AY36" i="93" a="1"/>
  <c r="AY36" i="93" s="1"/>
  <c r="AZ36" i="93" a="1"/>
  <c r="AZ36" i="93" s="1"/>
  <c r="E37" i="93" a="1"/>
  <c r="E37" i="93" s="1"/>
  <c r="F37" i="93" a="1"/>
  <c r="F37" i="93" s="1"/>
  <c r="G37" i="93" a="1"/>
  <c r="G37" i="93" s="1"/>
  <c r="H37" i="93" a="1"/>
  <c r="H37" i="93" s="1"/>
  <c r="I37" i="93" a="1"/>
  <c r="I37" i="93" s="1"/>
  <c r="J37" i="93" a="1"/>
  <c r="J37" i="93" s="1"/>
  <c r="K37" i="93" a="1"/>
  <c r="K37" i="93" s="1"/>
  <c r="L37" i="93" a="1"/>
  <c r="L37" i="93" s="1"/>
  <c r="M37" i="93" a="1"/>
  <c r="M37" i="93" s="1"/>
  <c r="N37" i="93" a="1"/>
  <c r="N37" i="93" s="1"/>
  <c r="O37" i="93" a="1"/>
  <c r="O37" i="93" s="1"/>
  <c r="P37" i="93" a="1"/>
  <c r="P37" i="93" s="1"/>
  <c r="Q37" i="93" a="1"/>
  <c r="Q37" i="93" s="1"/>
  <c r="R37" i="93" a="1"/>
  <c r="R37" i="93" s="1"/>
  <c r="S37" i="93" a="1"/>
  <c r="S37" i="93" s="1"/>
  <c r="T37" i="93" a="1"/>
  <c r="T37" i="93" s="1"/>
  <c r="U37" i="93" a="1"/>
  <c r="U37" i="93" s="1"/>
  <c r="V37" i="93" a="1"/>
  <c r="V37" i="93" s="1"/>
  <c r="W37" i="93" a="1"/>
  <c r="W37" i="93" s="1"/>
  <c r="X37" i="93" a="1"/>
  <c r="X37" i="93" s="1"/>
  <c r="Y37" i="93" a="1"/>
  <c r="Y37" i="93" s="1"/>
  <c r="Z37" i="93" a="1"/>
  <c r="Z37" i="93" s="1"/>
  <c r="AA37" i="93" a="1"/>
  <c r="AA37" i="93" s="1"/>
  <c r="AB37" i="93" a="1"/>
  <c r="AB37" i="93" s="1"/>
  <c r="AC37" i="93" a="1"/>
  <c r="AC37" i="93" s="1"/>
  <c r="AD37" i="93" a="1"/>
  <c r="AD37" i="93" s="1"/>
  <c r="AE37" i="93" a="1"/>
  <c r="AE37" i="93" s="1"/>
  <c r="AF37" i="93" a="1"/>
  <c r="AF37" i="93" s="1"/>
  <c r="AG37" i="93" a="1"/>
  <c r="AG37" i="93" s="1"/>
  <c r="AH37" i="93" a="1"/>
  <c r="AH37" i="93" s="1"/>
  <c r="AI37" i="93" a="1"/>
  <c r="AI37" i="93" s="1"/>
  <c r="AJ37" i="93" a="1"/>
  <c r="AJ37" i="93" s="1"/>
  <c r="AK37" i="93" a="1"/>
  <c r="AK37" i="93" s="1"/>
  <c r="AL37" i="93" a="1"/>
  <c r="AL37" i="93" s="1"/>
  <c r="AM37" i="93" a="1"/>
  <c r="AM37" i="93" s="1"/>
  <c r="AN37" i="93" a="1"/>
  <c r="AN37" i="93" s="1"/>
  <c r="AO37" i="93" a="1"/>
  <c r="AO37" i="93" s="1"/>
  <c r="AP37" i="93" a="1"/>
  <c r="AP37" i="93" s="1"/>
  <c r="AQ37" i="93" a="1"/>
  <c r="AQ37" i="93" s="1"/>
  <c r="AR37" i="93" a="1"/>
  <c r="AR37" i="93" s="1"/>
  <c r="AS37" i="93" a="1"/>
  <c r="AS37" i="93" s="1"/>
  <c r="AT37" i="93" a="1"/>
  <c r="AT37" i="93" s="1"/>
  <c r="AU37" i="93" a="1"/>
  <c r="AU37" i="93" s="1"/>
  <c r="AV37" i="93" a="1"/>
  <c r="AV37" i="93" s="1"/>
  <c r="AW37" i="93" a="1"/>
  <c r="AW37" i="93" s="1"/>
  <c r="AX37" i="93" a="1"/>
  <c r="AX37" i="93" s="1"/>
  <c r="AY37" i="93" a="1"/>
  <c r="AY37" i="93" s="1"/>
  <c r="AZ37" i="93" a="1"/>
  <c r="AZ37" i="93" s="1"/>
  <c r="E38" i="93" a="1"/>
  <c r="E38" i="93" s="1"/>
  <c r="F38" i="93" a="1"/>
  <c r="F38" i="93" s="1"/>
  <c r="G38" i="93" a="1"/>
  <c r="G38" i="93" s="1"/>
  <c r="H38" i="93" a="1"/>
  <c r="H38" i="93" s="1"/>
  <c r="I38" i="93" a="1"/>
  <c r="I38" i="93" s="1"/>
  <c r="J38" i="93" a="1"/>
  <c r="J38" i="93" s="1"/>
  <c r="K38" i="93" a="1"/>
  <c r="K38" i="93" s="1"/>
  <c r="L38" i="93" a="1"/>
  <c r="L38" i="93" s="1"/>
  <c r="M38" i="93" a="1"/>
  <c r="M38" i="93" s="1"/>
  <c r="N38" i="93" a="1"/>
  <c r="N38" i="93" s="1"/>
  <c r="O38" i="93" a="1"/>
  <c r="O38" i="93" s="1"/>
  <c r="P38" i="93" a="1"/>
  <c r="P38" i="93" s="1"/>
  <c r="Q38" i="93" a="1"/>
  <c r="Q38" i="93" s="1"/>
  <c r="R38" i="93" a="1"/>
  <c r="R38" i="93" s="1"/>
  <c r="S38" i="93" a="1"/>
  <c r="S38" i="93" s="1"/>
  <c r="T38" i="93" a="1"/>
  <c r="T38" i="93" s="1"/>
  <c r="U38" i="93" a="1"/>
  <c r="U38" i="93" s="1"/>
  <c r="V38" i="93" a="1"/>
  <c r="V38" i="93" s="1"/>
  <c r="W38" i="93" a="1"/>
  <c r="W38" i="93" s="1"/>
  <c r="X38" i="93" a="1"/>
  <c r="X38" i="93" s="1"/>
  <c r="Y38" i="93" a="1"/>
  <c r="Y38" i="93" s="1"/>
  <c r="Z38" i="93" a="1"/>
  <c r="Z38" i="93" s="1"/>
  <c r="AA38" i="93" a="1"/>
  <c r="AA38" i="93" s="1"/>
  <c r="AB38" i="93" a="1"/>
  <c r="AB38" i="93" s="1"/>
  <c r="AC38" i="93" a="1"/>
  <c r="AC38" i="93" s="1"/>
  <c r="AD38" i="93" a="1"/>
  <c r="AD38" i="93" s="1"/>
  <c r="AE38" i="93" a="1"/>
  <c r="AE38" i="93" s="1"/>
  <c r="AF38" i="93" a="1"/>
  <c r="AF38" i="93" s="1"/>
  <c r="AG38" i="93" a="1"/>
  <c r="AG38" i="93" s="1"/>
  <c r="AH38" i="93" a="1"/>
  <c r="AH38" i="93" s="1"/>
  <c r="AI38" i="93" a="1"/>
  <c r="AI38" i="93" s="1"/>
  <c r="AJ38" i="93" a="1"/>
  <c r="AJ38" i="93" s="1"/>
  <c r="AK38" i="93" a="1"/>
  <c r="AK38" i="93" s="1"/>
  <c r="AL38" i="93" a="1"/>
  <c r="AL38" i="93" s="1"/>
  <c r="AM38" i="93" a="1"/>
  <c r="AM38" i="93" s="1"/>
  <c r="AN38" i="93" a="1"/>
  <c r="AN38" i="93" s="1"/>
  <c r="AO38" i="93" a="1"/>
  <c r="AO38" i="93" s="1"/>
  <c r="AP38" i="93" a="1"/>
  <c r="AP38" i="93" s="1"/>
  <c r="AQ38" i="93" a="1"/>
  <c r="AQ38" i="93" s="1"/>
  <c r="AR38" i="93" a="1"/>
  <c r="AR38" i="93" s="1"/>
  <c r="AS38" i="93" a="1"/>
  <c r="AS38" i="93" s="1"/>
  <c r="AT38" i="93" a="1"/>
  <c r="AT38" i="93" s="1"/>
  <c r="AU38" i="93" a="1"/>
  <c r="AU38" i="93" s="1"/>
  <c r="AV38" i="93" a="1"/>
  <c r="AV38" i="93" s="1"/>
  <c r="AW38" i="93" a="1"/>
  <c r="AW38" i="93" s="1"/>
  <c r="AX38" i="93" a="1"/>
  <c r="AX38" i="93" s="1"/>
  <c r="AY38" i="93" a="1"/>
  <c r="AY38" i="93" s="1"/>
  <c r="AZ38" i="93" a="1"/>
  <c r="AZ38" i="93" s="1"/>
  <c r="E39" i="93" a="1"/>
  <c r="E39" i="93" s="1"/>
  <c r="F39" i="93" a="1"/>
  <c r="F39" i="93"/>
  <c r="G39" i="93" a="1"/>
  <c r="G39" i="93" s="1"/>
  <c r="H39" i="93" a="1"/>
  <c r="H39" i="93" s="1"/>
  <c r="I39" i="93" a="1"/>
  <c r="I39" i="93" s="1"/>
  <c r="J39" i="93" a="1"/>
  <c r="J39" i="93"/>
  <c r="K39" i="93" a="1"/>
  <c r="K39" i="93" s="1"/>
  <c r="L39" i="93" a="1"/>
  <c r="L39" i="93"/>
  <c r="M39" i="93" a="1"/>
  <c r="M39" i="93" s="1"/>
  <c r="N39" i="93" a="1"/>
  <c r="N39" i="93"/>
  <c r="O39" i="93" a="1"/>
  <c r="O39" i="93" s="1"/>
  <c r="P39" i="93" a="1"/>
  <c r="P39" i="93" s="1"/>
  <c r="Q39" i="93" a="1"/>
  <c r="Q39" i="93" s="1"/>
  <c r="R39" i="93" a="1"/>
  <c r="R39" i="93" s="1"/>
  <c r="S39" i="93" a="1"/>
  <c r="S39" i="93" s="1"/>
  <c r="T39" i="93" a="1"/>
  <c r="T39" i="93" s="1"/>
  <c r="U39" i="93" a="1"/>
  <c r="U39" i="93" s="1"/>
  <c r="V39" i="93" a="1"/>
  <c r="V39" i="93"/>
  <c r="W39" i="93" a="1"/>
  <c r="W39" i="93" s="1"/>
  <c r="X39" i="93" a="1"/>
  <c r="X39" i="93" s="1"/>
  <c r="Y39" i="93" a="1"/>
  <c r="Y39" i="93" s="1"/>
  <c r="Z39" i="93" a="1"/>
  <c r="Z39" i="93"/>
  <c r="AA39" i="93" a="1"/>
  <c r="AA39" i="93" s="1"/>
  <c r="AB39" i="93" a="1"/>
  <c r="AB39" i="93"/>
  <c r="AC39" i="93" a="1"/>
  <c r="AC39" i="93" s="1"/>
  <c r="AD39" i="93" a="1"/>
  <c r="AD39" i="93"/>
  <c r="AE39" i="93" a="1"/>
  <c r="AE39" i="93" s="1"/>
  <c r="AF39" i="93" a="1"/>
  <c r="AF39" i="93" s="1"/>
  <c r="AG39" i="93" a="1"/>
  <c r="AG39" i="93" s="1"/>
  <c r="AH39" i="93" a="1"/>
  <c r="AH39" i="93" s="1"/>
  <c r="AI39" i="93" a="1"/>
  <c r="AI39" i="93" s="1"/>
  <c r="AJ39" i="93" a="1"/>
  <c r="AJ39" i="93" s="1"/>
  <c r="AK39" i="93" a="1"/>
  <c r="AK39" i="93" s="1"/>
  <c r="AL39" i="93" a="1"/>
  <c r="AL39" i="93"/>
  <c r="AM39" i="93" a="1"/>
  <c r="AM39" i="93" s="1"/>
  <c r="AN39" i="93" a="1"/>
  <c r="AN39" i="93" s="1"/>
  <c r="AO39" i="93" a="1"/>
  <c r="AO39" i="93" s="1"/>
  <c r="AP39" i="93" a="1"/>
  <c r="AP39" i="93"/>
  <c r="AQ39" i="93" a="1"/>
  <c r="AQ39" i="93" s="1"/>
  <c r="AR39" i="93" a="1"/>
  <c r="AR39" i="93"/>
  <c r="AS39" i="93" a="1"/>
  <c r="AS39" i="93" s="1"/>
  <c r="AT39" i="93" a="1"/>
  <c r="AT39" i="93"/>
  <c r="AU39" i="93" a="1"/>
  <c r="AU39" i="93" s="1"/>
  <c r="AV39" i="93" a="1"/>
  <c r="AV39" i="93" s="1"/>
  <c r="AW39" i="93" a="1"/>
  <c r="AW39" i="93" s="1"/>
  <c r="AX39" i="93" a="1"/>
  <c r="AX39" i="93" s="1"/>
  <c r="AY39" i="93" a="1"/>
  <c r="AY39" i="93" s="1"/>
  <c r="AZ39" i="93" a="1"/>
  <c r="AZ39" i="93" s="1"/>
  <c r="E40" i="93" a="1"/>
  <c r="E40" i="93" s="1"/>
  <c r="F40" i="93" a="1"/>
  <c r="F40" i="93"/>
  <c r="G40" i="93" a="1"/>
  <c r="G40" i="93" s="1"/>
  <c r="H40" i="93" a="1"/>
  <c r="H40" i="93" s="1"/>
  <c r="I40" i="93" a="1"/>
  <c r="I40" i="93" s="1"/>
  <c r="J40" i="93" a="1"/>
  <c r="J40" i="93"/>
  <c r="K40" i="93" a="1"/>
  <c r="K40" i="93" s="1"/>
  <c r="L40" i="93" a="1"/>
  <c r="L40" i="93"/>
  <c r="M40" i="93" a="1"/>
  <c r="M40" i="93" s="1"/>
  <c r="N40" i="93" a="1"/>
  <c r="N40" i="93"/>
  <c r="O40" i="93" a="1"/>
  <c r="O40" i="93" s="1"/>
  <c r="P40" i="93" a="1"/>
  <c r="P40" i="93" s="1"/>
  <c r="Q40" i="93" a="1"/>
  <c r="Q40" i="93" s="1"/>
  <c r="R40" i="93" a="1"/>
  <c r="R40" i="93" s="1"/>
  <c r="S40" i="93" a="1"/>
  <c r="S40" i="93" s="1"/>
  <c r="T40" i="93" a="1"/>
  <c r="T40" i="93" s="1"/>
  <c r="U40" i="93" a="1"/>
  <c r="U40" i="93" s="1"/>
  <c r="V40" i="93" a="1"/>
  <c r="V40" i="93"/>
  <c r="W40" i="93" a="1"/>
  <c r="W40" i="93" s="1"/>
  <c r="X40" i="93" a="1"/>
  <c r="X40" i="93" s="1"/>
  <c r="Y40" i="93" a="1"/>
  <c r="Y40" i="93" s="1"/>
  <c r="Z40" i="93" a="1"/>
  <c r="Z40" i="93"/>
  <c r="AA40" i="93" a="1"/>
  <c r="AA40" i="93" s="1"/>
  <c r="AB40" i="93" a="1"/>
  <c r="AB40" i="93"/>
  <c r="AC40" i="93" a="1"/>
  <c r="AC40" i="93" s="1"/>
  <c r="AD40" i="93" a="1"/>
  <c r="AD40" i="93"/>
  <c r="AE40" i="93" a="1"/>
  <c r="AE40" i="93" s="1"/>
  <c r="AF40" i="93" a="1"/>
  <c r="AF40" i="93" s="1"/>
  <c r="AG40" i="93" a="1"/>
  <c r="AG40" i="93" s="1"/>
  <c r="AH40" i="93" a="1"/>
  <c r="AH40" i="93" s="1"/>
  <c r="AI40" i="93" a="1"/>
  <c r="AI40" i="93" s="1"/>
  <c r="AJ40" i="93" a="1"/>
  <c r="AJ40" i="93" s="1"/>
  <c r="AK40" i="93" a="1"/>
  <c r="AK40" i="93" s="1"/>
  <c r="AL40" i="93" a="1"/>
  <c r="AL40" i="93"/>
  <c r="AM40" i="93" a="1"/>
  <c r="AM40" i="93" s="1"/>
  <c r="AN40" i="93" a="1"/>
  <c r="AN40" i="93" s="1"/>
  <c r="AO40" i="93" a="1"/>
  <c r="AO40" i="93" s="1"/>
  <c r="AP40" i="93" a="1"/>
  <c r="AP40" i="93"/>
  <c r="AQ40" i="93" a="1"/>
  <c r="AQ40" i="93" s="1"/>
  <c r="AR40" i="93" a="1"/>
  <c r="AR40" i="93"/>
  <c r="AS40" i="93" a="1"/>
  <c r="AS40" i="93" s="1"/>
  <c r="AT40" i="93" a="1"/>
  <c r="AT40" i="93"/>
  <c r="AU40" i="93" a="1"/>
  <c r="AU40" i="93" s="1"/>
  <c r="AV40" i="93" a="1"/>
  <c r="AV40" i="93" s="1"/>
  <c r="AW40" i="93" a="1"/>
  <c r="AW40" i="93" s="1"/>
  <c r="AX40" i="93" a="1"/>
  <c r="AX40" i="93" s="1"/>
  <c r="AY40" i="93" a="1"/>
  <c r="AY40" i="93" s="1"/>
  <c r="AZ40" i="93" a="1"/>
  <c r="AZ40" i="93" s="1"/>
  <c r="E41" i="93" a="1"/>
  <c r="E41" i="93" s="1"/>
  <c r="F41" i="93" a="1"/>
  <c r="F41" i="93"/>
  <c r="G41" i="93" a="1"/>
  <c r="G41" i="93" s="1"/>
  <c r="H41" i="93" a="1"/>
  <c r="H41" i="93" s="1"/>
  <c r="I41" i="93" a="1"/>
  <c r="I41" i="93" s="1"/>
  <c r="J41" i="93" a="1"/>
  <c r="J41" i="93"/>
  <c r="K41" i="93" a="1"/>
  <c r="K41" i="93" s="1"/>
  <c r="L41" i="93" a="1"/>
  <c r="L41" i="93" s="1"/>
  <c r="M41" i="93" a="1"/>
  <c r="M41" i="93" s="1"/>
  <c r="N41" i="93" a="1"/>
  <c r="N41" i="93"/>
  <c r="O41" i="93" a="1"/>
  <c r="O41" i="93" s="1"/>
  <c r="P41" i="93" a="1"/>
  <c r="P41" i="93" s="1"/>
  <c r="Q41" i="93" a="1"/>
  <c r="Q41" i="93" s="1"/>
  <c r="R41" i="93" a="1"/>
  <c r="R41" i="93" s="1"/>
  <c r="S41" i="93" a="1"/>
  <c r="S41" i="93" s="1"/>
  <c r="T41" i="93" a="1"/>
  <c r="T41" i="93" s="1"/>
  <c r="U41" i="93" a="1"/>
  <c r="U41" i="93" s="1"/>
  <c r="V41" i="93" a="1"/>
  <c r="V41" i="93"/>
  <c r="W41" i="93" a="1"/>
  <c r="W41" i="93" s="1"/>
  <c r="X41" i="93" a="1"/>
  <c r="X41" i="93" s="1"/>
  <c r="Y41" i="93" a="1"/>
  <c r="Y41" i="93" s="1"/>
  <c r="Z41" i="93" a="1"/>
  <c r="Z41" i="93"/>
  <c r="AA41" i="93" a="1"/>
  <c r="AA41" i="93" s="1"/>
  <c r="AB41" i="93" a="1"/>
  <c r="AB41" i="93" s="1"/>
  <c r="AC41" i="93" a="1"/>
  <c r="AC41" i="93" s="1"/>
  <c r="AD41" i="93" a="1"/>
  <c r="AD41" i="93"/>
  <c r="AE41" i="93" a="1"/>
  <c r="AE41" i="93" s="1"/>
  <c r="AF41" i="93" a="1"/>
  <c r="AF41" i="93" s="1"/>
  <c r="AG41" i="93" a="1"/>
  <c r="AG41" i="93" s="1"/>
  <c r="AH41" i="93" a="1"/>
  <c r="AH41" i="93" s="1"/>
  <c r="AI41" i="93" a="1"/>
  <c r="AI41" i="93" s="1"/>
  <c r="AJ41" i="93" a="1"/>
  <c r="AJ41" i="93" s="1"/>
  <c r="AK41" i="93" a="1"/>
  <c r="AK41" i="93" s="1"/>
  <c r="AL41" i="93" a="1"/>
  <c r="AL41" i="93"/>
  <c r="AM41" i="93" a="1"/>
  <c r="AM41" i="93" s="1"/>
  <c r="AN41" i="93" a="1"/>
  <c r="AN41" i="93" s="1"/>
  <c r="AO41" i="93" a="1"/>
  <c r="AO41" i="93" s="1"/>
  <c r="AP41" i="93" a="1"/>
  <c r="AP41" i="93" s="1"/>
  <c r="AQ41" i="93" a="1"/>
  <c r="AQ41" i="93" s="1"/>
  <c r="AR41" i="93" a="1"/>
  <c r="AR41" i="93"/>
  <c r="AS41" i="93" a="1"/>
  <c r="AS41" i="93" s="1"/>
  <c r="AT41" i="93" a="1"/>
  <c r="AT41" i="93"/>
  <c r="AU41" i="93" a="1"/>
  <c r="AU41" i="93" s="1"/>
  <c r="AV41" i="93" a="1"/>
  <c r="AV41" i="93" s="1"/>
  <c r="AW41" i="93" a="1"/>
  <c r="AW41" i="93" s="1"/>
  <c r="AX41" i="93" a="1"/>
  <c r="AX41" i="93" s="1"/>
  <c r="AY41" i="93" a="1"/>
  <c r="AY41" i="93" s="1"/>
  <c r="AZ41" i="93" a="1"/>
  <c r="AZ41" i="93"/>
  <c r="E42" i="93" a="1"/>
  <c r="E42" i="93" s="1"/>
  <c r="F42" i="93" a="1"/>
  <c r="F42" i="93"/>
  <c r="G42" i="93" a="1"/>
  <c r="G42" i="93" s="1"/>
  <c r="H42" i="93" a="1"/>
  <c r="H42" i="93" s="1"/>
  <c r="I42" i="93" a="1"/>
  <c r="I42" i="93" s="1"/>
  <c r="J42" i="93" a="1"/>
  <c r="J42" i="93"/>
  <c r="K42" i="93" a="1"/>
  <c r="K42" i="93" s="1"/>
  <c r="L42" i="93" a="1"/>
  <c r="L42" i="93" s="1"/>
  <c r="M42" i="93" a="1"/>
  <c r="M42" i="93" s="1"/>
  <c r="N42" i="93" a="1"/>
  <c r="N42" i="93" s="1"/>
  <c r="O42" i="93" a="1"/>
  <c r="O42" i="93" s="1"/>
  <c r="P42" i="93" a="1"/>
  <c r="P42" i="93" s="1"/>
  <c r="Q42" i="93" a="1"/>
  <c r="Q42" i="93" s="1"/>
  <c r="R42" i="93" a="1"/>
  <c r="R42" i="93" s="1"/>
  <c r="S42" i="93" a="1"/>
  <c r="S42" i="93" s="1"/>
  <c r="T42" i="93" a="1"/>
  <c r="T42" i="93"/>
  <c r="U42" i="93" a="1"/>
  <c r="U42" i="93" s="1"/>
  <c r="V42" i="93" a="1"/>
  <c r="V42" i="93"/>
  <c r="W42" i="93" a="1"/>
  <c r="W42" i="93" s="1"/>
  <c r="X42" i="93" a="1"/>
  <c r="X42" i="93" s="1"/>
  <c r="Y42" i="93" a="1"/>
  <c r="Y42" i="93" s="1"/>
  <c r="Z42" i="93" a="1"/>
  <c r="Z42" i="93"/>
  <c r="AA42" i="93" a="1"/>
  <c r="AA42" i="93" s="1"/>
  <c r="AB42" i="93" a="1"/>
  <c r="AB42" i="93" s="1"/>
  <c r="AC42" i="93" a="1"/>
  <c r="AC42" i="93" s="1"/>
  <c r="AD42" i="93" a="1"/>
  <c r="AD42" i="93" s="1"/>
  <c r="AE42" i="93" a="1"/>
  <c r="AE42" i="93" s="1"/>
  <c r="AF42" i="93" a="1"/>
  <c r="AF42" i="93" s="1"/>
  <c r="AG42" i="93" a="1"/>
  <c r="AG42" i="93" s="1"/>
  <c r="AH42" i="93" a="1"/>
  <c r="AH42" i="93" s="1"/>
  <c r="AI42" i="93" a="1"/>
  <c r="AI42" i="93" s="1"/>
  <c r="AJ42" i="93" a="1"/>
  <c r="AJ42" i="93"/>
  <c r="AK42" i="93" a="1"/>
  <c r="AK42" i="93" s="1"/>
  <c r="AL42" i="93" a="1"/>
  <c r="AL42" i="93"/>
  <c r="AM42" i="93" a="1"/>
  <c r="AM42" i="93" s="1"/>
  <c r="AN42" i="93" a="1"/>
  <c r="AN42" i="93" s="1"/>
  <c r="AO42" i="93" a="1"/>
  <c r="AO42" i="93" s="1"/>
  <c r="AP42" i="93" a="1"/>
  <c r="AP42" i="93"/>
  <c r="AQ42" i="93" a="1"/>
  <c r="AQ42" i="93" s="1"/>
  <c r="AR42" i="93" a="1"/>
  <c r="AR42" i="93" s="1"/>
  <c r="AS42" i="93" a="1"/>
  <c r="AS42" i="93" s="1"/>
  <c r="AT42" i="93" a="1"/>
  <c r="AT42" i="93" s="1"/>
  <c r="AU42" i="93" a="1"/>
  <c r="AU42" i="93" s="1"/>
  <c r="AV42" i="93" a="1"/>
  <c r="AV42" i="93" s="1"/>
  <c r="AW42" i="93" a="1"/>
  <c r="AW42" i="93" s="1"/>
  <c r="AX42" i="93" a="1"/>
  <c r="AX42" i="93" s="1"/>
  <c r="AY42" i="93" a="1"/>
  <c r="AY42" i="93" s="1"/>
  <c r="AZ42" i="93" a="1"/>
  <c r="AZ42" i="93"/>
  <c r="E43" i="93" a="1"/>
  <c r="E43" i="93" s="1"/>
  <c r="F43" i="93" a="1"/>
  <c r="F43" i="93"/>
  <c r="G43" i="93" a="1"/>
  <c r="G43" i="93" s="1"/>
  <c r="H43" i="93" a="1"/>
  <c r="H43" i="93"/>
  <c r="I43" i="93" a="1"/>
  <c r="I43" i="93" s="1"/>
  <c r="J43" i="93" a="1"/>
  <c r="J43" i="93"/>
  <c r="K43" i="93" a="1"/>
  <c r="K43" i="93" s="1"/>
  <c r="L43" i="93" a="1"/>
  <c r="L43" i="93" s="1"/>
  <c r="M43" i="93" a="1"/>
  <c r="M43" i="93" s="1"/>
  <c r="N43" i="93" a="1"/>
  <c r="N43" i="93" s="1"/>
  <c r="O43" i="93" a="1"/>
  <c r="O43" i="93" s="1"/>
  <c r="P43" i="93" a="1"/>
  <c r="P43" i="93" s="1"/>
  <c r="Q43" i="93" a="1"/>
  <c r="Q43" i="93" s="1"/>
  <c r="R43" i="93" a="1"/>
  <c r="R43" i="93" s="1"/>
  <c r="S43" i="93" a="1"/>
  <c r="S43" i="93" s="1"/>
  <c r="T43" i="93" a="1"/>
  <c r="T43" i="93"/>
  <c r="U43" i="93" a="1"/>
  <c r="U43" i="93" s="1"/>
  <c r="V43" i="93" a="1"/>
  <c r="V43" i="93"/>
  <c r="W43" i="93" a="1"/>
  <c r="W43" i="93" s="1"/>
  <c r="X43" i="93" a="1"/>
  <c r="X43" i="93" s="1"/>
  <c r="Y43" i="93" a="1"/>
  <c r="Y43" i="93" s="1"/>
  <c r="Z43" i="93" a="1"/>
  <c r="Z43" i="93"/>
  <c r="AA43" i="93" a="1"/>
  <c r="AA43" i="93" s="1"/>
  <c r="AB43" i="93" a="1"/>
  <c r="AB43" i="93" s="1"/>
  <c r="AC43" i="93" a="1"/>
  <c r="AC43" i="93" s="1"/>
  <c r="AD43" i="93" a="1"/>
  <c r="AD43" i="93" s="1"/>
  <c r="AE43" i="93" a="1"/>
  <c r="AE43" i="93" s="1"/>
  <c r="AF43" i="93" a="1"/>
  <c r="AF43" i="93" s="1"/>
  <c r="AG43" i="93" a="1"/>
  <c r="AG43" i="93" s="1"/>
  <c r="AH43" i="93" a="1"/>
  <c r="AH43" i="93" s="1"/>
  <c r="AI43" i="93" a="1"/>
  <c r="AI43" i="93" s="1"/>
  <c r="AJ43" i="93" a="1"/>
  <c r="AJ43" i="93"/>
  <c r="AK43" i="93" a="1"/>
  <c r="AK43" i="93" s="1"/>
  <c r="AL43" i="93" a="1"/>
  <c r="AL43" i="93"/>
  <c r="AM43" i="93" a="1"/>
  <c r="AM43" i="93" s="1"/>
  <c r="AN43" i="93" a="1"/>
  <c r="AN43" i="93" s="1"/>
  <c r="AO43" i="93" a="1"/>
  <c r="AO43" i="93" s="1"/>
  <c r="AP43" i="93" a="1"/>
  <c r="AP43" i="93"/>
  <c r="AQ43" i="93" a="1"/>
  <c r="AQ43" i="93" s="1"/>
  <c r="AR43" i="93" a="1"/>
  <c r="AR43" i="93" s="1"/>
  <c r="AS43" i="93" a="1"/>
  <c r="AS43" i="93" s="1"/>
  <c r="AT43" i="93" a="1"/>
  <c r="AT43" i="93" s="1"/>
  <c r="AU43" i="93" a="1"/>
  <c r="AU43" i="93" s="1"/>
  <c r="AV43" i="93" a="1"/>
  <c r="AV43" i="93" s="1"/>
  <c r="AW43" i="93" a="1"/>
  <c r="AW43" i="93" s="1"/>
  <c r="AX43" i="93" a="1"/>
  <c r="AX43" i="93" s="1"/>
  <c r="AY43" i="93" a="1"/>
  <c r="AY43" i="93" s="1"/>
  <c r="AZ43" i="93" a="1"/>
  <c r="AZ43" i="93"/>
  <c r="E44" i="93" a="1"/>
  <c r="E44" i="93" s="1"/>
  <c r="F44" i="93" a="1"/>
  <c r="F44" i="93"/>
  <c r="G44" i="93" a="1"/>
  <c r="G44" i="93" s="1"/>
  <c r="H44" i="93" a="1"/>
  <c r="H44" i="93"/>
  <c r="I44" i="93" a="1"/>
  <c r="I44" i="93" s="1"/>
  <c r="J44" i="93" a="1"/>
  <c r="J44" i="93"/>
  <c r="K44" i="93" a="1"/>
  <c r="K44" i="93" s="1"/>
  <c r="L44" i="93" a="1"/>
  <c r="L44" i="93" s="1"/>
  <c r="M44" i="93" a="1"/>
  <c r="M44" i="93" s="1"/>
  <c r="N44" i="93" a="1"/>
  <c r="N44" i="93" s="1"/>
  <c r="O44" i="93" a="1"/>
  <c r="O44" i="93" s="1"/>
  <c r="P44" i="93" a="1"/>
  <c r="P44" i="93" s="1"/>
  <c r="Q44" i="93" a="1"/>
  <c r="Q44" i="93" s="1"/>
  <c r="R44" i="93" a="1"/>
  <c r="R44" i="93" s="1"/>
  <c r="S44" i="93" a="1"/>
  <c r="S44" i="93" s="1"/>
  <c r="T44" i="93" a="1"/>
  <c r="T44" i="93"/>
  <c r="U44" i="93" a="1"/>
  <c r="U44" i="93" s="1"/>
  <c r="V44" i="93" a="1"/>
  <c r="V44" i="93"/>
  <c r="W44" i="93" a="1"/>
  <c r="W44" i="93" s="1"/>
  <c r="X44" i="93" a="1"/>
  <c r="X44" i="93"/>
  <c r="Y44" i="93" a="1"/>
  <c r="Y44" i="93" s="1"/>
  <c r="Z44" i="93" a="1"/>
  <c r="Z44" i="93"/>
  <c r="AA44" i="93" a="1"/>
  <c r="AA44" i="93" s="1"/>
  <c r="AB44" i="93" a="1"/>
  <c r="AB44" i="93" s="1"/>
  <c r="AC44" i="93" a="1"/>
  <c r="AC44" i="93" s="1"/>
  <c r="AD44" i="93" a="1"/>
  <c r="AD44" i="93" s="1"/>
  <c r="AE44" i="93" a="1"/>
  <c r="AE44" i="93" s="1"/>
  <c r="AF44" i="93" a="1"/>
  <c r="AF44" i="93" s="1"/>
  <c r="AG44" i="93" a="1"/>
  <c r="AG44" i="93" s="1"/>
  <c r="AH44" i="93" a="1"/>
  <c r="AH44" i="93" s="1"/>
  <c r="AI44" i="93" a="1"/>
  <c r="AI44" i="93" s="1"/>
  <c r="AJ44" i="93" a="1"/>
  <c r="AJ44" i="93"/>
  <c r="AK44" i="93" a="1"/>
  <c r="AK44" i="93" s="1"/>
  <c r="AL44" i="93" a="1"/>
  <c r="AL44" i="93"/>
  <c r="AM44" i="93" a="1"/>
  <c r="AM44" i="93" s="1"/>
  <c r="AN44" i="93" a="1"/>
  <c r="AN44" i="93"/>
  <c r="AO44" i="93" a="1"/>
  <c r="AO44" i="93" s="1"/>
  <c r="AP44" i="93" a="1"/>
  <c r="AP44" i="93"/>
  <c r="AQ44" i="93" a="1"/>
  <c r="AQ44" i="93" s="1"/>
  <c r="AR44" i="93" a="1"/>
  <c r="AR44" i="93" s="1"/>
  <c r="AS44" i="93" a="1"/>
  <c r="AS44" i="93" s="1"/>
  <c r="AT44" i="93" a="1"/>
  <c r="AT44" i="93" s="1"/>
  <c r="AU44" i="93" a="1"/>
  <c r="AU44" i="93" s="1"/>
  <c r="AV44" i="93" a="1"/>
  <c r="AV44" i="93" s="1"/>
  <c r="AW44" i="93" a="1"/>
  <c r="AW44" i="93" s="1"/>
  <c r="AX44" i="93" a="1"/>
  <c r="AX44" i="93" s="1"/>
  <c r="AY44" i="93" a="1"/>
  <c r="AY44" i="93" s="1"/>
  <c r="AZ44" i="93" a="1"/>
  <c r="AZ44" i="93"/>
  <c r="E45" i="93" a="1"/>
  <c r="E45" i="93" s="1"/>
  <c r="F45" i="93" a="1"/>
  <c r="F45" i="93"/>
  <c r="G45" i="93" a="1"/>
  <c r="G45" i="93" s="1"/>
  <c r="H45" i="93" a="1"/>
  <c r="H45" i="93"/>
  <c r="I45" i="93" a="1"/>
  <c r="I45" i="93" s="1"/>
  <c r="J45" i="93" a="1"/>
  <c r="J45" i="93"/>
  <c r="K45" i="93" a="1"/>
  <c r="K45" i="93" s="1"/>
  <c r="L45" i="93" a="1"/>
  <c r="L45" i="93" s="1"/>
  <c r="M45" i="93" a="1"/>
  <c r="M45" i="93" s="1"/>
  <c r="N45" i="93" a="1"/>
  <c r="N45" i="93" s="1"/>
  <c r="O45" i="93" a="1"/>
  <c r="O45" i="93" s="1"/>
  <c r="P45" i="93" a="1"/>
  <c r="P45" i="93" s="1"/>
  <c r="Q45" i="93" a="1"/>
  <c r="Q45" i="93" s="1"/>
  <c r="R45" i="93" a="1"/>
  <c r="R45" i="93" s="1"/>
  <c r="S45" i="93" a="1"/>
  <c r="S45" i="93" s="1"/>
  <c r="T45" i="93" a="1"/>
  <c r="T45" i="93"/>
  <c r="U45" i="93" a="1"/>
  <c r="U45" i="93" s="1"/>
  <c r="V45" i="93" a="1"/>
  <c r="V45" i="93"/>
  <c r="W45" i="93" a="1"/>
  <c r="W45" i="93" s="1"/>
  <c r="X45" i="93" a="1"/>
  <c r="X45" i="93"/>
  <c r="Y45" i="93" a="1"/>
  <c r="Y45" i="93" s="1"/>
  <c r="Z45" i="93" a="1"/>
  <c r="Z45" i="93"/>
  <c r="AA45" i="93" a="1"/>
  <c r="AA45" i="93" s="1"/>
  <c r="AB45" i="93" a="1"/>
  <c r="AB45" i="93" s="1"/>
  <c r="AC45" i="93" a="1"/>
  <c r="AC45" i="93" s="1"/>
  <c r="AD45" i="93" a="1"/>
  <c r="AD45" i="93" s="1"/>
  <c r="AE45" i="93" a="1"/>
  <c r="AE45" i="93" s="1"/>
  <c r="AF45" i="93" a="1"/>
  <c r="AF45" i="93" s="1"/>
  <c r="AG45" i="93" a="1"/>
  <c r="AG45" i="93" s="1"/>
  <c r="AH45" i="93" a="1"/>
  <c r="AH45" i="93" s="1"/>
  <c r="AI45" i="93" a="1"/>
  <c r="AI45" i="93" s="1"/>
  <c r="AJ45" i="93" a="1"/>
  <c r="AJ45" i="93"/>
  <c r="AK45" i="93" a="1"/>
  <c r="AK45" i="93" s="1"/>
  <c r="AL45" i="93" a="1"/>
  <c r="AL45" i="93"/>
  <c r="AM45" i="93" a="1"/>
  <c r="AM45" i="93" s="1"/>
  <c r="AN45" i="93" a="1"/>
  <c r="AN45" i="93"/>
  <c r="AO45" i="93" a="1"/>
  <c r="AO45" i="93" s="1"/>
  <c r="AP45" i="93" a="1"/>
  <c r="AP45" i="93"/>
  <c r="AQ45" i="93" a="1"/>
  <c r="AQ45" i="93"/>
  <c r="AR45" i="93" a="1"/>
  <c r="AR45" i="93" s="1"/>
  <c r="AS45" i="93" a="1"/>
  <c r="AS45" i="93" s="1"/>
  <c r="AT45" i="93" a="1"/>
  <c r="AT45" i="93"/>
  <c r="AU45" i="93" a="1"/>
  <c r="AU45" i="93" s="1"/>
  <c r="AV45" i="93" a="1"/>
  <c r="AV45" i="93" s="1"/>
  <c r="AW45" i="93" a="1"/>
  <c r="AW45" i="93" s="1"/>
  <c r="AX45" i="93" a="1"/>
  <c r="AX45" i="93" s="1"/>
  <c r="AY45" i="93" a="1"/>
  <c r="AY45" i="93"/>
  <c r="AZ45" i="93" a="1"/>
  <c r="AZ45" i="93"/>
  <c r="E46" i="93" a="1"/>
  <c r="E46" i="93" s="1"/>
  <c r="F46" i="93" a="1"/>
  <c r="F46" i="93"/>
  <c r="G46" i="93" a="1"/>
  <c r="G46" i="93"/>
  <c r="H46" i="93" a="1"/>
  <c r="H46" i="93" s="1"/>
  <c r="I46" i="93" a="1"/>
  <c r="I46" i="93" s="1"/>
  <c r="J46" i="93" a="1"/>
  <c r="J46" i="93" s="1"/>
  <c r="K46" i="93" a="1"/>
  <c r="K46" i="93" s="1"/>
  <c r="L46" i="93" a="1"/>
  <c r="L46" i="93"/>
  <c r="M46" i="93" a="1"/>
  <c r="M46" i="93" s="1"/>
  <c r="N46" i="93" a="1"/>
  <c r="N46" i="93" s="1"/>
  <c r="O46" i="93" a="1"/>
  <c r="O46" i="93"/>
  <c r="P46" i="93" a="1"/>
  <c r="P46" i="93"/>
  <c r="Q46" i="93" a="1"/>
  <c r="Q46" i="93" s="1"/>
  <c r="R46" i="93" a="1"/>
  <c r="R46" i="93"/>
  <c r="S46" i="93" a="1"/>
  <c r="S46" i="93" s="1"/>
  <c r="T46" i="93" a="1"/>
  <c r="T46" i="93" s="1"/>
  <c r="U46" i="93" a="1"/>
  <c r="U46" i="93" s="1"/>
  <c r="V46" i="93" a="1"/>
  <c r="V46" i="93" s="1"/>
  <c r="W46" i="93" a="1"/>
  <c r="W46" i="93" s="1"/>
  <c r="X46" i="93" a="1"/>
  <c r="X46" i="93"/>
  <c r="Y46" i="93" a="1"/>
  <c r="Y46" i="93" s="1"/>
  <c r="Z46" i="93" a="1"/>
  <c r="Z46" i="93"/>
  <c r="AA46" i="93" a="1"/>
  <c r="AA46" i="93"/>
  <c r="AB46" i="93" a="1"/>
  <c r="AB46" i="93" s="1"/>
  <c r="AC46" i="93" a="1"/>
  <c r="AC46" i="93" s="1"/>
  <c r="AD46" i="93" a="1"/>
  <c r="AD46" i="93"/>
  <c r="AE46" i="93" a="1"/>
  <c r="AE46" i="93" s="1"/>
  <c r="AF46" i="93" a="1"/>
  <c r="AF46" i="93" s="1"/>
  <c r="AG46" i="93" a="1"/>
  <c r="AG46" i="93" s="1"/>
  <c r="AH46" i="93" a="1"/>
  <c r="AH46" i="93" s="1"/>
  <c r="AI46" i="93" a="1"/>
  <c r="AI46" i="93"/>
  <c r="AJ46" i="93" a="1"/>
  <c r="AJ46" i="93"/>
  <c r="AK46" i="93" a="1"/>
  <c r="AK46" i="93" s="1"/>
  <c r="AL46" i="93" a="1"/>
  <c r="AL46" i="93"/>
  <c r="AM46" i="93" a="1"/>
  <c r="AM46" i="93"/>
  <c r="AN46" i="93" a="1"/>
  <c r="AN46" i="93" s="1"/>
  <c r="AO46" i="93" a="1"/>
  <c r="AO46" i="93" s="1"/>
  <c r="AP46" i="93" a="1"/>
  <c r="AP46" i="93" s="1"/>
  <c r="AQ46" i="93" a="1"/>
  <c r="AQ46" i="93" s="1"/>
  <c r="AR46" i="93" a="1"/>
  <c r="AR46" i="93"/>
  <c r="AS46" i="93" a="1"/>
  <c r="AS46" i="93" s="1"/>
  <c r="AT46" i="93" a="1"/>
  <c r="AT46" i="93" s="1"/>
  <c r="AU46" i="93" a="1"/>
  <c r="AU46" i="93"/>
  <c r="AV46" i="93" a="1"/>
  <c r="AV46" i="93"/>
  <c r="AW46" i="93" a="1"/>
  <c r="AW46" i="93" s="1"/>
  <c r="AX46" i="93" a="1"/>
  <c r="AX46" i="93"/>
  <c r="AY46" i="93" a="1"/>
  <c r="AY46" i="93" s="1"/>
  <c r="AZ46" i="93" a="1"/>
  <c r="AZ46" i="93" s="1"/>
  <c r="E47" i="93" a="1"/>
  <c r="E47" i="93" s="1"/>
  <c r="F47" i="93" a="1"/>
  <c r="F47" i="93" s="1"/>
  <c r="G47" i="93" a="1"/>
  <c r="G47" i="93" s="1"/>
  <c r="H47" i="93" a="1"/>
  <c r="H47" i="93"/>
  <c r="I47" i="93" a="1"/>
  <c r="I47" i="93" s="1"/>
  <c r="J47" i="93" a="1"/>
  <c r="J47" i="93"/>
  <c r="K47" i="93" a="1"/>
  <c r="K47" i="93"/>
  <c r="L47" i="93" a="1"/>
  <c r="L47" i="93" s="1"/>
  <c r="M47" i="93" a="1"/>
  <c r="M47" i="93" s="1"/>
  <c r="N47" i="93" a="1"/>
  <c r="N47" i="93"/>
  <c r="O47" i="93" a="1"/>
  <c r="O47" i="93" s="1"/>
  <c r="P47" i="93" a="1"/>
  <c r="P47" i="93" s="1"/>
  <c r="Q47" i="93" a="1"/>
  <c r="Q47" i="93" s="1"/>
  <c r="R47" i="93" a="1"/>
  <c r="R47" i="93" s="1"/>
  <c r="S47" i="93" a="1"/>
  <c r="S47" i="93"/>
  <c r="T47" i="93" a="1"/>
  <c r="T47" i="93"/>
  <c r="U47" i="93" a="1"/>
  <c r="U47" i="93" s="1"/>
  <c r="V47" i="93" a="1"/>
  <c r="V47" i="93"/>
  <c r="W47" i="93" a="1"/>
  <c r="W47" i="93"/>
  <c r="X47" i="93" a="1"/>
  <c r="X47" i="93" s="1"/>
  <c r="Y47" i="93" a="1"/>
  <c r="Y47" i="93" s="1"/>
  <c r="Z47" i="93" a="1"/>
  <c r="Z47" i="93" s="1"/>
  <c r="AA47" i="93" a="1"/>
  <c r="AA47" i="93" s="1"/>
  <c r="AB47" i="93" a="1"/>
  <c r="AB47" i="93"/>
  <c r="AC47" i="93" a="1"/>
  <c r="AC47" i="93" s="1"/>
  <c r="AD47" i="93" a="1"/>
  <c r="AD47" i="93" s="1"/>
  <c r="AE47" i="93" a="1"/>
  <c r="AE47" i="93"/>
  <c r="AF47" i="93" a="1"/>
  <c r="AF47" i="93"/>
  <c r="AG47" i="93" a="1"/>
  <c r="AG47" i="93" s="1"/>
  <c r="AH47" i="93" a="1"/>
  <c r="AH47" i="93"/>
  <c r="AI47" i="93" a="1"/>
  <c r="AI47" i="93" s="1"/>
  <c r="AJ47" i="93" a="1"/>
  <c r="AJ47" i="93" s="1"/>
  <c r="AK47" i="93" a="1"/>
  <c r="AK47" i="93" s="1"/>
  <c r="AL47" i="93" a="1"/>
  <c r="AL47" i="93" s="1"/>
  <c r="AM47" i="93" a="1"/>
  <c r="AM47" i="93" s="1"/>
  <c r="AN47" i="93" a="1"/>
  <c r="AN47" i="93"/>
  <c r="AO47" i="93" a="1"/>
  <c r="AO47" i="93" s="1"/>
  <c r="AP47" i="93" a="1"/>
  <c r="AP47" i="93"/>
  <c r="AQ47" i="93" a="1"/>
  <c r="AQ47" i="93"/>
  <c r="AR47" i="93" a="1"/>
  <c r="AR47" i="93" s="1"/>
  <c r="AS47" i="93" a="1"/>
  <c r="AS47" i="93" s="1"/>
  <c r="AT47" i="93" a="1"/>
  <c r="AT47" i="93"/>
  <c r="AU47" i="93" a="1"/>
  <c r="AU47" i="93" s="1"/>
  <c r="AV47" i="93" a="1"/>
  <c r="AV47" i="93" s="1"/>
  <c r="AW47" i="93" a="1"/>
  <c r="AW47" i="93" s="1"/>
  <c r="AX47" i="93" a="1"/>
  <c r="AX47" i="93" s="1"/>
  <c r="AY47" i="93" a="1"/>
  <c r="AY47" i="93"/>
  <c r="AZ47" i="93" a="1"/>
  <c r="AZ47" i="93"/>
  <c r="E48" i="93" a="1"/>
  <c r="E48" i="93" s="1"/>
  <c r="F48" i="93" a="1"/>
  <c r="F48" i="93"/>
  <c r="G48" i="93" a="1"/>
  <c r="G48" i="93"/>
  <c r="H48" i="93" a="1"/>
  <c r="H48" i="93" s="1"/>
  <c r="I48" i="93" a="1"/>
  <c r="I48" i="93" s="1"/>
  <c r="J48" i="93" a="1"/>
  <c r="J48" i="93" s="1"/>
  <c r="K48" i="93" a="1"/>
  <c r="K48" i="93" s="1"/>
  <c r="L48" i="93" a="1"/>
  <c r="L48" i="93"/>
  <c r="M48" i="93" a="1"/>
  <c r="M48" i="93" s="1"/>
  <c r="N48" i="93" a="1"/>
  <c r="N48" i="93" s="1"/>
  <c r="O48" i="93" a="1"/>
  <c r="O48" i="93"/>
  <c r="P48" i="93" a="1"/>
  <c r="P48" i="93"/>
  <c r="Q48" i="93" a="1"/>
  <c r="Q48" i="93" s="1"/>
  <c r="R48" i="93" a="1"/>
  <c r="R48" i="93"/>
  <c r="S48" i="93" a="1"/>
  <c r="S48" i="93" s="1"/>
  <c r="T48" i="93" a="1"/>
  <c r="T48" i="93" s="1"/>
  <c r="U48" i="93" a="1"/>
  <c r="U48" i="93"/>
  <c r="V48" i="93" a="1"/>
  <c r="V48" i="93"/>
  <c r="W48" i="93" a="1"/>
  <c r="W48" i="93" s="1"/>
  <c r="X48" i="93" a="1"/>
  <c r="X48" i="93" s="1"/>
  <c r="Y48" i="93" a="1"/>
  <c r="Y48" i="93" s="1"/>
  <c r="Z48" i="93" a="1"/>
  <c r="Z48" i="93"/>
  <c r="AA48" i="93" a="1"/>
  <c r="AA48" i="93" s="1"/>
  <c r="AB48" i="93" a="1"/>
  <c r="AB48" i="93" s="1"/>
  <c r="AC48" i="93" a="1"/>
  <c r="AC48" i="93" s="1"/>
  <c r="AD48" i="93" a="1"/>
  <c r="AD48" i="93"/>
  <c r="AE48" i="93" a="1"/>
  <c r="AE48" i="93" s="1"/>
  <c r="AF48" i="93" a="1"/>
  <c r="AF48" i="93" s="1"/>
  <c r="AG48" i="93" a="1"/>
  <c r="AG48" i="93" s="1"/>
  <c r="AH48" i="93" a="1"/>
  <c r="AH48" i="93" s="1"/>
  <c r="AI48" i="93" a="1"/>
  <c r="AI48" i="93" s="1"/>
  <c r="AJ48" i="93" a="1"/>
  <c r="AJ48" i="93" s="1"/>
  <c r="AK48" i="93" a="1"/>
  <c r="AK48" i="93" s="1"/>
  <c r="AL48" i="93" a="1"/>
  <c r="AL48" i="93" s="1"/>
  <c r="AM48" i="93" a="1"/>
  <c r="AM48" i="93" s="1"/>
  <c r="AN48" i="93" a="1"/>
  <c r="AN48" i="93" s="1"/>
  <c r="AO48" i="93" a="1"/>
  <c r="AO48" i="93" s="1"/>
  <c r="AP48" i="93" a="1"/>
  <c r="AP48" i="93" s="1"/>
  <c r="AQ48" i="93" a="1"/>
  <c r="AQ48" i="93" s="1"/>
  <c r="AR48" i="93" a="1"/>
  <c r="AR48" i="93" s="1"/>
  <c r="AS48" i="93" a="1"/>
  <c r="AS48" i="93" s="1"/>
  <c r="AT48" i="93" a="1"/>
  <c r="AT48" i="93" s="1"/>
  <c r="AU48" i="93" a="1"/>
  <c r="AU48" i="93" s="1"/>
  <c r="AV48" i="93" a="1"/>
  <c r="AV48" i="93" s="1"/>
  <c r="AW48" i="93" a="1"/>
  <c r="AW48" i="93" s="1"/>
  <c r="AX48" i="93" a="1"/>
  <c r="AX48" i="93" s="1"/>
  <c r="AY48" i="93" a="1"/>
  <c r="AY48" i="93" s="1"/>
  <c r="AZ48" i="93" a="1"/>
  <c r="AZ48" i="93" s="1"/>
  <c r="E49" i="93" a="1"/>
  <c r="E49" i="93" s="1"/>
  <c r="F49" i="93" a="1"/>
  <c r="F49" i="93" s="1"/>
  <c r="G49" i="93" a="1"/>
  <c r="G49" i="93" s="1"/>
  <c r="H49" i="93" a="1"/>
  <c r="H49" i="93" s="1"/>
  <c r="I49" i="93" a="1"/>
  <c r="I49" i="93" s="1"/>
  <c r="J49" i="93" a="1"/>
  <c r="J49" i="93" s="1"/>
  <c r="K49" i="93" a="1"/>
  <c r="K49" i="93" s="1"/>
  <c r="L49" i="93" a="1"/>
  <c r="L49" i="93" s="1"/>
  <c r="M49" i="93" a="1"/>
  <c r="M49" i="93" s="1"/>
  <c r="N49" i="93" a="1"/>
  <c r="N49" i="93" s="1"/>
  <c r="O49" i="93" a="1"/>
  <c r="O49" i="93" s="1"/>
  <c r="P49" i="93" a="1"/>
  <c r="P49" i="93" s="1"/>
  <c r="Q49" i="93" a="1"/>
  <c r="Q49" i="93" s="1"/>
  <c r="R49" i="93" a="1"/>
  <c r="R49" i="93" s="1"/>
  <c r="S49" i="93" a="1"/>
  <c r="S49" i="93" s="1"/>
  <c r="T49" i="93" a="1"/>
  <c r="T49" i="93" s="1"/>
  <c r="U49" i="93" a="1"/>
  <c r="U49" i="93" s="1"/>
  <c r="V49" i="93" a="1"/>
  <c r="V49" i="93" s="1"/>
  <c r="W49" i="93" a="1"/>
  <c r="W49" i="93" s="1"/>
  <c r="X49" i="93" a="1"/>
  <c r="X49" i="93" s="1"/>
  <c r="Y49" i="93" a="1"/>
  <c r="Y49" i="93" s="1"/>
  <c r="Z49" i="93" a="1"/>
  <c r="Z49" i="93" s="1"/>
  <c r="AA49" i="93" a="1"/>
  <c r="AA49" i="93" s="1"/>
  <c r="AB49" i="93" a="1"/>
  <c r="AB49" i="93" s="1"/>
  <c r="AC49" i="93" a="1"/>
  <c r="AC49" i="93" s="1"/>
  <c r="AD49" i="93" a="1"/>
  <c r="AD49" i="93" s="1"/>
  <c r="AE49" i="93" a="1"/>
  <c r="AE49" i="93" s="1"/>
  <c r="AF49" i="93" a="1"/>
  <c r="AF49" i="93" s="1"/>
  <c r="AG49" i="93" a="1"/>
  <c r="AG49" i="93" s="1"/>
  <c r="AH49" i="93" a="1"/>
  <c r="AH49" i="93" s="1"/>
  <c r="AI49" i="93" a="1"/>
  <c r="AI49" i="93" s="1"/>
  <c r="AJ49" i="93" a="1"/>
  <c r="AJ49" i="93" s="1"/>
  <c r="AK49" i="93" a="1"/>
  <c r="AK49" i="93" s="1"/>
  <c r="AL49" i="93" a="1"/>
  <c r="AL49" i="93" s="1"/>
  <c r="AM49" i="93" a="1"/>
  <c r="AM49" i="93" s="1"/>
  <c r="AN49" i="93" a="1"/>
  <c r="AN49" i="93" s="1"/>
  <c r="AO49" i="93" a="1"/>
  <c r="AO49" i="93" s="1"/>
  <c r="AP49" i="93" a="1"/>
  <c r="AP49" i="93" s="1"/>
  <c r="AQ49" i="93" a="1"/>
  <c r="AQ49" i="93" s="1"/>
  <c r="AR49" i="93" a="1"/>
  <c r="AR49" i="93" s="1"/>
  <c r="AS49" i="93" a="1"/>
  <c r="AS49" i="93" s="1"/>
  <c r="AT49" i="93" a="1"/>
  <c r="AT49" i="93" s="1"/>
  <c r="AU49" i="93" a="1"/>
  <c r="AU49" i="93" s="1"/>
  <c r="AV49" i="93" a="1"/>
  <c r="AV49" i="93" s="1"/>
  <c r="AW49" i="93" a="1"/>
  <c r="AW49" i="93" s="1"/>
  <c r="AX49" i="93" a="1"/>
  <c r="AX49" i="93" s="1"/>
  <c r="AY49" i="93" a="1"/>
  <c r="AY49" i="93" s="1"/>
  <c r="AZ49" i="93" a="1"/>
  <c r="AZ49" i="93" s="1"/>
  <c r="E50" i="93" a="1"/>
  <c r="E50" i="93" s="1"/>
  <c r="F50" i="93" a="1"/>
  <c r="F50" i="93" s="1"/>
  <c r="G50" i="93" a="1"/>
  <c r="G50" i="93" s="1"/>
  <c r="H50" i="93" a="1"/>
  <c r="H50" i="93" s="1"/>
  <c r="I50" i="93" a="1"/>
  <c r="I50" i="93" s="1"/>
  <c r="J50" i="93" a="1"/>
  <c r="J50" i="93" s="1"/>
  <c r="K50" i="93" a="1"/>
  <c r="K50" i="93" s="1"/>
  <c r="L50" i="93" a="1"/>
  <c r="L50" i="93" s="1"/>
  <c r="M50" i="93" a="1"/>
  <c r="M50" i="93" s="1"/>
  <c r="N50" i="93" a="1"/>
  <c r="N50" i="93" s="1"/>
  <c r="O50" i="93" a="1"/>
  <c r="O50" i="93" s="1"/>
  <c r="P50" i="93" a="1"/>
  <c r="P50" i="93" s="1"/>
  <c r="Q50" i="93" a="1"/>
  <c r="Q50" i="93" s="1"/>
  <c r="R50" i="93" a="1"/>
  <c r="R50" i="93" s="1"/>
  <c r="S50" i="93" a="1"/>
  <c r="S50" i="93" s="1"/>
  <c r="T50" i="93" a="1"/>
  <c r="T50" i="93" s="1"/>
  <c r="U50" i="93" a="1"/>
  <c r="U50" i="93" s="1"/>
  <c r="V50" i="93" a="1"/>
  <c r="V50" i="93" s="1"/>
  <c r="W50" i="93" a="1"/>
  <c r="W50" i="93" s="1"/>
  <c r="X50" i="93" a="1"/>
  <c r="X50" i="93" s="1"/>
  <c r="Y50" i="93" a="1"/>
  <c r="Y50" i="93" s="1"/>
  <c r="Z50" i="93" a="1"/>
  <c r="Z50" i="93" s="1"/>
  <c r="AA50" i="93" a="1"/>
  <c r="AA50" i="93" s="1"/>
  <c r="AB50" i="93" a="1"/>
  <c r="AB50" i="93" s="1"/>
  <c r="AC50" i="93" a="1"/>
  <c r="AC50" i="93" s="1"/>
  <c r="AD50" i="93" a="1"/>
  <c r="AD50" i="93" s="1"/>
  <c r="AE50" i="93" a="1"/>
  <c r="AE50" i="93" s="1"/>
  <c r="AF50" i="93" a="1"/>
  <c r="AF50" i="93" s="1"/>
  <c r="AG50" i="93" a="1"/>
  <c r="AG50" i="93" s="1"/>
  <c r="AH50" i="93" a="1"/>
  <c r="AH50" i="93" s="1"/>
  <c r="AI50" i="93" a="1"/>
  <c r="AI50" i="93" s="1"/>
  <c r="AJ50" i="93" a="1"/>
  <c r="AJ50" i="93" s="1"/>
  <c r="AK50" i="93" a="1"/>
  <c r="AK50" i="93" s="1"/>
  <c r="AL50" i="93" a="1"/>
  <c r="AL50" i="93" s="1"/>
  <c r="AM50" i="93" a="1"/>
  <c r="AM50" i="93" s="1"/>
  <c r="AN50" i="93" a="1"/>
  <c r="AN50" i="93" s="1"/>
  <c r="AO50" i="93" a="1"/>
  <c r="AO50" i="93" s="1"/>
  <c r="AP50" i="93" a="1"/>
  <c r="AP50" i="93" s="1"/>
  <c r="AQ50" i="93" a="1"/>
  <c r="AQ50" i="93" s="1"/>
  <c r="AR50" i="93" a="1"/>
  <c r="AR50" i="93" s="1"/>
  <c r="AS50" i="93" a="1"/>
  <c r="AS50" i="93" s="1"/>
  <c r="AT50" i="93" a="1"/>
  <c r="AT50" i="93" s="1"/>
  <c r="AU50" i="93" a="1"/>
  <c r="AU50" i="93" s="1"/>
  <c r="AV50" i="93" a="1"/>
  <c r="AV50" i="93" s="1"/>
  <c r="AW50" i="93" a="1"/>
  <c r="AW50" i="93" s="1"/>
  <c r="AX50" i="93" a="1"/>
  <c r="AX50" i="93" s="1"/>
  <c r="AY50" i="93" a="1"/>
  <c r="AY50" i="93" s="1"/>
  <c r="AZ50" i="93" a="1"/>
  <c r="AZ50" i="93" s="1"/>
  <c r="E51" i="93" a="1"/>
  <c r="E51" i="93" s="1"/>
  <c r="F51" i="93" a="1"/>
  <c r="F51" i="93" s="1"/>
  <c r="G51" i="93" a="1"/>
  <c r="G51" i="93" s="1"/>
  <c r="H51" i="93" a="1"/>
  <c r="H51" i="93" s="1"/>
  <c r="I51" i="93" a="1"/>
  <c r="I51" i="93" s="1"/>
  <c r="J51" i="93" a="1"/>
  <c r="J51" i="93" s="1"/>
  <c r="K51" i="93" a="1"/>
  <c r="K51" i="93" s="1"/>
  <c r="L51" i="93" a="1"/>
  <c r="L51" i="93" s="1"/>
  <c r="M51" i="93" a="1"/>
  <c r="M51" i="93" s="1"/>
  <c r="N51" i="93" a="1"/>
  <c r="N51" i="93" s="1"/>
  <c r="O51" i="93" a="1"/>
  <c r="O51" i="93" s="1"/>
  <c r="P51" i="93" a="1"/>
  <c r="P51" i="93" s="1"/>
  <c r="Q51" i="93" a="1"/>
  <c r="Q51" i="93" s="1"/>
  <c r="R51" i="93" a="1"/>
  <c r="R51" i="93" s="1"/>
  <c r="S51" i="93" a="1"/>
  <c r="S51" i="93" s="1"/>
  <c r="T51" i="93" a="1"/>
  <c r="T51" i="93" s="1"/>
  <c r="U51" i="93" a="1"/>
  <c r="U51" i="93" s="1"/>
  <c r="V51" i="93" a="1"/>
  <c r="V51" i="93" s="1"/>
  <c r="W51" i="93" a="1"/>
  <c r="W51" i="93" s="1"/>
  <c r="X51" i="93" a="1"/>
  <c r="X51" i="93" s="1"/>
  <c r="Y51" i="93" a="1"/>
  <c r="Y51" i="93" s="1"/>
  <c r="Z51" i="93" a="1"/>
  <c r="Z51" i="93" s="1"/>
  <c r="AA51" i="93" a="1"/>
  <c r="AA51" i="93" s="1"/>
  <c r="AB51" i="93" a="1"/>
  <c r="AB51" i="93" s="1"/>
  <c r="AC51" i="93" a="1"/>
  <c r="AC51" i="93" s="1"/>
  <c r="AD51" i="93" a="1"/>
  <c r="AD51" i="93" s="1"/>
  <c r="AE51" i="93" a="1"/>
  <c r="AE51" i="93" s="1"/>
  <c r="AF51" i="93" a="1"/>
  <c r="AF51" i="93" s="1"/>
  <c r="AG51" i="93" a="1"/>
  <c r="AG51" i="93" s="1"/>
  <c r="AH51" i="93" a="1"/>
  <c r="AH51" i="93" s="1"/>
  <c r="AI51" i="93" a="1"/>
  <c r="AI51" i="93" s="1"/>
  <c r="AJ51" i="93" a="1"/>
  <c r="AJ51" i="93" s="1"/>
  <c r="AK51" i="93" a="1"/>
  <c r="AK51" i="93" s="1"/>
  <c r="AL51" i="93" a="1"/>
  <c r="AL51" i="93" s="1"/>
  <c r="AM51" i="93" a="1"/>
  <c r="AM51" i="93" s="1"/>
  <c r="AN51" i="93" a="1"/>
  <c r="AN51" i="93" s="1"/>
  <c r="AO51" i="93" a="1"/>
  <c r="AO51" i="93" s="1"/>
  <c r="AP51" i="93" a="1"/>
  <c r="AP51" i="93" s="1"/>
  <c r="AQ51" i="93" a="1"/>
  <c r="AQ51" i="93" s="1"/>
  <c r="AR51" i="93" a="1"/>
  <c r="AR51" i="93" s="1"/>
  <c r="AS51" i="93" a="1"/>
  <c r="AS51" i="93" s="1"/>
  <c r="AT51" i="93" a="1"/>
  <c r="AT51" i="93" s="1"/>
  <c r="AU51" i="93" a="1"/>
  <c r="AU51" i="93" s="1"/>
  <c r="AV51" i="93" a="1"/>
  <c r="AV51" i="93" s="1"/>
  <c r="AW51" i="93" a="1"/>
  <c r="AW51" i="93" s="1"/>
  <c r="AX51" i="93" a="1"/>
  <c r="AX51" i="93" s="1"/>
  <c r="AY51" i="93" a="1"/>
  <c r="AY51" i="93" s="1"/>
  <c r="AZ51" i="93" a="1"/>
  <c r="AZ51" i="93" s="1"/>
  <c r="E52" i="93" a="1"/>
  <c r="E52" i="93" s="1"/>
  <c r="F52" i="93" a="1"/>
  <c r="F52" i="93" s="1"/>
  <c r="G52" i="93" a="1"/>
  <c r="G52" i="93" s="1"/>
  <c r="H52" i="93" a="1"/>
  <c r="H52" i="93" s="1"/>
  <c r="I52" i="93" a="1"/>
  <c r="I52" i="93" s="1"/>
  <c r="J52" i="93" a="1"/>
  <c r="J52" i="93" s="1"/>
  <c r="K52" i="93" a="1"/>
  <c r="K52" i="93" s="1"/>
  <c r="L52" i="93" a="1"/>
  <c r="L52" i="93" s="1"/>
  <c r="M52" i="93" a="1"/>
  <c r="M52" i="93" s="1"/>
  <c r="N52" i="93" a="1"/>
  <c r="N52" i="93" s="1"/>
  <c r="O52" i="93" a="1"/>
  <c r="O52" i="93" s="1"/>
  <c r="P52" i="93" a="1"/>
  <c r="P52" i="93" s="1"/>
  <c r="Q52" i="93" a="1"/>
  <c r="Q52" i="93" s="1"/>
  <c r="R52" i="93" a="1"/>
  <c r="R52" i="93" s="1"/>
  <c r="S52" i="93" a="1"/>
  <c r="S52" i="93" s="1"/>
  <c r="T52" i="93" a="1"/>
  <c r="T52" i="93" s="1"/>
  <c r="U52" i="93" a="1"/>
  <c r="U52" i="93" s="1"/>
  <c r="V52" i="93" a="1"/>
  <c r="V52" i="93" s="1"/>
  <c r="W52" i="93" a="1"/>
  <c r="W52" i="93" s="1"/>
  <c r="X52" i="93" a="1"/>
  <c r="X52" i="93" s="1"/>
  <c r="Y52" i="93" a="1"/>
  <c r="Y52" i="93" s="1"/>
  <c r="Z52" i="93" a="1"/>
  <c r="Z52" i="93" s="1"/>
  <c r="AA52" i="93" a="1"/>
  <c r="AA52" i="93" s="1"/>
  <c r="AB52" i="93" a="1"/>
  <c r="AB52" i="93" s="1"/>
  <c r="AC52" i="93" a="1"/>
  <c r="AC52" i="93" s="1"/>
  <c r="AD52" i="93" a="1"/>
  <c r="AD52" i="93" s="1"/>
  <c r="AE52" i="93" a="1"/>
  <c r="AE52" i="93" s="1"/>
  <c r="AF52" i="93" a="1"/>
  <c r="AF52" i="93" s="1"/>
  <c r="AG52" i="93" a="1"/>
  <c r="AG52" i="93" s="1"/>
  <c r="AH52" i="93" a="1"/>
  <c r="AH52" i="93" s="1"/>
  <c r="AI52" i="93" a="1"/>
  <c r="AI52" i="93" s="1"/>
  <c r="AJ52" i="93" a="1"/>
  <c r="AJ52" i="93" s="1"/>
  <c r="AK52" i="93" a="1"/>
  <c r="AK52" i="93" s="1"/>
  <c r="AL52" i="93" a="1"/>
  <c r="AL52" i="93" s="1"/>
  <c r="AM52" i="93" a="1"/>
  <c r="AM52" i="93" s="1"/>
  <c r="AN52" i="93" a="1"/>
  <c r="AN52" i="93" s="1"/>
  <c r="AO52" i="93" a="1"/>
  <c r="AO52" i="93" s="1"/>
  <c r="AP52" i="93" a="1"/>
  <c r="AP52" i="93" s="1"/>
  <c r="AQ52" i="93" a="1"/>
  <c r="AQ52" i="93" s="1"/>
  <c r="AR52" i="93" a="1"/>
  <c r="AR52" i="93" s="1"/>
  <c r="AS52" i="93" a="1"/>
  <c r="AS52" i="93" s="1"/>
  <c r="AT52" i="93" a="1"/>
  <c r="AT52" i="93" s="1"/>
  <c r="AU52" i="93" a="1"/>
  <c r="AU52" i="93" s="1"/>
  <c r="AV52" i="93" a="1"/>
  <c r="AV52" i="93" s="1"/>
  <c r="AW52" i="93" a="1"/>
  <c r="AW52" i="93" s="1"/>
  <c r="AX52" i="93" a="1"/>
  <c r="AX52" i="93" s="1"/>
  <c r="AY52" i="93" a="1"/>
  <c r="AY52" i="93" s="1"/>
  <c r="AZ52" i="93" a="1"/>
  <c r="AZ52" i="93" s="1"/>
  <c r="E53" i="93" a="1"/>
  <c r="E53" i="93" s="1"/>
  <c r="F53" i="93" a="1"/>
  <c r="F53" i="93" s="1"/>
  <c r="G53" i="93" a="1"/>
  <c r="G53" i="93" s="1"/>
  <c r="H53" i="93" a="1"/>
  <c r="H53" i="93" s="1"/>
  <c r="I53" i="93" a="1"/>
  <c r="I53" i="93" s="1"/>
  <c r="J53" i="93" a="1"/>
  <c r="J53" i="93" s="1"/>
  <c r="K53" i="93" a="1"/>
  <c r="K53" i="93" s="1"/>
  <c r="L53" i="93" a="1"/>
  <c r="L53" i="93" s="1"/>
  <c r="M53" i="93" a="1"/>
  <c r="M53" i="93" s="1"/>
  <c r="N53" i="93" a="1"/>
  <c r="N53" i="93" s="1"/>
  <c r="O53" i="93" a="1"/>
  <c r="O53" i="93" s="1"/>
  <c r="P53" i="93" a="1"/>
  <c r="P53" i="93" s="1"/>
  <c r="Q53" i="93" a="1"/>
  <c r="Q53" i="93" s="1"/>
  <c r="R53" i="93" a="1"/>
  <c r="R53" i="93" s="1"/>
  <c r="S53" i="93" a="1"/>
  <c r="S53" i="93" s="1"/>
  <c r="T53" i="93" a="1"/>
  <c r="T53" i="93" s="1"/>
  <c r="U53" i="93" a="1"/>
  <c r="U53" i="93" s="1"/>
  <c r="V53" i="93" a="1"/>
  <c r="V53" i="93" s="1"/>
  <c r="W53" i="93" a="1"/>
  <c r="W53" i="93" s="1"/>
  <c r="X53" i="93" a="1"/>
  <c r="X53" i="93"/>
  <c r="Y53" i="93" a="1"/>
  <c r="Y53" i="93"/>
  <c r="Z53" i="93" a="1"/>
  <c r="Z53" i="93"/>
  <c r="AA53" i="93" a="1"/>
  <c r="AA53" i="93" s="1"/>
  <c r="AB53" i="93" a="1"/>
  <c r="AB53" i="93" s="1"/>
  <c r="AC53" i="93" a="1"/>
  <c r="AC53" i="93" s="1"/>
  <c r="AD53" i="93" a="1"/>
  <c r="AD53" i="93" s="1"/>
  <c r="AE53" i="93" a="1"/>
  <c r="AE53" i="93" s="1"/>
  <c r="AF53" i="93" a="1"/>
  <c r="AF53" i="93"/>
  <c r="AG53" i="93" a="1"/>
  <c r="AG53" i="93"/>
  <c r="AH53" i="93" a="1"/>
  <c r="AH53" i="93"/>
  <c r="AI53" i="93" a="1"/>
  <c r="AI53" i="93" s="1"/>
  <c r="AJ53" i="93" a="1"/>
  <c r="AJ53" i="93" s="1"/>
  <c r="AK53" i="93" a="1"/>
  <c r="AK53" i="93" s="1"/>
  <c r="AL53" i="93" a="1"/>
  <c r="AL53" i="93" s="1"/>
  <c r="AM53" i="93" a="1"/>
  <c r="AM53" i="93" s="1"/>
  <c r="AN53" i="93" a="1"/>
  <c r="AN53" i="93"/>
  <c r="AO53" i="93" a="1"/>
  <c r="AO53" i="93"/>
  <c r="AP53" i="93" a="1"/>
  <c r="AP53" i="93"/>
  <c r="AQ53" i="93" a="1"/>
  <c r="AQ53" i="93" s="1"/>
  <c r="AR53" i="93" a="1"/>
  <c r="AR53" i="93" s="1"/>
  <c r="AS53" i="93" a="1"/>
  <c r="AS53" i="93" s="1"/>
  <c r="AT53" i="93" a="1"/>
  <c r="AT53" i="93" s="1"/>
  <c r="AU53" i="93" a="1"/>
  <c r="AU53" i="93" s="1"/>
  <c r="AV53" i="93" a="1"/>
  <c r="AV53" i="93"/>
  <c r="AW53" i="93" a="1"/>
  <c r="AW53" i="93"/>
  <c r="AX53" i="93" a="1"/>
  <c r="AX53" i="93"/>
  <c r="AY53" i="93" a="1"/>
  <c r="AY53" i="93" s="1"/>
  <c r="AZ53" i="93" a="1"/>
  <c r="AZ53" i="93" s="1"/>
  <c r="E54" i="93" a="1"/>
  <c r="E54" i="93" s="1"/>
  <c r="F54" i="93" a="1"/>
  <c r="F54" i="93" s="1"/>
  <c r="G54" i="93" a="1"/>
  <c r="G54" i="93" s="1"/>
  <c r="H54" i="93" a="1"/>
  <c r="H54" i="93"/>
  <c r="I54" i="93" a="1"/>
  <c r="I54" i="93"/>
  <c r="J54" i="93" a="1"/>
  <c r="J54" i="93"/>
  <c r="K54" i="93" a="1"/>
  <c r="K54" i="93" s="1"/>
  <c r="L54" i="93" a="1"/>
  <c r="L54" i="93" s="1"/>
  <c r="M54" i="93" a="1"/>
  <c r="M54" i="93" s="1"/>
  <c r="N54" i="93" a="1"/>
  <c r="N54" i="93" s="1"/>
  <c r="O54" i="93" a="1"/>
  <c r="O54" i="93" s="1"/>
  <c r="P54" i="93" a="1"/>
  <c r="P54" i="93" s="1"/>
  <c r="Q54" i="93" a="1"/>
  <c r="Q54" i="93" s="1"/>
  <c r="R54" i="93" a="1"/>
  <c r="R54" i="93" s="1"/>
  <c r="S54" i="93" a="1"/>
  <c r="S54" i="93" s="1"/>
  <c r="T54" i="93" a="1"/>
  <c r="T54" i="93" s="1"/>
  <c r="U54" i="93" a="1"/>
  <c r="U54" i="93" s="1"/>
  <c r="V54" i="93" a="1"/>
  <c r="V54" i="93" s="1"/>
  <c r="W54" i="93" a="1"/>
  <c r="W54" i="93" s="1"/>
  <c r="X54" i="93" a="1"/>
  <c r="X54" i="93" s="1"/>
  <c r="Y54" i="93" a="1"/>
  <c r="Y54" i="93" s="1"/>
  <c r="Z54" i="93" a="1"/>
  <c r="Z54" i="93" s="1"/>
  <c r="AA54" i="93" a="1"/>
  <c r="AA54" i="93" s="1"/>
  <c r="AB54" i="93" a="1"/>
  <c r="AB54" i="93" s="1"/>
  <c r="AC54" i="93" a="1"/>
  <c r="AC54" i="93" s="1"/>
  <c r="AD54" i="93" a="1"/>
  <c r="AD54" i="93" s="1"/>
  <c r="AE54" i="93" a="1"/>
  <c r="AE54" i="93" s="1"/>
  <c r="AF54" i="93" a="1"/>
  <c r="AF54" i="93" s="1"/>
  <c r="AG54" i="93" a="1"/>
  <c r="AG54" i="93" s="1"/>
  <c r="AH54" i="93" a="1"/>
  <c r="AH54" i="93" s="1"/>
  <c r="AI54" i="93" a="1"/>
  <c r="AI54" i="93" s="1"/>
  <c r="AJ54" i="93" a="1"/>
  <c r="AJ54" i="93" s="1"/>
  <c r="AK54" i="93" a="1"/>
  <c r="AK54" i="93" s="1"/>
  <c r="AL54" i="93" a="1"/>
  <c r="AL54" i="93" s="1"/>
  <c r="AM54" i="93" a="1"/>
  <c r="AM54" i="93" s="1"/>
  <c r="AN54" i="93" a="1"/>
  <c r="AN54" i="93" s="1"/>
  <c r="AO54" i="93" a="1"/>
  <c r="AO54" i="93" s="1"/>
  <c r="AP54" i="93" a="1"/>
  <c r="AP54" i="93" s="1"/>
  <c r="AQ54" i="93" a="1"/>
  <c r="AQ54" i="93" s="1"/>
  <c r="AR54" i="93" a="1"/>
  <c r="AR54" i="93" s="1"/>
  <c r="AS54" i="93" a="1"/>
  <c r="AS54" i="93" s="1"/>
  <c r="AT54" i="93" a="1"/>
  <c r="AT54" i="93" s="1"/>
  <c r="AU54" i="93" a="1"/>
  <c r="AU54" i="93" s="1"/>
  <c r="AV54" i="93" a="1"/>
  <c r="AV54" i="93" s="1"/>
  <c r="AW54" i="93" a="1"/>
  <c r="AW54" i="93" s="1"/>
  <c r="AX54" i="93" a="1"/>
  <c r="AX54" i="93" s="1"/>
  <c r="AY54" i="93" a="1"/>
  <c r="AY54" i="93" s="1"/>
  <c r="AZ54" i="93" a="1"/>
  <c r="AZ54" i="93" s="1"/>
  <c r="E55" i="93" a="1"/>
  <c r="E55" i="93" s="1"/>
  <c r="F55" i="93" a="1"/>
  <c r="F55" i="93" s="1"/>
  <c r="G55" i="93" a="1"/>
  <c r="G55" i="93" s="1"/>
  <c r="H55" i="93" a="1"/>
  <c r="H55" i="93" s="1"/>
  <c r="I55" i="93" a="1"/>
  <c r="I55" i="93" s="1"/>
  <c r="J55" i="93" a="1"/>
  <c r="J55" i="93" s="1"/>
  <c r="K55" i="93" a="1"/>
  <c r="K55" i="93" s="1"/>
  <c r="L55" i="93" a="1"/>
  <c r="L55" i="93" s="1"/>
  <c r="M55" i="93" a="1"/>
  <c r="M55" i="93" s="1"/>
  <c r="N55" i="93" a="1"/>
  <c r="N55" i="93" s="1"/>
  <c r="O55" i="93" a="1"/>
  <c r="O55" i="93" s="1"/>
  <c r="P55" i="93" a="1"/>
  <c r="P55" i="93" s="1"/>
  <c r="Q55" i="93" a="1"/>
  <c r="Q55" i="93" s="1"/>
  <c r="R55" i="93" a="1"/>
  <c r="R55" i="93" s="1"/>
  <c r="S55" i="93" a="1"/>
  <c r="S55" i="93" s="1"/>
  <c r="T55" i="93" a="1"/>
  <c r="T55" i="93" s="1"/>
  <c r="U55" i="93" a="1"/>
  <c r="U55" i="93" s="1"/>
  <c r="V55" i="93" a="1"/>
  <c r="V55" i="93" s="1"/>
  <c r="W55" i="93" a="1"/>
  <c r="W55" i="93" s="1"/>
  <c r="X55" i="93" a="1"/>
  <c r="X55" i="93" s="1"/>
  <c r="Y55" i="93" a="1"/>
  <c r="Y55" i="93" s="1"/>
  <c r="Z55" i="93" a="1"/>
  <c r="Z55" i="93" s="1"/>
  <c r="AA55" i="93" a="1"/>
  <c r="AA55" i="93" s="1"/>
  <c r="AB55" i="93" a="1"/>
  <c r="AB55" i="93" s="1"/>
  <c r="AC55" i="93" a="1"/>
  <c r="AC55" i="93" s="1"/>
  <c r="AD55" i="93" a="1"/>
  <c r="AD55" i="93" s="1"/>
  <c r="AE55" i="93" a="1"/>
  <c r="AE55" i="93" s="1"/>
  <c r="AF55" i="93" a="1"/>
  <c r="AF55" i="93" s="1"/>
  <c r="AG55" i="93" a="1"/>
  <c r="AG55" i="93" s="1"/>
  <c r="AH55" i="93" a="1"/>
  <c r="AH55" i="93" s="1"/>
  <c r="AI55" i="93" a="1"/>
  <c r="AI55" i="93" s="1"/>
  <c r="AJ55" i="93" a="1"/>
  <c r="AJ55" i="93" s="1"/>
  <c r="AK55" i="93" a="1"/>
  <c r="AK55" i="93" s="1"/>
  <c r="AL55" i="93" a="1"/>
  <c r="AL55" i="93" s="1"/>
  <c r="AM55" i="93" a="1"/>
  <c r="AM55" i="93" s="1"/>
  <c r="AN55" i="93" a="1"/>
  <c r="AN55" i="93" s="1"/>
  <c r="AO55" i="93" a="1"/>
  <c r="AO55" i="93" s="1"/>
  <c r="AP55" i="93" a="1"/>
  <c r="AP55" i="93" s="1"/>
  <c r="AQ55" i="93" a="1"/>
  <c r="AQ55" i="93" s="1"/>
  <c r="AR55" i="93" a="1"/>
  <c r="AR55" i="93" s="1"/>
  <c r="AS55" i="93" a="1"/>
  <c r="AS55" i="93" s="1"/>
  <c r="AT55" i="93" a="1"/>
  <c r="AT55" i="93" s="1"/>
  <c r="AU55" i="93" a="1"/>
  <c r="AU55" i="93" s="1"/>
  <c r="AV55" i="93" a="1"/>
  <c r="AV55" i="93" s="1"/>
  <c r="AW55" i="93" a="1"/>
  <c r="AW55" i="93" s="1"/>
  <c r="AX55" i="93" a="1"/>
  <c r="AX55" i="93" s="1"/>
  <c r="AY55" i="93" a="1"/>
  <c r="AY55" i="93" s="1"/>
  <c r="AZ55" i="93" a="1"/>
  <c r="AZ55" i="93" s="1"/>
  <c r="E56" i="93" a="1"/>
  <c r="E56" i="93" s="1"/>
  <c r="F56" i="93" a="1"/>
  <c r="F56" i="93" s="1"/>
  <c r="G56" i="93" a="1"/>
  <c r="G56" i="93" s="1"/>
  <c r="H56" i="93" a="1"/>
  <c r="H56" i="93" s="1"/>
  <c r="I56" i="93" a="1"/>
  <c r="I56" i="93" s="1"/>
  <c r="J56" i="93" a="1"/>
  <c r="J56" i="93" s="1"/>
  <c r="K56" i="93" a="1"/>
  <c r="K56" i="93" s="1"/>
  <c r="L56" i="93" a="1"/>
  <c r="L56" i="93" s="1"/>
  <c r="M56" i="93" a="1"/>
  <c r="M56" i="93" s="1"/>
  <c r="N56" i="93" a="1"/>
  <c r="N56" i="93" s="1"/>
  <c r="O56" i="93" a="1"/>
  <c r="O56" i="93" s="1"/>
  <c r="P56" i="93" a="1"/>
  <c r="P56" i="93" s="1"/>
  <c r="Q56" i="93" a="1"/>
  <c r="Q56" i="93" s="1"/>
  <c r="R56" i="93" a="1"/>
  <c r="R56" i="93" s="1"/>
  <c r="S56" i="93" a="1"/>
  <c r="S56" i="93" s="1"/>
  <c r="T56" i="93" a="1"/>
  <c r="T56" i="93" s="1"/>
  <c r="U56" i="93" a="1"/>
  <c r="U56" i="93" s="1"/>
  <c r="V56" i="93" a="1"/>
  <c r="V56" i="93" s="1"/>
  <c r="W56" i="93" a="1"/>
  <c r="W56" i="93" s="1"/>
  <c r="X56" i="93" a="1"/>
  <c r="X56" i="93" s="1"/>
  <c r="Y56" i="93" a="1"/>
  <c r="Y56" i="93" s="1"/>
  <c r="Z56" i="93" a="1"/>
  <c r="Z56" i="93" s="1"/>
  <c r="AA56" i="93" a="1"/>
  <c r="AA56" i="93" s="1"/>
  <c r="AB56" i="93" a="1"/>
  <c r="AB56" i="93" s="1"/>
  <c r="AC56" i="93" a="1"/>
  <c r="AC56" i="93" s="1"/>
  <c r="AD56" i="93" a="1"/>
  <c r="AD56" i="93" s="1"/>
  <c r="AE56" i="93" a="1"/>
  <c r="AE56" i="93" s="1"/>
  <c r="AF56" i="93" a="1"/>
  <c r="AF56" i="93" s="1"/>
  <c r="AG56" i="93" a="1"/>
  <c r="AG56" i="93" s="1"/>
  <c r="AH56" i="93" a="1"/>
  <c r="AH56" i="93" s="1"/>
  <c r="AI56" i="93" a="1"/>
  <c r="AI56" i="93" s="1"/>
  <c r="AJ56" i="93" a="1"/>
  <c r="AJ56" i="93" s="1"/>
  <c r="AK56" i="93" a="1"/>
  <c r="AK56" i="93" s="1"/>
  <c r="AL56" i="93" a="1"/>
  <c r="AL56" i="93" s="1"/>
  <c r="AM56" i="93" a="1"/>
  <c r="AM56" i="93" s="1"/>
  <c r="AN56" i="93" a="1"/>
  <c r="AN56" i="93" s="1"/>
  <c r="AO56" i="93" a="1"/>
  <c r="AO56" i="93" s="1"/>
  <c r="AP56" i="93" a="1"/>
  <c r="AP56" i="93" s="1"/>
  <c r="AQ56" i="93" a="1"/>
  <c r="AQ56" i="93" s="1"/>
  <c r="AR56" i="93" a="1"/>
  <c r="AR56" i="93" s="1"/>
  <c r="AS56" i="93" a="1"/>
  <c r="AS56" i="93" s="1"/>
  <c r="AT56" i="93" a="1"/>
  <c r="AT56" i="93" s="1"/>
  <c r="AU56" i="93" a="1"/>
  <c r="AU56" i="93" s="1"/>
  <c r="AV56" i="93" a="1"/>
  <c r="AV56" i="93" s="1"/>
  <c r="AW56" i="93" a="1"/>
  <c r="AW56" i="93" s="1"/>
  <c r="AX56" i="93" a="1"/>
  <c r="AX56" i="93" s="1"/>
  <c r="AY56" i="93" a="1"/>
  <c r="AY56" i="93" s="1"/>
  <c r="AZ56" i="93" a="1"/>
  <c r="AZ56" i="93" s="1"/>
  <c r="E57" i="93" a="1"/>
  <c r="E57" i="93" s="1"/>
  <c r="F57" i="93" a="1"/>
  <c r="F57" i="93" s="1"/>
  <c r="G57" i="93" a="1"/>
  <c r="G57" i="93" s="1"/>
  <c r="H57" i="93" a="1"/>
  <c r="H57" i="93" s="1"/>
  <c r="I57" i="93" a="1"/>
  <c r="I57" i="93" s="1"/>
  <c r="J57" i="93" a="1"/>
  <c r="J57" i="93" s="1"/>
  <c r="K57" i="93" a="1"/>
  <c r="K57" i="93" s="1"/>
  <c r="L57" i="93" a="1"/>
  <c r="L57" i="93" s="1"/>
  <c r="M57" i="93" a="1"/>
  <c r="M57" i="93" s="1"/>
  <c r="N57" i="93" a="1"/>
  <c r="N57" i="93" s="1"/>
  <c r="O57" i="93" a="1"/>
  <c r="O57" i="93" s="1"/>
  <c r="P57" i="93" a="1"/>
  <c r="P57" i="93" s="1"/>
  <c r="Q57" i="93" a="1"/>
  <c r="Q57" i="93" s="1"/>
  <c r="R57" i="93" a="1"/>
  <c r="R57" i="93" s="1"/>
  <c r="S57" i="93" a="1"/>
  <c r="S57" i="93" s="1"/>
  <c r="T57" i="93" a="1"/>
  <c r="T57" i="93" s="1"/>
  <c r="U57" i="93" a="1"/>
  <c r="U57" i="93" s="1"/>
  <c r="V57" i="93" a="1"/>
  <c r="V57" i="93" s="1"/>
  <c r="W57" i="93" a="1"/>
  <c r="W57" i="93" s="1"/>
  <c r="X57" i="93" a="1"/>
  <c r="X57" i="93" s="1"/>
  <c r="Y57" i="93" a="1"/>
  <c r="Y57" i="93" s="1"/>
  <c r="Z57" i="93" a="1"/>
  <c r="Z57" i="93" s="1"/>
  <c r="AA57" i="93" a="1"/>
  <c r="AA57" i="93" s="1"/>
  <c r="AB57" i="93" a="1"/>
  <c r="AB57" i="93" s="1"/>
  <c r="AC57" i="93" a="1"/>
  <c r="AC57" i="93" s="1"/>
  <c r="AD57" i="93" a="1"/>
  <c r="AD57" i="93" s="1"/>
  <c r="AE57" i="93" a="1"/>
  <c r="AE57" i="93" s="1"/>
  <c r="AF57" i="93" a="1"/>
  <c r="AF57" i="93" s="1"/>
  <c r="AG57" i="93" a="1"/>
  <c r="AG57" i="93" s="1"/>
  <c r="AH57" i="93" a="1"/>
  <c r="AH57" i="93" s="1"/>
  <c r="AI57" i="93" a="1"/>
  <c r="AI57" i="93" s="1"/>
  <c r="AJ57" i="93" a="1"/>
  <c r="AJ57" i="93" s="1"/>
  <c r="AK57" i="93" a="1"/>
  <c r="AK57" i="93" s="1"/>
  <c r="AL57" i="93" a="1"/>
  <c r="AL57" i="93" s="1"/>
  <c r="AM57" i="93" a="1"/>
  <c r="AM57" i="93" s="1"/>
  <c r="AN57" i="93" a="1"/>
  <c r="AN57" i="93" s="1"/>
  <c r="AO57" i="93" a="1"/>
  <c r="AO57" i="93" s="1"/>
  <c r="AP57" i="93" a="1"/>
  <c r="AP57" i="93" s="1"/>
  <c r="AQ57" i="93" a="1"/>
  <c r="AQ57" i="93" s="1"/>
  <c r="AR57" i="93" a="1"/>
  <c r="AR57" i="93" s="1"/>
  <c r="AS57" i="93" a="1"/>
  <c r="AS57" i="93" s="1"/>
  <c r="AT57" i="93" a="1"/>
  <c r="AT57" i="93" s="1"/>
  <c r="AU57" i="93" a="1"/>
  <c r="AU57" i="93" s="1"/>
  <c r="AV57" i="93" a="1"/>
  <c r="AV57" i="93" s="1"/>
  <c r="AW57" i="93" a="1"/>
  <c r="AW57" i="93" s="1"/>
  <c r="AX57" i="93" a="1"/>
  <c r="AX57" i="93" s="1"/>
  <c r="AY57" i="93" a="1"/>
  <c r="AY57" i="93" s="1"/>
  <c r="AZ57" i="93" a="1"/>
  <c r="AZ57" i="93" s="1"/>
  <c r="E58" i="93" a="1"/>
  <c r="E58" i="93" s="1"/>
  <c r="F58" i="93" a="1"/>
  <c r="F58" i="93" s="1"/>
  <c r="G58" i="93" a="1"/>
  <c r="G58" i="93" s="1"/>
  <c r="H58" i="93" a="1"/>
  <c r="H58" i="93" s="1"/>
  <c r="I58" i="93" a="1"/>
  <c r="I58" i="93" s="1"/>
  <c r="J58" i="93" a="1"/>
  <c r="J58" i="93" s="1"/>
  <c r="K58" i="93" a="1"/>
  <c r="K58" i="93" s="1"/>
  <c r="L58" i="93" a="1"/>
  <c r="L58" i="93" s="1"/>
  <c r="M58" i="93" a="1"/>
  <c r="M58" i="93" s="1"/>
  <c r="N58" i="93" a="1"/>
  <c r="N58" i="93" s="1"/>
  <c r="O58" i="93" a="1"/>
  <c r="O58" i="93" s="1"/>
  <c r="P58" i="93" a="1"/>
  <c r="P58" i="93" s="1"/>
  <c r="Q58" i="93" a="1"/>
  <c r="Q58" i="93" s="1"/>
  <c r="R58" i="93" a="1"/>
  <c r="R58" i="93" s="1"/>
  <c r="S58" i="93" a="1"/>
  <c r="S58" i="93" s="1"/>
  <c r="T58" i="93" a="1"/>
  <c r="T58" i="93" s="1"/>
  <c r="U58" i="93" a="1"/>
  <c r="U58" i="93" s="1"/>
  <c r="V58" i="93" a="1"/>
  <c r="V58" i="93" s="1"/>
  <c r="W58" i="93" a="1"/>
  <c r="W58" i="93" s="1"/>
  <c r="X58" i="93" a="1"/>
  <c r="X58" i="93" s="1"/>
  <c r="Y58" i="93" a="1"/>
  <c r="Y58" i="93" s="1"/>
  <c r="Z58" i="93" a="1"/>
  <c r="Z58" i="93" s="1"/>
  <c r="AA58" i="93" a="1"/>
  <c r="AA58" i="93" s="1"/>
  <c r="AB58" i="93" a="1"/>
  <c r="AB58" i="93" s="1"/>
  <c r="AC58" i="93" a="1"/>
  <c r="AC58" i="93" s="1"/>
  <c r="AD58" i="93" a="1"/>
  <c r="AD58" i="93" s="1"/>
  <c r="AE58" i="93" a="1"/>
  <c r="AE58" i="93" s="1"/>
  <c r="AF58" i="93" a="1"/>
  <c r="AF58" i="93" s="1"/>
  <c r="AG58" i="93" a="1"/>
  <c r="AG58" i="93"/>
  <c r="AH58" i="93" a="1"/>
  <c r="AH58" i="93" s="1"/>
  <c r="AI58" i="93" a="1"/>
  <c r="AI58" i="93" s="1"/>
  <c r="AJ58" i="93" a="1"/>
  <c r="AJ58" i="93" s="1"/>
  <c r="AK58" i="93" a="1"/>
  <c r="AK58" i="93"/>
  <c r="AL58" i="93" a="1"/>
  <c r="AL58" i="93" s="1"/>
  <c r="AM58" i="93" a="1"/>
  <c r="AM58" i="93" s="1"/>
  <c r="AN58" i="93" a="1"/>
  <c r="AN58" i="93" s="1"/>
  <c r="AO58" i="93" a="1"/>
  <c r="AO58" i="93"/>
  <c r="AP58" i="93" a="1"/>
  <c r="AP58" i="93" s="1"/>
  <c r="AQ58" i="93" a="1"/>
  <c r="AQ58" i="93" s="1"/>
  <c r="AR58" i="93" a="1"/>
  <c r="AR58" i="93" s="1"/>
  <c r="AS58" i="93" a="1"/>
  <c r="AS58" i="93" s="1"/>
  <c r="AT58" i="93" a="1"/>
  <c r="AT58" i="93" s="1"/>
  <c r="AU58" i="93" a="1"/>
  <c r="AU58" i="93" s="1"/>
  <c r="AV58" i="93" a="1"/>
  <c r="AV58" i="93" s="1"/>
  <c r="AW58" i="93" a="1"/>
  <c r="AW58" i="93"/>
  <c r="AX58" i="93" a="1"/>
  <c r="AX58" i="93" s="1"/>
  <c r="AY58" i="93" a="1"/>
  <c r="AY58" i="93" s="1"/>
  <c r="AZ58" i="93" a="1"/>
  <c r="AZ58" i="93" s="1"/>
  <c r="E59" i="93" a="1"/>
  <c r="E59" i="93" s="1"/>
  <c r="F59" i="93" a="1"/>
  <c r="F59" i="93" s="1"/>
  <c r="G59" i="93" a="1"/>
  <c r="G59" i="93" s="1"/>
  <c r="H59" i="93" a="1"/>
  <c r="H59" i="93" s="1"/>
  <c r="I59" i="93" a="1"/>
  <c r="I59" i="93" s="1"/>
  <c r="J59" i="93" a="1"/>
  <c r="J59" i="93" s="1"/>
  <c r="K59" i="93" a="1"/>
  <c r="K59" i="93" s="1"/>
  <c r="L59" i="93" a="1"/>
  <c r="L59" i="93" s="1"/>
  <c r="M59" i="93" a="1"/>
  <c r="M59" i="93" s="1"/>
  <c r="N59" i="93" a="1"/>
  <c r="N59" i="93" s="1"/>
  <c r="O59" i="93" a="1"/>
  <c r="O59" i="93" s="1"/>
  <c r="P59" i="93" a="1"/>
  <c r="P59" i="93" s="1"/>
  <c r="Q59" i="93" a="1"/>
  <c r="Q59" i="93"/>
  <c r="R59" i="93" a="1"/>
  <c r="R59" i="93" s="1"/>
  <c r="S59" i="93" a="1"/>
  <c r="S59" i="93" s="1"/>
  <c r="T59" i="93" a="1"/>
  <c r="T59" i="93" s="1"/>
  <c r="U59" i="93" a="1"/>
  <c r="U59" i="93"/>
  <c r="V59" i="93" a="1"/>
  <c r="V59" i="93" s="1"/>
  <c r="W59" i="93" a="1"/>
  <c r="W59" i="93" s="1"/>
  <c r="X59" i="93" a="1"/>
  <c r="X59" i="93" s="1"/>
  <c r="Y59" i="93" a="1"/>
  <c r="Y59" i="93"/>
  <c r="Z59" i="93" a="1"/>
  <c r="Z59" i="93" s="1"/>
  <c r="AA59" i="93" a="1"/>
  <c r="AA59" i="93" s="1"/>
  <c r="AB59" i="93" a="1"/>
  <c r="AB59" i="93" s="1"/>
  <c r="AC59" i="93" a="1"/>
  <c r="AC59" i="93" s="1"/>
  <c r="AD59" i="93" a="1"/>
  <c r="AD59" i="93" s="1"/>
  <c r="AE59" i="93" a="1"/>
  <c r="AE59" i="93" s="1"/>
  <c r="AF59" i="93" a="1"/>
  <c r="AF59" i="93" s="1"/>
  <c r="AG59" i="93" a="1"/>
  <c r="AG59" i="93"/>
  <c r="AH59" i="93" a="1"/>
  <c r="AH59" i="93" s="1"/>
  <c r="AI59" i="93" a="1"/>
  <c r="AI59" i="93" s="1"/>
  <c r="AJ59" i="93" a="1"/>
  <c r="AJ59" i="93" s="1"/>
  <c r="AK59" i="93" a="1"/>
  <c r="AK59" i="93" s="1"/>
  <c r="AL59" i="93" a="1"/>
  <c r="AL59" i="93" s="1"/>
  <c r="AM59" i="93" a="1"/>
  <c r="AM59" i="93" s="1"/>
  <c r="AN59" i="93" a="1"/>
  <c r="AN59" i="93" s="1"/>
  <c r="AO59" i="93" a="1"/>
  <c r="AO59" i="93" s="1"/>
  <c r="AP59" i="93" a="1"/>
  <c r="AP59" i="93" s="1"/>
  <c r="AQ59" i="93" a="1"/>
  <c r="AQ59" i="93" s="1"/>
  <c r="AR59" i="93" a="1"/>
  <c r="AR59" i="93" s="1"/>
  <c r="AS59" i="93" a="1"/>
  <c r="AS59" i="93" s="1"/>
  <c r="AT59" i="93" a="1"/>
  <c r="AT59" i="93" s="1"/>
  <c r="AU59" i="93" a="1"/>
  <c r="AU59" i="93" s="1"/>
  <c r="AV59" i="93" a="1"/>
  <c r="AV59" i="93" s="1"/>
  <c r="AW59" i="93" a="1"/>
  <c r="AW59" i="93"/>
  <c r="AX59" i="93" a="1"/>
  <c r="AX59" i="93" s="1"/>
  <c r="AY59" i="93" a="1"/>
  <c r="AY59" i="93" s="1"/>
  <c r="AZ59" i="93" a="1"/>
  <c r="AZ59" i="93" s="1"/>
  <c r="E60" i="93" a="1"/>
  <c r="E60" i="93"/>
  <c r="F60" i="93" a="1"/>
  <c r="F60" i="93" s="1"/>
  <c r="G60" i="93" a="1"/>
  <c r="G60" i="93" s="1"/>
  <c r="H60" i="93" a="1"/>
  <c r="H60" i="93" s="1"/>
  <c r="I60" i="93" a="1"/>
  <c r="I60" i="93"/>
  <c r="J60" i="93" a="1"/>
  <c r="J60" i="93" s="1"/>
  <c r="K60" i="93" a="1"/>
  <c r="K60" i="93" s="1"/>
  <c r="L60" i="93" a="1"/>
  <c r="L60" i="93" s="1"/>
  <c r="M60" i="93" a="1"/>
  <c r="M60" i="93" s="1"/>
  <c r="N60" i="93" a="1"/>
  <c r="N60" i="93" s="1"/>
  <c r="O60" i="93" a="1"/>
  <c r="O60" i="93" s="1"/>
  <c r="P60" i="93" a="1"/>
  <c r="P60" i="93" s="1"/>
  <c r="Q60" i="93" a="1"/>
  <c r="Q60" i="93"/>
  <c r="R60" i="93" a="1"/>
  <c r="R60" i="93" s="1"/>
  <c r="S60" i="93" a="1"/>
  <c r="S60" i="93" s="1"/>
  <c r="T60" i="93" a="1"/>
  <c r="T60" i="93" s="1"/>
  <c r="U60" i="93" a="1"/>
  <c r="U60" i="93" s="1"/>
  <c r="V60" i="93" a="1"/>
  <c r="V60" i="93" s="1"/>
  <c r="W60" i="93" a="1"/>
  <c r="W60" i="93" s="1"/>
  <c r="X60" i="93" a="1"/>
  <c r="X60" i="93" s="1"/>
  <c r="Y60" i="93" a="1"/>
  <c r="Y60" i="93" s="1"/>
  <c r="Z60" i="93" a="1"/>
  <c r="Z60" i="93" s="1"/>
  <c r="AA60" i="93" a="1"/>
  <c r="AA60" i="93" s="1"/>
  <c r="AB60" i="93" a="1"/>
  <c r="AB60" i="93" s="1"/>
  <c r="AC60" i="93" a="1"/>
  <c r="AC60" i="93" s="1"/>
  <c r="AD60" i="93" a="1"/>
  <c r="AD60" i="93" s="1"/>
  <c r="AE60" i="93" a="1"/>
  <c r="AE60" i="93" s="1"/>
  <c r="AF60" i="93" a="1"/>
  <c r="AF60" i="93" s="1"/>
  <c r="AG60" i="93" a="1"/>
  <c r="AG60" i="93"/>
  <c r="AH60" i="93" a="1"/>
  <c r="AH60" i="93" s="1"/>
  <c r="AI60" i="93" a="1"/>
  <c r="AI60" i="93" s="1"/>
  <c r="AJ60" i="93" a="1"/>
  <c r="AJ60" i="93" s="1"/>
  <c r="AK60" i="93" a="1"/>
  <c r="AK60" i="93"/>
  <c r="AL60" i="93" a="1"/>
  <c r="AL60" i="93" s="1"/>
  <c r="AM60" i="93" a="1"/>
  <c r="AM60" i="93" s="1"/>
  <c r="AN60" i="93" a="1"/>
  <c r="AN60" i="93" s="1"/>
  <c r="AO60" i="93" a="1"/>
  <c r="AO60" i="93"/>
  <c r="AP60" i="93" a="1"/>
  <c r="AP60" i="93" s="1"/>
  <c r="AQ60" i="93" a="1"/>
  <c r="AQ60" i="93" s="1"/>
  <c r="AR60" i="93" a="1"/>
  <c r="AR60" i="93" s="1"/>
  <c r="AS60" i="93" a="1"/>
  <c r="AS60" i="93" s="1"/>
  <c r="AT60" i="93" a="1"/>
  <c r="AT60" i="93" s="1"/>
  <c r="AU60" i="93" a="1"/>
  <c r="AU60" i="93" s="1"/>
  <c r="AV60" i="93" a="1"/>
  <c r="AV60" i="93" s="1"/>
  <c r="AW60" i="93" a="1"/>
  <c r="AW60" i="93"/>
  <c r="AX60" i="93" a="1"/>
  <c r="AX60" i="93" s="1"/>
  <c r="AY60" i="93" a="1"/>
  <c r="AY60" i="93" s="1"/>
  <c r="AZ60" i="93" a="1"/>
  <c r="AZ60" i="93" s="1"/>
  <c r="E61" i="93" a="1"/>
  <c r="E61" i="93" s="1"/>
  <c r="F61" i="93" a="1"/>
  <c r="F61" i="93" s="1"/>
  <c r="G61" i="93" a="1"/>
  <c r="G61" i="93" s="1"/>
  <c r="H61" i="93" a="1"/>
  <c r="H61" i="93" s="1"/>
  <c r="I61" i="93" a="1"/>
  <c r="I61" i="93" s="1"/>
  <c r="J61" i="93" a="1"/>
  <c r="J61" i="93" s="1"/>
  <c r="K61" i="93" a="1"/>
  <c r="K61" i="93" s="1"/>
  <c r="L61" i="93" a="1"/>
  <c r="L61" i="93" s="1"/>
  <c r="M61" i="93" a="1"/>
  <c r="M61" i="93" s="1"/>
  <c r="N61" i="93" a="1"/>
  <c r="N61" i="93" s="1"/>
  <c r="O61" i="93" a="1"/>
  <c r="O61" i="93" s="1"/>
  <c r="P61" i="93" a="1"/>
  <c r="P61" i="93" s="1"/>
  <c r="Q61" i="93" a="1"/>
  <c r="Q61" i="93"/>
  <c r="R61" i="93" a="1"/>
  <c r="R61" i="93" s="1"/>
  <c r="S61" i="93" a="1"/>
  <c r="S61" i="93" s="1"/>
  <c r="T61" i="93" a="1"/>
  <c r="T61" i="93" s="1"/>
  <c r="U61" i="93" a="1"/>
  <c r="U61" i="93"/>
  <c r="V61" i="93" a="1"/>
  <c r="V61" i="93" s="1"/>
  <c r="W61" i="93" a="1"/>
  <c r="W61" i="93" s="1"/>
  <c r="X61" i="93" a="1"/>
  <c r="X61" i="93" s="1"/>
  <c r="Y61" i="93" a="1"/>
  <c r="Y61" i="93"/>
  <c r="Z61" i="93" a="1"/>
  <c r="Z61" i="93" s="1"/>
  <c r="AA61" i="93" a="1"/>
  <c r="AA61" i="93" s="1"/>
  <c r="AB61" i="93" a="1"/>
  <c r="AB61" i="93" s="1"/>
  <c r="AC61" i="93" a="1"/>
  <c r="AC61" i="93" s="1"/>
  <c r="AD61" i="93" a="1"/>
  <c r="AD61" i="93" s="1"/>
  <c r="AE61" i="93" a="1"/>
  <c r="AE61" i="93" s="1"/>
  <c r="AF61" i="93" a="1"/>
  <c r="AF61" i="93" s="1"/>
  <c r="AG61" i="93" a="1"/>
  <c r="AG61" i="93"/>
  <c r="AH61" i="93" a="1"/>
  <c r="AH61" i="93" s="1"/>
  <c r="AI61" i="93" a="1"/>
  <c r="AI61" i="93" s="1"/>
  <c r="AJ61" i="93" a="1"/>
  <c r="AJ61" i="93" s="1"/>
  <c r="AK61" i="93" a="1"/>
  <c r="AK61" i="93" s="1"/>
  <c r="AL61" i="93" a="1"/>
  <c r="AL61" i="93" s="1"/>
  <c r="AM61" i="93" a="1"/>
  <c r="AM61" i="93" s="1"/>
  <c r="AN61" i="93" a="1"/>
  <c r="AN61" i="93" s="1"/>
  <c r="AO61" i="93" a="1"/>
  <c r="AO61" i="93" s="1"/>
  <c r="AP61" i="93" a="1"/>
  <c r="AP61" i="93" s="1"/>
  <c r="AQ61" i="93" a="1"/>
  <c r="AQ61" i="93" s="1"/>
  <c r="AR61" i="93" a="1"/>
  <c r="AR61" i="93" s="1"/>
  <c r="AS61" i="93" a="1"/>
  <c r="AS61" i="93" s="1"/>
  <c r="AT61" i="93" a="1"/>
  <c r="AT61" i="93" s="1"/>
  <c r="AU61" i="93" a="1"/>
  <c r="AU61" i="93" s="1"/>
  <c r="AV61" i="93" a="1"/>
  <c r="AV61" i="93" s="1"/>
  <c r="AW61" i="93" a="1"/>
  <c r="AW61" i="93"/>
  <c r="AX61" i="93" a="1"/>
  <c r="AX61" i="93" s="1"/>
  <c r="AY61" i="93" a="1"/>
  <c r="AY61" i="93" s="1"/>
  <c r="AZ61" i="93" a="1"/>
  <c r="AZ61" i="93" s="1"/>
  <c r="E62" i="93" a="1"/>
  <c r="E62" i="93"/>
  <c r="F62" i="93" a="1"/>
  <c r="F62" i="93" s="1"/>
  <c r="G62" i="93" a="1"/>
  <c r="G62" i="93" s="1"/>
  <c r="H62" i="93" a="1"/>
  <c r="H62" i="93" s="1"/>
  <c r="I62" i="93" a="1"/>
  <c r="I62" i="93"/>
  <c r="J62" i="93" a="1"/>
  <c r="J62" i="93" s="1"/>
  <c r="K62" i="93" a="1"/>
  <c r="K62" i="93" s="1"/>
  <c r="L62" i="93" a="1"/>
  <c r="L62" i="93" s="1"/>
  <c r="M62" i="93" a="1"/>
  <c r="M62" i="93" s="1"/>
  <c r="N62" i="93" a="1"/>
  <c r="N62" i="93" s="1"/>
  <c r="O62" i="93" a="1"/>
  <c r="O62" i="93" s="1"/>
  <c r="P62" i="93" a="1"/>
  <c r="P62" i="93" s="1"/>
  <c r="Q62" i="93" a="1"/>
  <c r="Q62" i="93"/>
  <c r="R62" i="93" a="1"/>
  <c r="R62" i="93" s="1"/>
  <c r="S62" i="93" a="1"/>
  <c r="S62" i="93" s="1"/>
  <c r="T62" i="93" a="1"/>
  <c r="T62" i="93" s="1"/>
  <c r="U62" i="93" a="1"/>
  <c r="U62" i="93" s="1"/>
  <c r="V62" i="93" a="1"/>
  <c r="V62" i="93" s="1"/>
  <c r="W62" i="93" a="1"/>
  <c r="W62" i="93" s="1"/>
  <c r="X62" i="93" a="1"/>
  <c r="X62" i="93" s="1"/>
  <c r="Y62" i="93" a="1"/>
  <c r="Y62" i="93" s="1"/>
  <c r="Z62" i="93" a="1"/>
  <c r="Z62" i="93" s="1"/>
  <c r="AA62" i="93" a="1"/>
  <c r="AA62" i="93" s="1"/>
  <c r="AB62" i="93" a="1"/>
  <c r="AB62" i="93" s="1"/>
  <c r="AC62" i="93" a="1"/>
  <c r="AC62" i="93" s="1"/>
  <c r="AD62" i="93" a="1"/>
  <c r="AD62" i="93" s="1"/>
  <c r="AE62" i="93" a="1"/>
  <c r="AE62" i="93" s="1"/>
  <c r="AF62" i="93" a="1"/>
  <c r="AF62" i="93" s="1"/>
  <c r="AG62" i="93" a="1"/>
  <c r="AG62" i="93"/>
  <c r="AH62" i="93" a="1"/>
  <c r="AH62" i="93" s="1"/>
  <c r="AI62" i="93" a="1"/>
  <c r="AI62" i="93" s="1"/>
  <c r="AJ62" i="93" a="1"/>
  <c r="AJ62" i="93" s="1"/>
  <c r="AK62" i="93" a="1"/>
  <c r="AK62" i="93"/>
  <c r="AL62" i="93" a="1"/>
  <c r="AL62" i="93" s="1"/>
  <c r="AM62" i="93" a="1"/>
  <c r="AM62" i="93" s="1"/>
  <c r="AN62" i="93" a="1"/>
  <c r="AN62" i="93" s="1"/>
  <c r="AO62" i="93" a="1"/>
  <c r="AO62" i="93"/>
  <c r="AP62" i="93" a="1"/>
  <c r="AP62" i="93" s="1"/>
  <c r="AQ62" i="93" a="1"/>
  <c r="AQ62" i="93" s="1"/>
  <c r="AR62" i="93" a="1"/>
  <c r="AR62" i="93" s="1"/>
  <c r="AS62" i="93" a="1"/>
  <c r="AS62" i="93" s="1"/>
  <c r="AT62" i="93" a="1"/>
  <c r="AT62" i="93" s="1"/>
  <c r="AU62" i="93" a="1"/>
  <c r="AU62" i="93" s="1"/>
  <c r="AV62" i="93" a="1"/>
  <c r="AV62" i="93" s="1"/>
  <c r="AW62" i="93" a="1"/>
  <c r="AW62" i="93"/>
  <c r="AX62" i="93" a="1"/>
  <c r="AX62" i="93" s="1"/>
  <c r="AY62" i="93" a="1"/>
  <c r="AY62" i="93" s="1"/>
  <c r="AZ62" i="93" a="1"/>
  <c r="AZ62" i="93" s="1"/>
  <c r="E63" i="93" a="1"/>
  <c r="E63" i="93" s="1"/>
  <c r="F63" i="93" a="1"/>
  <c r="F63" i="93" s="1"/>
  <c r="G63" i="93" a="1"/>
  <c r="G63" i="93" s="1"/>
  <c r="H63" i="93" a="1"/>
  <c r="H63" i="93" s="1"/>
  <c r="I63" i="93" a="1"/>
  <c r="I63" i="93" s="1"/>
  <c r="J63" i="93" a="1"/>
  <c r="J63" i="93"/>
  <c r="K63" i="93" a="1"/>
  <c r="K63" i="93"/>
  <c r="L63" i="93" a="1"/>
  <c r="L63" i="93"/>
  <c r="M63" i="93" a="1"/>
  <c r="M63" i="93" s="1"/>
  <c r="N63" i="93" a="1"/>
  <c r="N63" i="93"/>
  <c r="O63" i="93" a="1"/>
  <c r="O63" i="93"/>
  <c r="P63" i="93" a="1"/>
  <c r="P63" i="93"/>
  <c r="Q63" i="93" a="1"/>
  <c r="Q63" i="93" s="1"/>
  <c r="R63" i="93" a="1"/>
  <c r="R63" i="93"/>
  <c r="S63" i="93" a="1"/>
  <c r="S63" i="93" s="1"/>
  <c r="T63" i="93" a="1"/>
  <c r="T63" i="93"/>
  <c r="U63" i="93" a="1"/>
  <c r="U63" i="93" s="1"/>
  <c r="V63" i="93" a="1"/>
  <c r="V63" i="93"/>
  <c r="W63" i="93" a="1"/>
  <c r="W63" i="93" s="1"/>
  <c r="X63" i="93" a="1"/>
  <c r="X63" i="93"/>
  <c r="Y63" i="93" a="1"/>
  <c r="Y63" i="93" s="1"/>
  <c r="Z63" i="93" a="1"/>
  <c r="Z63" i="93"/>
  <c r="AA63" i="93" a="1"/>
  <c r="AA63" i="93" s="1"/>
  <c r="AB63" i="93" a="1"/>
  <c r="AB63" i="93"/>
  <c r="AC63" i="93" a="1"/>
  <c r="AC63" i="93" s="1"/>
  <c r="AD63" i="93" a="1"/>
  <c r="AD63" i="93"/>
  <c r="AE63" i="93" a="1"/>
  <c r="AE63" i="93" s="1"/>
  <c r="AF63" i="93" a="1"/>
  <c r="AF63" i="93"/>
  <c r="AG63" i="93" a="1"/>
  <c r="AG63" i="93" s="1"/>
  <c r="AH63" i="93" a="1"/>
  <c r="AH63" i="93"/>
  <c r="AI63" i="93" a="1"/>
  <c r="AI63" i="93" s="1"/>
  <c r="AJ63" i="93" a="1"/>
  <c r="AJ63" i="93"/>
  <c r="AK63" i="93" a="1"/>
  <c r="AK63" i="93" s="1"/>
  <c r="AL63" i="93" a="1"/>
  <c r="AL63" i="93"/>
  <c r="AM63" i="93" a="1"/>
  <c r="AM63" i="93"/>
  <c r="AN63" i="93" a="1"/>
  <c r="AN63" i="93"/>
  <c r="AO63" i="93" a="1"/>
  <c r="AO63" i="93" s="1"/>
  <c r="AP63" i="93" a="1"/>
  <c r="AP63" i="93"/>
  <c r="AQ63" i="93" a="1"/>
  <c r="AQ63" i="93"/>
  <c r="AR63" i="93" a="1"/>
  <c r="AR63" i="93"/>
  <c r="AS63" i="93" a="1"/>
  <c r="AS63" i="93" s="1"/>
  <c r="AT63" i="93" a="1"/>
  <c r="AT63" i="93"/>
  <c r="AU63" i="93" a="1"/>
  <c r="AU63" i="93"/>
  <c r="AV63" i="93" a="1"/>
  <c r="AV63" i="93"/>
  <c r="AW63" i="93" a="1"/>
  <c r="AW63" i="93" s="1"/>
  <c r="AX63" i="93" a="1"/>
  <c r="AX63" i="93"/>
  <c r="AY63" i="93" a="1"/>
  <c r="AY63" i="93" s="1"/>
  <c r="AZ63" i="93" a="1"/>
  <c r="AZ63" i="93"/>
  <c r="E64" i="93" a="1"/>
  <c r="E64" i="93" s="1"/>
  <c r="F64" i="93" a="1"/>
  <c r="F64" i="93"/>
  <c r="G64" i="93" a="1"/>
  <c r="G64" i="93" s="1"/>
  <c r="H64" i="93" a="1"/>
  <c r="H64" i="93" s="1"/>
  <c r="I64" i="93" a="1"/>
  <c r="I64" i="93" s="1"/>
  <c r="J64" i="93" a="1"/>
  <c r="J64" i="93"/>
  <c r="K64" i="93" a="1"/>
  <c r="K64" i="93" s="1"/>
  <c r="L64" i="93" a="1"/>
  <c r="L64" i="93" s="1"/>
  <c r="M64" i="93" a="1"/>
  <c r="M64" i="93" s="1"/>
  <c r="N64" i="93" a="1"/>
  <c r="N64" i="93"/>
  <c r="O64" i="93" a="1"/>
  <c r="O64" i="93" s="1"/>
  <c r="P64" i="93" a="1"/>
  <c r="P64" i="93" s="1"/>
  <c r="Q64" i="93" a="1"/>
  <c r="Q64" i="93" s="1"/>
  <c r="R64" i="93" a="1"/>
  <c r="R64" i="93"/>
  <c r="S64" i="93" a="1"/>
  <c r="S64" i="93"/>
  <c r="T64" i="93" a="1"/>
  <c r="T64" i="93" s="1"/>
  <c r="U64" i="93" a="1"/>
  <c r="U64" i="93" s="1"/>
  <c r="V64" i="93" a="1"/>
  <c r="V64" i="93"/>
  <c r="W64" i="93" a="1"/>
  <c r="W64" i="93" s="1"/>
  <c r="X64" i="93" a="1"/>
  <c r="X64" i="93" s="1"/>
  <c r="Y64" i="93" a="1"/>
  <c r="Y64" i="93" s="1"/>
  <c r="Z64" i="93" a="1"/>
  <c r="Z64" i="93" s="1"/>
  <c r="AA64" i="93" a="1"/>
  <c r="AA64" i="93" s="1"/>
  <c r="AB64" i="93" a="1"/>
  <c r="AB64" i="93" s="1"/>
  <c r="AC64" i="93" a="1"/>
  <c r="AC64" i="93" s="1"/>
  <c r="AD64" i="93" a="1"/>
  <c r="AD64" i="93" s="1"/>
  <c r="AE64" i="93" a="1"/>
  <c r="AE64" i="93" s="1"/>
  <c r="AF64" i="93" a="1"/>
  <c r="AF64" i="93" s="1"/>
  <c r="AG64" i="93" a="1"/>
  <c r="AG64" i="93" s="1"/>
  <c r="AH64" i="93" a="1"/>
  <c r="AH64" i="93" s="1"/>
  <c r="AI64" i="93" a="1"/>
  <c r="AI64" i="93" s="1"/>
  <c r="AJ64" i="93" a="1"/>
  <c r="AJ64" i="93" s="1"/>
  <c r="AK64" i="93" a="1"/>
  <c r="AK64" i="93" s="1"/>
  <c r="AL64" i="93" a="1"/>
  <c r="AL64" i="93" s="1"/>
  <c r="AM64" i="93" a="1"/>
  <c r="AM64" i="93" s="1"/>
  <c r="AN64" i="93" a="1"/>
  <c r="AN64" i="93" s="1"/>
  <c r="AO64" i="93" a="1"/>
  <c r="AO64" i="93" s="1"/>
  <c r="AP64" i="93" a="1"/>
  <c r="AP64" i="93" s="1"/>
  <c r="AQ64" i="93" a="1"/>
  <c r="AQ64" i="93" s="1"/>
  <c r="AR64" i="93" a="1"/>
  <c r="AR64" i="93" s="1"/>
  <c r="AS64" i="93" a="1"/>
  <c r="AS64" i="93" s="1"/>
  <c r="AT64" i="93" a="1"/>
  <c r="AT64" i="93" s="1"/>
  <c r="AU64" i="93" a="1"/>
  <c r="AU64" i="93" s="1"/>
  <c r="AV64" i="93" a="1"/>
  <c r="AV64" i="93" s="1"/>
  <c r="AW64" i="93" a="1"/>
  <c r="AW64" i="93" s="1"/>
  <c r="AX64" i="93" a="1"/>
  <c r="AX64" i="93" s="1"/>
  <c r="AY64" i="93" a="1"/>
  <c r="AY64" i="93" s="1"/>
  <c r="AZ64" i="93" a="1"/>
  <c r="AZ64" i="93" s="1"/>
  <c r="E65" i="93" a="1"/>
  <c r="E65" i="93" s="1"/>
  <c r="F65" i="93" a="1"/>
  <c r="F65" i="93" s="1"/>
  <c r="G65" i="93" a="1"/>
  <c r="G65" i="93" s="1"/>
  <c r="H65" i="93" a="1"/>
  <c r="H65" i="93" s="1"/>
  <c r="I65" i="93" a="1"/>
  <c r="I65" i="93" s="1"/>
  <c r="J65" i="93" a="1"/>
  <c r="J65" i="93" s="1"/>
  <c r="K65" i="93" a="1"/>
  <c r="K65" i="93" s="1"/>
  <c r="L65" i="93" a="1"/>
  <c r="L65" i="93" s="1"/>
  <c r="M65" i="93" a="1"/>
  <c r="M65" i="93" s="1"/>
  <c r="N65" i="93" a="1"/>
  <c r="N65" i="93" s="1"/>
  <c r="O65" i="93" a="1"/>
  <c r="O65" i="93" s="1"/>
  <c r="P65" i="93" a="1"/>
  <c r="P65" i="93" s="1"/>
  <c r="Q65" i="93" a="1"/>
  <c r="Q65" i="93" s="1"/>
  <c r="R65" i="93" a="1"/>
  <c r="R65" i="93" s="1"/>
  <c r="S65" i="93" a="1"/>
  <c r="S65" i="93" s="1"/>
  <c r="T65" i="93" a="1"/>
  <c r="T65" i="93" s="1"/>
  <c r="U65" i="93" a="1"/>
  <c r="U65" i="93" s="1"/>
  <c r="V65" i="93" a="1"/>
  <c r="V65" i="93" s="1"/>
  <c r="W65" i="93" a="1"/>
  <c r="W65" i="93" s="1"/>
  <c r="X65" i="93" a="1"/>
  <c r="X65" i="93" s="1"/>
  <c r="Y65" i="93" a="1"/>
  <c r="Y65" i="93" s="1"/>
  <c r="Z65" i="93" a="1"/>
  <c r="Z65" i="93" s="1"/>
  <c r="AA65" i="93" a="1"/>
  <c r="AA65" i="93" s="1"/>
  <c r="AB65" i="93" a="1"/>
  <c r="AB65" i="93" s="1"/>
  <c r="AC65" i="93" a="1"/>
  <c r="AC65" i="93" s="1"/>
  <c r="AD65" i="93" a="1"/>
  <c r="AD65" i="93" s="1"/>
  <c r="AE65" i="93" a="1"/>
  <c r="AE65" i="93" s="1"/>
  <c r="AF65" i="93" a="1"/>
  <c r="AF65" i="93" s="1"/>
  <c r="AG65" i="93" a="1"/>
  <c r="AG65" i="93" s="1"/>
  <c r="AH65" i="93" a="1"/>
  <c r="AH65" i="93" s="1"/>
  <c r="AI65" i="93" a="1"/>
  <c r="AI65" i="93" s="1"/>
  <c r="AJ65" i="93" a="1"/>
  <c r="AJ65" i="93" s="1"/>
  <c r="AK65" i="93" a="1"/>
  <c r="AK65" i="93" s="1"/>
  <c r="AL65" i="93" a="1"/>
  <c r="AL65" i="93" s="1"/>
  <c r="AM65" i="93" a="1"/>
  <c r="AM65" i="93" s="1"/>
  <c r="AN65" i="93" a="1"/>
  <c r="AN65" i="93" s="1"/>
  <c r="AO65" i="93" a="1"/>
  <c r="AO65" i="93" s="1"/>
  <c r="AP65" i="93" a="1"/>
  <c r="AP65" i="93" s="1"/>
  <c r="AQ65" i="93" a="1"/>
  <c r="AQ65" i="93" s="1"/>
  <c r="AR65" i="93" a="1"/>
  <c r="AR65" i="93" s="1"/>
  <c r="AS65" i="93" a="1"/>
  <c r="AS65" i="93" s="1"/>
  <c r="AT65" i="93" a="1"/>
  <c r="AT65" i="93" s="1"/>
  <c r="AU65" i="93" a="1"/>
  <c r="AU65" i="93" s="1"/>
  <c r="AV65" i="93" a="1"/>
  <c r="AV65" i="93" s="1"/>
  <c r="AW65" i="93" a="1"/>
  <c r="AW65" i="93" s="1"/>
  <c r="AX65" i="93" a="1"/>
  <c r="AX65" i="93" s="1"/>
  <c r="AY65" i="93" a="1"/>
  <c r="AY65" i="93" s="1"/>
  <c r="AZ65" i="93" a="1"/>
  <c r="AZ65" i="93" s="1"/>
  <c r="E66" i="93" a="1"/>
  <c r="E66" i="93" s="1"/>
  <c r="F66" i="93" a="1"/>
  <c r="F66" i="93" s="1"/>
  <c r="G66" i="93" a="1"/>
  <c r="G66" i="93" s="1"/>
  <c r="H66" i="93" a="1"/>
  <c r="H66" i="93" s="1"/>
  <c r="I66" i="93" a="1"/>
  <c r="I66" i="93" s="1"/>
  <c r="J66" i="93" a="1"/>
  <c r="J66" i="93" s="1"/>
  <c r="K66" i="93" a="1"/>
  <c r="K66" i="93" s="1"/>
  <c r="L66" i="93" a="1"/>
  <c r="L66" i="93" s="1"/>
  <c r="M66" i="93" a="1"/>
  <c r="M66" i="93" s="1"/>
  <c r="N66" i="93" a="1"/>
  <c r="N66" i="93" s="1"/>
  <c r="O66" i="93" a="1"/>
  <c r="O66" i="93" s="1"/>
  <c r="P66" i="93" a="1"/>
  <c r="P66" i="93" s="1"/>
  <c r="Q66" i="93" a="1"/>
  <c r="Q66" i="93" s="1"/>
  <c r="R66" i="93" a="1"/>
  <c r="R66" i="93" s="1"/>
  <c r="S66" i="93" a="1"/>
  <c r="S66" i="93" s="1"/>
  <c r="T66" i="93" a="1"/>
  <c r="T66" i="93" s="1"/>
  <c r="U66" i="93" a="1"/>
  <c r="U66" i="93" s="1"/>
  <c r="V66" i="93" a="1"/>
  <c r="V66" i="93" s="1"/>
  <c r="W66" i="93" a="1"/>
  <c r="W66" i="93" s="1"/>
  <c r="X66" i="93" a="1"/>
  <c r="X66" i="93" s="1"/>
  <c r="Y66" i="93" a="1"/>
  <c r="Y66" i="93" s="1"/>
  <c r="Z66" i="93" a="1"/>
  <c r="Z66" i="93" s="1"/>
  <c r="AA66" i="93" a="1"/>
  <c r="AA66" i="93" s="1"/>
  <c r="AB66" i="93" a="1"/>
  <c r="AB66" i="93" s="1"/>
  <c r="AC66" i="93" a="1"/>
  <c r="AC66" i="93" s="1"/>
  <c r="AD66" i="93" a="1"/>
  <c r="AD66" i="93" s="1"/>
  <c r="AE66" i="93" a="1"/>
  <c r="AE66" i="93" s="1"/>
  <c r="AF66" i="93" a="1"/>
  <c r="AF66" i="93" s="1"/>
  <c r="AG66" i="93" a="1"/>
  <c r="AG66" i="93" s="1"/>
  <c r="AH66" i="93" a="1"/>
  <c r="AH66" i="93" s="1"/>
  <c r="AI66" i="93" a="1"/>
  <c r="AI66" i="93" s="1"/>
  <c r="AJ66" i="93" a="1"/>
  <c r="AJ66" i="93" s="1"/>
  <c r="AK66" i="93" a="1"/>
  <c r="AK66" i="93" s="1"/>
  <c r="AL66" i="93" a="1"/>
  <c r="AL66" i="93" s="1"/>
  <c r="AM66" i="93" a="1"/>
  <c r="AM66" i="93" s="1"/>
  <c r="AN66" i="93" a="1"/>
  <c r="AN66" i="93" s="1"/>
  <c r="AO66" i="93" a="1"/>
  <c r="AO66" i="93" s="1"/>
  <c r="AP66" i="93" a="1"/>
  <c r="AP66" i="93" s="1"/>
  <c r="AQ66" i="93" a="1"/>
  <c r="AQ66" i="93" s="1"/>
  <c r="AR66" i="93" a="1"/>
  <c r="AR66" i="93" s="1"/>
  <c r="AS66" i="93" a="1"/>
  <c r="AS66" i="93" s="1"/>
  <c r="AT66" i="93" a="1"/>
  <c r="AT66" i="93" s="1"/>
  <c r="AU66" i="93" a="1"/>
  <c r="AU66" i="93" s="1"/>
  <c r="AV66" i="93" a="1"/>
  <c r="AV66" i="93" s="1"/>
  <c r="AW66" i="93" a="1"/>
  <c r="AW66" i="93" s="1"/>
  <c r="AX66" i="93" a="1"/>
  <c r="AX66" i="93" s="1"/>
  <c r="AY66" i="93" a="1"/>
  <c r="AY66" i="93" s="1"/>
  <c r="AZ66" i="93" a="1"/>
  <c r="AZ66" i="93" s="1"/>
  <c r="E67" i="93" a="1"/>
  <c r="E67" i="93" s="1"/>
  <c r="F67" i="93" a="1"/>
  <c r="F67" i="93" s="1"/>
  <c r="G67" i="93" a="1"/>
  <c r="G67" i="93" s="1"/>
  <c r="H67" i="93" a="1"/>
  <c r="H67" i="93" s="1"/>
  <c r="I67" i="93" a="1"/>
  <c r="I67" i="93" s="1"/>
  <c r="J67" i="93" a="1"/>
  <c r="J67" i="93" s="1"/>
  <c r="K67" i="93" a="1"/>
  <c r="K67" i="93" s="1"/>
  <c r="L67" i="93" a="1"/>
  <c r="L67" i="93" s="1"/>
  <c r="M67" i="93" a="1"/>
  <c r="M67" i="93" s="1"/>
  <c r="N67" i="93" a="1"/>
  <c r="N67" i="93" s="1"/>
  <c r="O67" i="93" a="1"/>
  <c r="O67" i="93" s="1"/>
  <c r="P67" i="93" a="1"/>
  <c r="P67" i="93" s="1"/>
  <c r="Q67" i="93" a="1"/>
  <c r="Q67" i="93" s="1"/>
  <c r="R67" i="93" a="1"/>
  <c r="R67" i="93" s="1"/>
  <c r="S67" i="93" a="1"/>
  <c r="S67" i="93" s="1"/>
  <c r="T67" i="93" a="1"/>
  <c r="T67" i="93" s="1"/>
  <c r="U67" i="93" a="1"/>
  <c r="U67" i="93" s="1"/>
  <c r="V67" i="93" a="1"/>
  <c r="V67" i="93" s="1"/>
  <c r="W67" i="93" a="1"/>
  <c r="W67" i="93" s="1"/>
  <c r="X67" i="93" a="1"/>
  <c r="X67" i="93" s="1"/>
  <c r="Y67" i="93" a="1"/>
  <c r="Y67" i="93" s="1"/>
  <c r="Z67" i="93" a="1"/>
  <c r="Z67" i="93" s="1"/>
  <c r="AA67" i="93" a="1"/>
  <c r="AA67" i="93" s="1"/>
  <c r="AB67" i="93" a="1"/>
  <c r="AB67" i="93" s="1"/>
  <c r="AC67" i="93" a="1"/>
  <c r="AC67" i="93" s="1"/>
  <c r="AD67" i="93" a="1"/>
  <c r="AD67" i="93" s="1"/>
  <c r="AE67" i="93" a="1"/>
  <c r="AE67" i="93" s="1"/>
  <c r="AF67" i="93" a="1"/>
  <c r="AF67" i="93" s="1"/>
  <c r="AG67" i="93" a="1"/>
  <c r="AG67" i="93" s="1"/>
  <c r="AH67" i="93" a="1"/>
  <c r="AH67" i="93" s="1"/>
  <c r="AI67" i="93" a="1"/>
  <c r="AI67" i="93" s="1"/>
  <c r="AJ67" i="93" a="1"/>
  <c r="AJ67" i="93" s="1"/>
  <c r="AK67" i="93" a="1"/>
  <c r="AK67" i="93" s="1"/>
  <c r="AL67" i="93" a="1"/>
  <c r="AL67" i="93" s="1"/>
  <c r="AM67" i="93" a="1"/>
  <c r="AM67" i="93" s="1"/>
  <c r="AN67" i="93" a="1"/>
  <c r="AN67" i="93" s="1"/>
  <c r="AO67" i="93" a="1"/>
  <c r="AO67" i="93" s="1"/>
  <c r="AP67" i="93" a="1"/>
  <c r="AP67" i="93" s="1"/>
  <c r="AQ67" i="93" a="1"/>
  <c r="AQ67" i="93" s="1"/>
  <c r="AR67" i="93" a="1"/>
  <c r="AR67" i="93" s="1"/>
  <c r="AS67" i="93" a="1"/>
  <c r="AS67" i="93" s="1"/>
  <c r="AT67" i="93" a="1"/>
  <c r="AT67" i="93" s="1"/>
  <c r="AU67" i="93" a="1"/>
  <c r="AU67" i="93" s="1"/>
  <c r="AV67" i="93" a="1"/>
  <c r="AV67" i="93" s="1"/>
  <c r="AW67" i="93" a="1"/>
  <c r="AW67" i="93" s="1"/>
  <c r="AX67" i="93" a="1"/>
  <c r="AX67" i="93" s="1"/>
  <c r="AY67" i="93" a="1"/>
  <c r="AY67" i="93" s="1"/>
  <c r="AZ67" i="93" a="1"/>
  <c r="AZ67" i="93" s="1"/>
  <c r="E68" i="93" a="1"/>
  <c r="E68" i="93" s="1"/>
  <c r="F68" i="93" a="1"/>
  <c r="F68" i="93" s="1"/>
  <c r="G68" i="93" a="1"/>
  <c r="G68" i="93" s="1"/>
  <c r="H68" i="93" a="1"/>
  <c r="H68" i="93" s="1"/>
  <c r="I68" i="93" a="1"/>
  <c r="I68" i="93" s="1"/>
  <c r="J68" i="93" a="1"/>
  <c r="J68" i="93" s="1"/>
  <c r="K68" i="93" a="1"/>
  <c r="K68" i="93" s="1"/>
  <c r="L68" i="93" a="1"/>
  <c r="L68" i="93" s="1"/>
  <c r="M68" i="93" a="1"/>
  <c r="M68" i="93" s="1"/>
  <c r="N68" i="93" a="1"/>
  <c r="N68" i="93" s="1"/>
  <c r="O68" i="93" a="1"/>
  <c r="O68" i="93" s="1"/>
  <c r="P68" i="93" a="1"/>
  <c r="P68" i="93" s="1"/>
  <c r="Q68" i="93" a="1"/>
  <c r="Q68" i="93" s="1"/>
  <c r="R68" i="93" a="1"/>
  <c r="R68" i="93" s="1"/>
  <c r="S68" i="93" a="1"/>
  <c r="S68" i="93" s="1"/>
  <c r="T68" i="93" a="1"/>
  <c r="T68" i="93" s="1"/>
  <c r="U68" i="93" a="1"/>
  <c r="U68" i="93" s="1"/>
  <c r="V68" i="93" a="1"/>
  <c r="V68" i="93" s="1"/>
  <c r="W68" i="93" a="1"/>
  <c r="W68" i="93" s="1"/>
  <c r="X68" i="93" a="1"/>
  <c r="X68" i="93" s="1"/>
  <c r="Y68" i="93" a="1"/>
  <c r="Y68" i="93" s="1"/>
  <c r="Z68" i="93" a="1"/>
  <c r="Z68" i="93" s="1"/>
  <c r="AA68" i="93" a="1"/>
  <c r="AA68" i="93" s="1"/>
  <c r="AB68" i="93" a="1"/>
  <c r="AB68" i="93" s="1"/>
  <c r="AC68" i="93" a="1"/>
  <c r="AC68" i="93" s="1"/>
  <c r="AD68" i="93" a="1"/>
  <c r="AD68" i="93" s="1"/>
  <c r="AE68" i="93" a="1"/>
  <c r="AE68" i="93" s="1"/>
  <c r="AF68" i="93" a="1"/>
  <c r="AF68" i="93" s="1"/>
  <c r="AG68" i="93" a="1"/>
  <c r="AG68" i="93" s="1"/>
  <c r="AH68" i="93" a="1"/>
  <c r="AH68" i="93" s="1"/>
  <c r="AI68" i="93" a="1"/>
  <c r="AI68" i="93" s="1"/>
  <c r="AJ68" i="93" a="1"/>
  <c r="AJ68" i="93" s="1"/>
  <c r="AK68" i="93" a="1"/>
  <c r="AK68" i="93" s="1"/>
  <c r="AL68" i="93" a="1"/>
  <c r="AL68" i="93" s="1"/>
  <c r="AM68" i="93" a="1"/>
  <c r="AM68" i="93" s="1"/>
  <c r="AN68" i="93" a="1"/>
  <c r="AN68" i="93" s="1"/>
  <c r="AO68" i="93" a="1"/>
  <c r="AO68" i="93" s="1"/>
  <c r="AP68" i="93" a="1"/>
  <c r="AP68" i="93" s="1"/>
  <c r="AQ68" i="93" a="1"/>
  <c r="AQ68" i="93" s="1"/>
  <c r="AR68" i="93" a="1"/>
  <c r="AR68" i="93" s="1"/>
  <c r="AS68" i="93" a="1"/>
  <c r="AS68" i="93" s="1"/>
  <c r="AT68" i="93" a="1"/>
  <c r="AT68" i="93" s="1"/>
  <c r="AU68" i="93" a="1"/>
  <c r="AU68" i="93" s="1"/>
  <c r="AV68" i="93" a="1"/>
  <c r="AV68" i="93" s="1"/>
  <c r="AW68" i="93" a="1"/>
  <c r="AW68" i="93" s="1"/>
  <c r="AX68" i="93" a="1"/>
  <c r="AX68" i="93" s="1"/>
  <c r="AY68" i="93" a="1"/>
  <c r="AY68" i="93" s="1"/>
  <c r="AZ68" i="93" a="1"/>
  <c r="AZ68" i="93" s="1"/>
  <c r="E69" i="93" a="1"/>
  <c r="E69" i="93" s="1"/>
  <c r="F69" i="93" a="1"/>
  <c r="F69" i="93" s="1"/>
  <c r="G69" i="93" a="1"/>
  <c r="G69" i="93" s="1"/>
  <c r="H69" i="93" a="1"/>
  <c r="H69" i="93" s="1"/>
  <c r="I69" i="93" a="1"/>
  <c r="I69" i="93" s="1"/>
  <c r="J69" i="93" a="1"/>
  <c r="J69" i="93" s="1"/>
  <c r="K69" i="93" a="1"/>
  <c r="K69" i="93" s="1"/>
  <c r="L69" i="93" a="1"/>
  <c r="L69" i="93" s="1"/>
  <c r="M69" i="93" a="1"/>
  <c r="M69" i="93" s="1"/>
  <c r="N69" i="93" a="1"/>
  <c r="N69" i="93" s="1"/>
  <c r="O69" i="93" a="1"/>
  <c r="O69" i="93" s="1"/>
  <c r="P69" i="93" a="1"/>
  <c r="P69" i="93" s="1"/>
  <c r="Q69" i="93" a="1"/>
  <c r="Q69" i="93" s="1"/>
  <c r="R69" i="93" a="1"/>
  <c r="R69" i="93" s="1"/>
  <c r="S69" i="93" a="1"/>
  <c r="S69" i="93" s="1"/>
  <c r="T69" i="93" a="1"/>
  <c r="T69" i="93" s="1"/>
  <c r="U69" i="93" a="1"/>
  <c r="U69" i="93" s="1"/>
  <c r="V69" i="93" a="1"/>
  <c r="V69" i="93" s="1"/>
  <c r="W69" i="93" a="1"/>
  <c r="W69" i="93" s="1"/>
  <c r="X69" i="93" a="1"/>
  <c r="X69" i="93" s="1"/>
  <c r="Y69" i="93" a="1"/>
  <c r="Y69" i="93" s="1"/>
  <c r="Z69" i="93" a="1"/>
  <c r="Z69" i="93" s="1"/>
  <c r="AA69" i="93" a="1"/>
  <c r="AA69" i="93" s="1"/>
  <c r="AB69" i="93" a="1"/>
  <c r="AB69" i="93" s="1"/>
  <c r="AC69" i="93" a="1"/>
  <c r="AC69" i="93" s="1"/>
  <c r="AD69" i="93" a="1"/>
  <c r="AD69" i="93" s="1"/>
  <c r="AE69" i="93" a="1"/>
  <c r="AE69" i="93" s="1"/>
  <c r="AF69" i="93" a="1"/>
  <c r="AF69" i="93" s="1"/>
  <c r="AG69" i="93" a="1"/>
  <c r="AG69" i="93" s="1"/>
  <c r="AH69" i="93" a="1"/>
  <c r="AH69" i="93" s="1"/>
  <c r="AI69" i="93" a="1"/>
  <c r="AI69" i="93" s="1"/>
  <c r="AJ69" i="93" a="1"/>
  <c r="AJ69" i="93" s="1"/>
  <c r="AK69" i="93" a="1"/>
  <c r="AK69" i="93" s="1"/>
  <c r="AL69" i="93" a="1"/>
  <c r="AL69" i="93" s="1"/>
  <c r="AM69" i="93" a="1"/>
  <c r="AM69" i="93" s="1"/>
  <c r="AN69" i="93" a="1"/>
  <c r="AN69" i="93" s="1"/>
  <c r="AO69" i="93" a="1"/>
  <c r="AO69" i="93" s="1"/>
  <c r="AP69" i="93" a="1"/>
  <c r="AP69" i="93" s="1"/>
  <c r="AQ69" i="93" a="1"/>
  <c r="AQ69" i="93" s="1"/>
  <c r="AR69" i="93" a="1"/>
  <c r="AR69" i="93" s="1"/>
  <c r="AS69" i="93" a="1"/>
  <c r="AS69" i="93" s="1"/>
  <c r="AT69" i="93" a="1"/>
  <c r="AT69" i="93" s="1"/>
  <c r="AU69" i="93" a="1"/>
  <c r="AU69" i="93" s="1"/>
  <c r="AV69" i="93" a="1"/>
  <c r="AV69" i="93" s="1"/>
  <c r="AW69" i="93" a="1"/>
  <c r="AW69" i="93" s="1"/>
  <c r="AX69" i="93" a="1"/>
  <c r="AX69" i="93" s="1"/>
  <c r="AY69" i="93" a="1"/>
  <c r="AY69" i="93" s="1"/>
  <c r="AZ69" i="93" a="1"/>
  <c r="AZ69" i="93" s="1"/>
  <c r="E70" i="93" a="1"/>
  <c r="E70" i="93" s="1"/>
  <c r="F70" i="93" a="1"/>
  <c r="F70" i="93" s="1"/>
  <c r="G70" i="93" a="1"/>
  <c r="G70" i="93" s="1"/>
  <c r="H70" i="93" a="1"/>
  <c r="H70" i="93" s="1"/>
  <c r="I70" i="93" a="1"/>
  <c r="I70" i="93" s="1"/>
  <c r="J70" i="93" a="1"/>
  <c r="J70" i="93" s="1"/>
  <c r="K70" i="93" a="1"/>
  <c r="K70" i="93" s="1"/>
  <c r="L70" i="93" a="1"/>
  <c r="L70" i="93" s="1"/>
  <c r="M70" i="93" a="1"/>
  <c r="M70" i="93" s="1"/>
  <c r="N70" i="93" a="1"/>
  <c r="N70" i="93" s="1"/>
  <c r="O70" i="93" a="1"/>
  <c r="O70" i="93" s="1"/>
  <c r="P70" i="93" a="1"/>
  <c r="P70" i="93" s="1"/>
  <c r="Q70" i="93" a="1"/>
  <c r="Q70" i="93" s="1"/>
  <c r="R70" i="93" a="1"/>
  <c r="R70" i="93" s="1"/>
  <c r="S70" i="93" a="1"/>
  <c r="S70" i="93" s="1"/>
  <c r="T70" i="93" a="1"/>
  <c r="T70" i="93" s="1"/>
  <c r="U70" i="93" a="1"/>
  <c r="U70" i="93" s="1"/>
  <c r="V70" i="93" a="1"/>
  <c r="V70" i="93" s="1"/>
  <c r="W70" i="93" a="1"/>
  <c r="W70" i="93" s="1"/>
  <c r="X70" i="93" a="1"/>
  <c r="X70" i="93" s="1"/>
  <c r="Y70" i="93" a="1"/>
  <c r="Y70" i="93" s="1"/>
  <c r="Z70" i="93" a="1"/>
  <c r="Z70" i="93" s="1"/>
  <c r="AA70" i="93" a="1"/>
  <c r="AA70" i="93" s="1"/>
  <c r="AB70" i="93" a="1"/>
  <c r="AB70" i="93" s="1"/>
  <c r="AC70" i="93" a="1"/>
  <c r="AC70" i="93" s="1"/>
  <c r="AD70" i="93" a="1"/>
  <c r="AD70" i="93" s="1"/>
  <c r="AE70" i="93" a="1"/>
  <c r="AE70" i="93" s="1"/>
  <c r="AF70" i="93" a="1"/>
  <c r="AF70" i="93" s="1"/>
  <c r="AG70" i="93" a="1"/>
  <c r="AG70" i="93" s="1"/>
  <c r="AH70" i="93" a="1"/>
  <c r="AH70" i="93" s="1"/>
  <c r="AI70" i="93" a="1"/>
  <c r="AI70" i="93" s="1"/>
  <c r="AJ70" i="93" a="1"/>
  <c r="AJ70" i="93" s="1"/>
  <c r="AK70" i="93" a="1"/>
  <c r="AK70" i="93" s="1"/>
  <c r="AL70" i="93" a="1"/>
  <c r="AL70" i="93" s="1"/>
  <c r="AM70" i="93" a="1"/>
  <c r="AM70" i="93" s="1"/>
  <c r="AN70" i="93" a="1"/>
  <c r="AN70" i="93" s="1"/>
  <c r="AO70" i="93" a="1"/>
  <c r="AO70" i="93" s="1"/>
  <c r="AP70" i="93" a="1"/>
  <c r="AP70" i="93" s="1"/>
  <c r="AQ70" i="93" a="1"/>
  <c r="AQ70" i="93" s="1"/>
  <c r="AR70" i="93" a="1"/>
  <c r="AR70" i="93" s="1"/>
  <c r="AS70" i="93" a="1"/>
  <c r="AS70" i="93" s="1"/>
  <c r="AT70" i="93" a="1"/>
  <c r="AT70" i="93" s="1"/>
  <c r="AU70" i="93" a="1"/>
  <c r="AU70" i="93" s="1"/>
  <c r="AV70" i="93" a="1"/>
  <c r="AV70" i="93" s="1"/>
  <c r="AW70" i="93" a="1"/>
  <c r="AW70" i="93" s="1"/>
  <c r="AX70" i="93" a="1"/>
  <c r="AX70" i="93" s="1"/>
  <c r="AY70" i="93" a="1"/>
  <c r="AY70" i="93" s="1"/>
  <c r="AZ70" i="93" a="1"/>
  <c r="AZ70" i="93" s="1"/>
  <c r="E71" i="93" a="1"/>
  <c r="E71" i="93" s="1"/>
  <c r="F71" i="93" a="1"/>
  <c r="F71" i="93" s="1"/>
  <c r="G71" i="93" a="1"/>
  <c r="G71" i="93" s="1"/>
  <c r="H71" i="93" a="1"/>
  <c r="H71" i="93" s="1"/>
  <c r="I71" i="93" a="1"/>
  <c r="I71" i="93" s="1"/>
  <c r="J71" i="93" a="1"/>
  <c r="J71" i="93" s="1"/>
  <c r="K71" i="93" a="1"/>
  <c r="K71" i="93" s="1"/>
  <c r="L71" i="93" a="1"/>
  <c r="L71" i="93" s="1"/>
  <c r="M71" i="93" a="1"/>
  <c r="M71" i="93" s="1"/>
  <c r="N71" i="93" a="1"/>
  <c r="N71" i="93" s="1"/>
  <c r="O71" i="93" a="1"/>
  <c r="O71" i="93" s="1"/>
  <c r="P71" i="93" a="1"/>
  <c r="P71" i="93" s="1"/>
  <c r="Q71" i="93" a="1"/>
  <c r="Q71" i="93" s="1"/>
  <c r="R71" i="93" a="1"/>
  <c r="R71" i="93" s="1"/>
  <c r="S71" i="93" a="1"/>
  <c r="S71" i="93" s="1"/>
  <c r="T71" i="93" a="1"/>
  <c r="T71" i="93" s="1"/>
  <c r="U71" i="93" a="1"/>
  <c r="U71" i="93" s="1"/>
  <c r="V71" i="93" a="1"/>
  <c r="V71" i="93" s="1"/>
  <c r="W71" i="93" a="1"/>
  <c r="W71" i="93" s="1"/>
  <c r="X71" i="93" a="1"/>
  <c r="X71" i="93" s="1"/>
  <c r="Y71" i="93" a="1"/>
  <c r="Y71" i="93" s="1"/>
  <c r="Z71" i="93" a="1"/>
  <c r="Z71" i="93" s="1"/>
  <c r="AA71" i="93" a="1"/>
  <c r="AA71" i="93" s="1"/>
  <c r="AB71" i="93" a="1"/>
  <c r="AB71" i="93" s="1"/>
  <c r="AC71" i="93" a="1"/>
  <c r="AC71" i="93" s="1"/>
  <c r="AD71" i="93" a="1"/>
  <c r="AD71" i="93" s="1"/>
  <c r="AE71" i="93" a="1"/>
  <c r="AE71" i="93" s="1"/>
  <c r="AF71" i="93" a="1"/>
  <c r="AF71" i="93" s="1"/>
  <c r="AG71" i="93" a="1"/>
  <c r="AG71" i="93" s="1"/>
  <c r="AH71" i="93" a="1"/>
  <c r="AH71" i="93" s="1"/>
  <c r="AI71" i="93" a="1"/>
  <c r="AI71" i="93" s="1"/>
  <c r="AJ71" i="93" a="1"/>
  <c r="AJ71" i="93" s="1"/>
  <c r="AK71" i="93" a="1"/>
  <c r="AK71" i="93" s="1"/>
  <c r="AL71" i="93" a="1"/>
  <c r="AL71" i="93" s="1"/>
  <c r="AM71" i="93" a="1"/>
  <c r="AM71" i="93" s="1"/>
  <c r="AN71" i="93" a="1"/>
  <c r="AN71" i="93" s="1"/>
  <c r="AO71" i="93" a="1"/>
  <c r="AO71" i="93" s="1"/>
  <c r="AP71" i="93" a="1"/>
  <c r="AP71" i="93" s="1"/>
  <c r="AQ71" i="93" a="1"/>
  <c r="AQ71" i="93" s="1"/>
  <c r="AR71" i="93" a="1"/>
  <c r="AR71" i="93" s="1"/>
  <c r="AS71" i="93" a="1"/>
  <c r="AS71" i="93" s="1"/>
  <c r="AT71" i="93" a="1"/>
  <c r="AT71" i="93" s="1"/>
  <c r="AU71" i="93" a="1"/>
  <c r="AU71" i="93" s="1"/>
  <c r="AV71" i="93" a="1"/>
  <c r="AV71" i="93" s="1"/>
  <c r="AW71" i="93" a="1"/>
  <c r="AW71" i="93" s="1"/>
  <c r="AX71" i="93" a="1"/>
  <c r="AX71" i="93" s="1"/>
  <c r="AY71" i="93" a="1"/>
  <c r="AY71" i="93" s="1"/>
  <c r="AZ71" i="93" a="1"/>
  <c r="AZ71" i="93" s="1"/>
  <c r="E72" i="93" a="1"/>
  <c r="E72" i="93" s="1"/>
  <c r="F72" i="93" a="1"/>
  <c r="F72" i="93" s="1"/>
  <c r="G72" i="93" a="1"/>
  <c r="G72" i="93" s="1"/>
  <c r="H72" i="93" a="1"/>
  <c r="H72" i="93" s="1"/>
  <c r="I72" i="93" a="1"/>
  <c r="I72" i="93" s="1"/>
  <c r="J72" i="93" a="1"/>
  <c r="J72" i="93" s="1"/>
  <c r="K72" i="93" a="1"/>
  <c r="K72" i="93" s="1"/>
  <c r="L72" i="93" a="1"/>
  <c r="L72" i="93" s="1"/>
  <c r="M72" i="93" a="1"/>
  <c r="M72" i="93" s="1"/>
  <c r="N72" i="93" a="1"/>
  <c r="N72" i="93" s="1"/>
  <c r="O72" i="93" a="1"/>
  <c r="O72" i="93" s="1"/>
  <c r="P72" i="93" a="1"/>
  <c r="P72" i="93" s="1"/>
  <c r="Q72" i="93" a="1"/>
  <c r="Q72" i="93" s="1"/>
  <c r="R72" i="93" a="1"/>
  <c r="R72" i="93" s="1"/>
  <c r="S72" i="93" a="1"/>
  <c r="S72" i="93" s="1"/>
  <c r="T72" i="93" a="1"/>
  <c r="T72" i="93" s="1"/>
  <c r="U72" i="93" a="1"/>
  <c r="U72" i="93" s="1"/>
  <c r="V72" i="93" a="1"/>
  <c r="V72" i="93" s="1"/>
  <c r="W72" i="93" a="1"/>
  <c r="W72" i="93" s="1"/>
  <c r="X72" i="93" a="1"/>
  <c r="X72" i="93" s="1"/>
  <c r="Y72" i="93" a="1"/>
  <c r="Y72" i="93" s="1"/>
  <c r="Z72" i="93" a="1"/>
  <c r="Z72" i="93" s="1"/>
  <c r="AA72" i="93" a="1"/>
  <c r="AA72" i="93" s="1"/>
  <c r="AB72" i="93" a="1"/>
  <c r="AB72" i="93" s="1"/>
  <c r="AC72" i="93" a="1"/>
  <c r="AC72" i="93" s="1"/>
  <c r="AD72" i="93" a="1"/>
  <c r="AD72" i="93" s="1"/>
  <c r="AE72" i="93" a="1"/>
  <c r="AE72" i="93" s="1"/>
  <c r="AF72" i="93" a="1"/>
  <c r="AF72" i="93" s="1"/>
  <c r="AG72" i="93" a="1"/>
  <c r="AG72" i="93" s="1"/>
  <c r="AH72" i="93" a="1"/>
  <c r="AH72" i="93" s="1"/>
  <c r="AI72" i="93" a="1"/>
  <c r="AI72" i="93" s="1"/>
  <c r="AJ72" i="93" a="1"/>
  <c r="AJ72" i="93" s="1"/>
  <c r="AK72" i="93" a="1"/>
  <c r="AK72" i="93" s="1"/>
  <c r="AL72" i="93" a="1"/>
  <c r="AL72" i="93" s="1"/>
  <c r="AM72" i="93" a="1"/>
  <c r="AM72" i="93" s="1"/>
  <c r="AN72" i="93" a="1"/>
  <c r="AN72" i="93" s="1"/>
  <c r="AO72" i="93" a="1"/>
  <c r="AO72" i="93" s="1"/>
  <c r="AP72" i="93" a="1"/>
  <c r="AP72" i="93" s="1"/>
  <c r="AQ72" i="93" a="1"/>
  <c r="AQ72" i="93" s="1"/>
  <c r="AR72" i="93" a="1"/>
  <c r="AR72" i="93" s="1"/>
  <c r="AS72" i="93" a="1"/>
  <c r="AS72" i="93" s="1"/>
  <c r="AT72" i="93" a="1"/>
  <c r="AT72" i="93" s="1"/>
  <c r="AU72" i="93" a="1"/>
  <c r="AU72" i="93" s="1"/>
  <c r="AV72" i="93" a="1"/>
  <c r="AV72" i="93" s="1"/>
  <c r="AW72" i="93" a="1"/>
  <c r="AW72" i="93" s="1"/>
  <c r="AX72" i="93" a="1"/>
  <c r="AX72" i="93" s="1"/>
  <c r="AY72" i="93" a="1"/>
  <c r="AY72" i="93" s="1"/>
  <c r="AZ72" i="93" a="1"/>
  <c r="AZ72" i="93" s="1"/>
  <c r="E73" i="93" a="1"/>
  <c r="E73" i="93" s="1"/>
  <c r="F73" i="93" a="1"/>
  <c r="F73" i="93" s="1"/>
  <c r="G73" i="93" a="1"/>
  <c r="G73" i="93" s="1"/>
  <c r="H73" i="93" a="1"/>
  <c r="H73" i="93" s="1"/>
  <c r="I73" i="93" a="1"/>
  <c r="I73" i="93" s="1"/>
  <c r="J73" i="93" a="1"/>
  <c r="J73" i="93" s="1"/>
  <c r="K73" i="93" a="1"/>
  <c r="K73" i="93" s="1"/>
  <c r="L73" i="93" a="1"/>
  <c r="L73" i="93" s="1"/>
  <c r="M73" i="93" a="1"/>
  <c r="M73" i="93" s="1"/>
  <c r="N73" i="93" a="1"/>
  <c r="N73" i="93" s="1"/>
  <c r="O73" i="93" a="1"/>
  <c r="O73" i="93" s="1"/>
  <c r="P73" i="93" a="1"/>
  <c r="P73" i="93" s="1"/>
  <c r="Q73" i="93" a="1"/>
  <c r="Q73" i="93" s="1"/>
  <c r="R73" i="93" a="1"/>
  <c r="R73" i="93" s="1"/>
  <c r="S73" i="93" a="1"/>
  <c r="S73" i="93" s="1"/>
  <c r="T73" i="93" a="1"/>
  <c r="T73" i="93" s="1"/>
  <c r="U73" i="93" a="1"/>
  <c r="U73" i="93" s="1"/>
  <c r="V73" i="93" a="1"/>
  <c r="V73" i="93" s="1"/>
  <c r="W73" i="93" a="1"/>
  <c r="W73" i="93" s="1"/>
  <c r="X73" i="93" a="1"/>
  <c r="X73" i="93" s="1"/>
  <c r="Y73" i="93" a="1"/>
  <c r="Y73" i="93" s="1"/>
  <c r="Z73" i="93" a="1"/>
  <c r="Z73" i="93" s="1"/>
  <c r="AA73" i="93" a="1"/>
  <c r="AA73" i="93" s="1"/>
  <c r="AB73" i="93" a="1"/>
  <c r="AB73" i="93" s="1"/>
  <c r="AC73" i="93" a="1"/>
  <c r="AC73" i="93" s="1"/>
  <c r="AD73" i="93" a="1"/>
  <c r="AD73" i="93" s="1"/>
  <c r="AE73" i="93" a="1"/>
  <c r="AE73" i="93" s="1"/>
  <c r="AF73" i="93" a="1"/>
  <c r="AF73" i="93" s="1"/>
  <c r="AG73" i="93" a="1"/>
  <c r="AG73" i="93" s="1"/>
  <c r="AH73" i="93" a="1"/>
  <c r="AH73" i="93" s="1"/>
  <c r="AI73" i="93" a="1"/>
  <c r="AI73" i="93" s="1"/>
  <c r="AJ73" i="93" a="1"/>
  <c r="AJ73" i="93" s="1"/>
  <c r="AK73" i="93" a="1"/>
  <c r="AK73" i="93" s="1"/>
  <c r="AL73" i="93" a="1"/>
  <c r="AL73" i="93" s="1"/>
  <c r="AM73" i="93" a="1"/>
  <c r="AM73" i="93" s="1"/>
  <c r="AN73" i="93" a="1"/>
  <c r="AN73" i="93" s="1"/>
  <c r="AO73" i="93" a="1"/>
  <c r="AO73" i="93" s="1"/>
  <c r="AP73" i="93" a="1"/>
  <c r="AP73" i="93" s="1"/>
  <c r="AQ73" i="93" a="1"/>
  <c r="AQ73" i="93" s="1"/>
  <c r="AR73" i="93" a="1"/>
  <c r="AR73" i="93" s="1"/>
  <c r="AS73" i="93" a="1"/>
  <c r="AS73" i="93" s="1"/>
  <c r="AT73" i="93" a="1"/>
  <c r="AT73" i="93" s="1"/>
  <c r="AU73" i="93" a="1"/>
  <c r="AU73" i="93" s="1"/>
  <c r="AV73" i="93" a="1"/>
  <c r="AV73" i="93" s="1"/>
  <c r="AW73" i="93" a="1"/>
  <c r="AW73" i="93" s="1"/>
  <c r="AX73" i="93" a="1"/>
  <c r="AX73" i="93" s="1"/>
  <c r="AY73" i="93" a="1"/>
  <c r="AY73" i="93" s="1"/>
  <c r="AZ73" i="93" a="1"/>
  <c r="AZ73" i="93" s="1"/>
  <c r="E74" i="93" a="1"/>
  <c r="E74" i="93" s="1"/>
  <c r="F74" i="93" a="1"/>
  <c r="F74" i="93" s="1"/>
  <c r="G74" i="93" a="1"/>
  <c r="G74" i="93" s="1"/>
  <c r="H74" i="93" a="1"/>
  <c r="H74" i="93" s="1"/>
  <c r="I74" i="93" a="1"/>
  <c r="I74" i="93" s="1"/>
  <c r="J74" i="93" a="1"/>
  <c r="J74" i="93" s="1"/>
  <c r="K74" i="93" a="1"/>
  <c r="K74" i="93" s="1"/>
  <c r="L74" i="93" a="1"/>
  <c r="L74" i="93" s="1"/>
  <c r="M74" i="93" a="1"/>
  <c r="M74" i="93"/>
  <c r="N74" i="93" a="1"/>
  <c r="N74" i="93"/>
  <c r="O74" i="93" a="1"/>
  <c r="O74" i="93"/>
  <c r="P74" i="93" a="1"/>
  <c r="P74" i="93" s="1"/>
  <c r="Q74" i="93" a="1"/>
  <c r="Q74" i="93" s="1"/>
  <c r="R74" i="93" a="1"/>
  <c r="R74" i="93" s="1"/>
  <c r="S74" i="93" a="1"/>
  <c r="S74" i="93" s="1"/>
  <c r="T74" i="93" a="1"/>
  <c r="T74" i="93" s="1"/>
  <c r="U74" i="93" a="1"/>
  <c r="U74" i="93"/>
  <c r="V74" i="93" a="1"/>
  <c r="V74" i="93"/>
  <c r="W74" i="93" a="1"/>
  <c r="W74" i="93"/>
  <c r="X74" i="93" a="1"/>
  <c r="X74" i="93" s="1"/>
  <c r="Y74" i="93" a="1"/>
  <c r="Y74" i="93" s="1"/>
  <c r="Z74" i="93" a="1"/>
  <c r="Z74" i="93" s="1"/>
  <c r="AA74" i="93" a="1"/>
  <c r="AA74" i="93" s="1"/>
  <c r="AB74" i="93" a="1"/>
  <c r="AB74" i="93" s="1"/>
  <c r="AC74" i="93" a="1"/>
  <c r="AC74" i="93"/>
  <c r="AD74" i="93" a="1"/>
  <c r="AD74" i="93"/>
  <c r="AE74" i="93" a="1"/>
  <c r="AE74" i="93"/>
  <c r="AF74" i="93" a="1"/>
  <c r="AF74" i="93" s="1"/>
  <c r="AG74" i="93" a="1"/>
  <c r="AG74" i="93" s="1"/>
  <c r="AH74" i="93" a="1"/>
  <c r="AH74" i="93" s="1"/>
  <c r="AI74" i="93" a="1"/>
  <c r="AI74" i="93" s="1"/>
  <c r="AJ74" i="93" a="1"/>
  <c r="AJ74" i="93" s="1"/>
  <c r="AK74" i="93" a="1"/>
  <c r="AK74" i="93"/>
  <c r="AL74" i="93" a="1"/>
  <c r="AL74" i="93"/>
  <c r="AM74" i="93" a="1"/>
  <c r="AM74" i="93"/>
  <c r="AN74" i="93" a="1"/>
  <c r="AN74" i="93" s="1"/>
  <c r="AO74" i="93" a="1"/>
  <c r="AO74" i="93" s="1"/>
  <c r="AP74" i="93" a="1"/>
  <c r="AP74" i="93" s="1"/>
  <c r="AQ74" i="93" a="1"/>
  <c r="AQ74" i="93" s="1"/>
  <c r="AR74" i="93" a="1"/>
  <c r="AR74" i="93" s="1"/>
  <c r="AS74" i="93" a="1"/>
  <c r="AS74" i="93"/>
  <c r="AT74" i="93" a="1"/>
  <c r="AT74" i="93"/>
  <c r="AU74" i="93" a="1"/>
  <c r="AU74" i="93"/>
  <c r="AV74" i="93" a="1"/>
  <c r="AV74" i="93" s="1"/>
  <c r="AW74" i="93" a="1"/>
  <c r="AW74" i="93" s="1"/>
  <c r="AX74" i="93" a="1"/>
  <c r="AX74" i="93" s="1"/>
  <c r="AY74" i="93" a="1"/>
  <c r="AY74" i="93" s="1"/>
  <c r="AZ74" i="93" a="1"/>
  <c r="AZ74" i="93" s="1"/>
  <c r="E75" i="93" a="1"/>
  <c r="E75" i="93"/>
  <c r="F75" i="93" a="1"/>
  <c r="F75" i="93"/>
  <c r="G75" i="93" a="1"/>
  <c r="G75" i="93"/>
  <c r="H75" i="93" a="1"/>
  <c r="H75" i="93" s="1"/>
  <c r="I75" i="93" a="1"/>
  <c r="I75" i="93" s="1"/>
  <c r="J75" i="93" a="1"/>
  <c r="J75" i="93" s="1"/>
  <c r="K75" i="93" a="1"/>
  <c r="K75" i="93" s="1"/>
  <c r="L75" i="93" a="1"/>
  <c r="L75" i="93" s="1"/>
  <c r="M75" i="93" a="1"/>
  <c r="M75" i="93"/>
  <c r="N75" i="93" a="1"/>
  <c r="N75" i="93"/>
  <c r="O75" i="93" a="1"/>
  <c r="O75" i="93"/>
  <c r="P75" i="93" a="1"/>
  <c r="P75" i="93" s="1"/>
  <c r="Q75" i="93" a="1"/>
  <c r="Q75" i="93" s="1"/>
  <c r="R75" i="93" a="1"/>
  <c r="R75" i="93" s="1"/>
  <c r="S75" i="93" a="1"/>
  <c r="S75" i="93" s="1"/>
  <c r="T75" i="93" a="1"/>
  <c r="T75" i="93" s="1"/>
  <c r="U75" i="93" a="1"/>
  <c r="U75" i="93"/>
  <c r="V75" i="93" a="1"/>
  <c r="V75" i="93"/>
  <c r="W75" i="93" a="1"/>
  <c r="W75" i="93"/>
  <c r="X75" i="93" a="1"/>
  <c r="X75" i="93" s="1"/>
  <c r="Y75" i="93" a="1"/>
  <c r="Y75" i="93" s="1"/>
  <c r="Z75" i="93" a="1"/>
  <c r="Z75" i="93" s="1"/>
  <c r="AA75" i="93" a="1"/>
  <c r="AA75" i="93" s="1"/>
  <c r="AB75" i="93" a="1"/>
  <c r="AB75" i="93" s="1"/>
  <c r="AC75" i="93" a="1"/>
  <c r="AC75" i="93"/>
  <c r="AD75" i="93" a="1"/>
  <c r="AD75" i="93"/>
  <c r="AE75" i="93" a="1"/>
  <c r="AE75" i="93"/>
  <c r="AF75" i="93" a="1"/>
  <c r="AF75" i="93" s="1"/>
  <c r="AG75" i="93" a="1"/>
  <c r="AG75" i="93" s="1"/>
  <c r="AH75" i="93" a="1"/>
  <c r="AH75" i="93" s="1"/>
  <c r="AI75" i="93" a="1"/>
  <c r="AI75" i="93" s="1"/>
  <c r="AJ75" i="93" a="1"/>
  <c r="AJ75" i="93" s="1"/>
  <c r="AK75" i="93" a="1"/>
  <c r="AK75" i="93"/>
  <c r="AL75" i="93" a="1"/>
  <c r="AL75" i="93"/>
  <c r="AM75" i="93" a="1"/>
  <c r="AM75" i="93"/>
  <c r="AN75" i="93" a="1"/>
  <c r="AN75" i="93" s="1"/>
  <c r="AO75" i="93" a="1"/>
  <c r="AO75" i="93" s="1"/>
  <c r="AP75" i="93" a="1"/>
  <c r="AP75" i="93" s="1"/>
  <c r="AQ75" i="93" a="1"/>
  <c r="AQ75" i="93" s="1"/>
  <c r="AR75" i="93" a="1"/>
  <c r="AR75" i="93" s="1"/>
  <c r="AS75" i="93" a="1"/>
  <c r="AS75" i="93"/>
  <c r="AT75" i="93" a="1"/>
  <c r="AT75" i="93"/>
  <c r="AU75" i="93" a="1"/>
  <c r="AU75" i="93"/>
  <c r="AV75" i="93" a="1"/>
  <c r="AV75" i="93" s="1"/>
  <c r="AW75" i="93" a="1"/>
  <c r="AW75" i="93" s="1"/>
  <c r="AX75" i="93" a="1"/>
  <c r="AX75" i="93" s="1"/>
  <c r="AY75" i="93" a="1"/>
  <c r="AY75" i="93" s="1"/>
  <c r="AZ75" i="93" a="1"/>
  <c r="AZ75" i="93" s="1"/>
  <c r="E76" i="93" a="1"/>
  <c r="E76" i="93"/>
  <c r="F76" i="93" a="1"/>
  <c r="F76" i="93"/>
  <c r="G76" i="93" a="1"/>
  <c r="G76" i="93"/>
  <c r="H76" i="93" a="1"/>
  <c r="H76" i="93" s="1"/>
  <c r="I76" i="93" a="1"/>
  <c r="I76" i="93" s="1"/>
  <c r="J76" i="93" a="1"/>
  <c r="J76" i="93" s="1"/>
  <c r="K76" i="93" a="1"/>
  <c r="K76" i="93" s="1"/>
  <c r="L76" i="93" a="1"/>
  <c r="L76" i="93" s="1"/>
  <c r="M76" i="93" a="1"/>
  <c r="M76" i="93"/>
  <c r="N76" i="93" a="1"/>
  <c r="N76" i="93"/>
  <c r="O76" i="93" a="1"/>
  <c r="O76" i="93"/>
  <c r="P76" i="93" a="1"/>
  <c r="P76" i="93" s="1"/>
  <c r="Q76" i="93" a="1"/>
  <c r="Q76" i="93" s="1"/>
  <c r="R76" i="93" a="1"/>
  <c r="R76" i="93" s="1"/>
  <c r="S76" i="93" a="1"/>
  <c r="S76" i="93" s="1"/>
  <c r="T76" i="93" a="1"/>
  <c r="T76" i="93" s="1"/>
  <c r="U76" i="93" a="1"/>
  <c r="U76" i="93"/>
  <c r="V76" i="93" a="1"/>
  <c r="V76" i="93"/>
  <c r="W76" i="93" a="1"/>
  <c r="W76" i="93"/>
  <c r="X76" i="93" a="1"/>
  <c r="X76" i="93" s="1"/>
  <c r="Y76" i="93" a="1"/>
  <c r="Y76" i="93" s="1"/>
  <c r="Z76" i="93" a="1"/>
  <c r="Z76" i="93" s="1"/>
  <c r="AA76" i="93" a="1"/>
  <c r="AA76" i="93" s="1"/>
  <c r="AB76" i="93" a="1"/>
  <c r="AB76" i="93" s="1"/>
  <c r="AC76" i="93" a="1"/>
  <c r="AC76" i="93"/>
  <c r="AD76" i="93" a="1"/>
  <c r="AD76" i="93"/>
  <c r="AE76" i="93" a="1"/>
  <c r="AE76" i="93"/>
  <c r="AF76" i="93" a="1"/>
  <c r="AF76" i="93" s="1"/>
  <c r="AG76" i="93" a="1"/>
  <c r="AG76" i="93" s="1"/>
  <c r="AH76" i="93" a="1"/>
  <c r="AH76" i="93" s="1"/>
  <c r="AI76" i="93" a="1"/>
  <c r="AI76" i="93" s="1"/>
  <c r="AJ76" i="93" a="1"/>
  <c r="AJ76" i="93" s="1"/>
  <c r="AK76" i="93" a="1"/>
  <c r="AK76" i="93"/>
  <c r="AL76" i="93" a="1"/>
  <c r="AL76" i="93"/>
  <c r="AM76" i="93" a="1"/>
  <c r="AM76" i="93"/>
  <c r="AN76" i="93" a="1"/>
  <c r="AN76" i="93" s="1"/>
  <c r="AO76" i="93" a="1"/>
  <c r="AO76" i="93" s="1"/>
  <c r="AP76" i="93" a="1"/>
  <c r="AP76" i="93" s="1"/>
  <c r="AQ76" i="93" a="1"/>
  <c r="AQ76" i="93" s="1"/>
  <c r="AR76" i="93" a="1"/>
  <c r="AR76" i="93" s="1"/>
  <c r="AS76" i="93" a="1"/>
  <c r="AS76" i="93"/>
  <c r="AT76" i="93" a="1"/>
  <c r="AT76" i="93"/>
  <c r="AU76" i="93" a="1"/>
  <c r="AU76" i="93"/>
  <c r="AV76" i="93" a="1"/>
  <c r="AV76" i="93" s="1"/>
  <c r="AW76" i="93" a="1"/>
  <c r="AW76" i="93" s="1"/>
  <c r="AX76" i="93" a="1"/>
  <c r="AX76" i="93" s="1"/>
  <c r="AY76" i="93" a="1"/>
  <c r="AY76" i="93" s="1"/>
  <c r="AZ76" i="93" a="1"/>
  <c r="AZ76" i="93" s="1"/>
  <c r="E77" i="93" a="1"/>
  <c r="E77" i="93"/>
  <c r="F77" i="93" a="1"/>
  <c r="F77" i="93"/>
  <c r="G77" i="93" a="1"/>
  <c r="G77" i="93"/>
  <c r="H77" i="93" a="1"/>
  <c r="H77" i="93" s="1"/>
  <c r="I77" i="93" a="1"/>
  <c r="I77" i="93" s="1"/>
  <c r="J77" i="93" a="1"/>
  <c r="J77" i="93" s="1"/>
  <c r="K77" i="93" a="1"/>
  <c r="K77" i="93" s="1"/>
  <c r="L77" i="93" a="1"/>
  <c r="L77" i="93" s="1"/>
  <c r="M77" i="93" a="1"/>
  <c r="M77" i="93"/>
  <c r="N77" i="93" a="1"/>
  <c r="N77" i="93"/>
  <c r="O77" i="93" a="1"/>
  <c r="O77" i="93"/>
  <c r="P77" i="93" a="1"/>
  <c r="P77" i="93" s="1"/>
  <c r="Q77" i="93" a="1"/>
  <c r="Q77" i="93" s="1"/>
  <c r="R77" i="93" a="1"/>
  <c r="R77" i="93" s="1"/>
  <c r="S77" i="93" a="1"/>
  <c r="S77" i="93" s="1"/>
  <c r="T77" i="93" a="1"/>
  <c r="T77" i="93" s="1"/>
  <c r="U77" i="93" a="1"/>
  <c r="U77" i="93"/>
  <c r="V77" i="93" a="1"/>
  <c r="V77" i="93"/>
  <c r="W77" i="93" a="1"/>
  <c r="W77" i="93"/>
  <c r="X77" i="93" a="1"/>
  <c r="X77" i="93" s="1"/>
  <c r="Y77" i="93" a="1"/>
  <c r="Y77" i="93" s="1"/>
  <c r="Z77" i="93" a="1"/>
  <c r="Z77" i="93" s="1"/>
  <c r="AA77" i="93" a="1"/>
  <c r="AA77" i="93" s="1"/>
  <c r="AB77" i="93" a="1"/>
  <c r="AB77" i="93" s="1"/>
  <c r="AC77" i="93" a="1"/>
  <c r="AC77" i="93"/>
  <c r="AD77" i="93" a="1"/>
  <c r="AD77" i="93"/>
  <c r="AE77" i="93" a="1"/>
  <c r="AE77" i="93"/>
  <c r="AF77" i="93" a="1"/>
  <c r="AF77" i="93" s="1"/>
  <c r="AG77" i="93" a="1"/>
  <c r="AG77" i="93" s="1"/>
  <c r="AH77" i="93" a="1"/>
  <c r="AH77" i="93" s="1"/>
  <c r="AI77" i="93" a="1"/>
  <c r="AI77" i="93" s="1"/>
  <c r="AJ77" i="93" a="1"/>
  <c r="AJ77" i="93" s="1"/>
  <c r="AK77" i="93" a="1"/>
  <c r="AK77" i="93"/>
  <c r="AL77" i="93" a="1"/>
  <c r="AL77" i="93"/>
  <c r="AM77" i="93" a="1"/>
  <c r="AM77" i="93"/>
  <c r="AN77" i="93" a="1"/>
  <c r="AN77" i="93" s="1"/>
  <c r="AO77" i="93" a="1"/>
  <c r="AO77" i="93" s="1"/>
  <c r="AP77" i="93" a="1"/>
  <c r="AP77" i="93" s="1"/>
  <c r="AQ77" i="93" a="1"/>
  <c r="AQ77" i="93" s="1"/>
  <c r="AR77" i="93" a="1"/>
  <c r="AR77" i="93" s="1"/>
  <c r="AS77" i="93" a="1"/>
  <c r="AS77" i="93"/>
  <c r="AT77" i="93" a="1"/>
  <c r="AT77" i="93"/>
  <c r="AU77" i="93" a="1"/>
  <c r="AU77" i="93"/>
  <c r="AV77" i="93" a="1"/>
  <c r="AV77" i="93" s="1"/>
  <c r="AW77" i="93" a="1"/>
  <c r="AW77" i="93" s="1"/>
  <c r="AX77" i="93" a="1"/>
  <c r="AX77" i="93" s="1"/>
  <c r="AY77" i="93" a="1"/>
  <c r="AY77" i="93" s="1"/>
  <c r="AZ77" i="93" a="1"/>
  <c r="AZ77" i="93" s="1"/>
  <c r="E78" i="93" a="1"/>
  <c r="E78" i="93"/>
  <c r="F78" i="93" a="1"/>
  <c r="F78" i="93"/>
  <c r="G78" i="93" a="1"/>
  <c r="G78" i="93"/>
  <c r="H78" i="93" a="1"/>
  <c r="H78" i="93" s="1"/>
  <c r="I78" i="93" a="1"/>
  <c r="I78" i="93" s="1"/>
  <c r="J78" i="93" a="1"/>
  <c r="J78" i="93" s="1"/>
  <c r="K78" i="93" a="1"/>
  <c r="K78" i="93" s="1"/>
  <c r="L78" i="93" a="1"/>
  <c r="L78" i="93" s="1"/>
  <c r="M78" i="93" a="1"/>
  <c r="M78" i="93"/>
  <c r="N78" i="93" a="1"/>
  <c r="N78" i="93"/>
  <c r="O78" i="93" a="1"/>
  <c r="O78" i="93"/>
  <c r="P78" i="93" a="1"/>
  <c r="P78" i="93"/>
  <c r="Q78" i="93" a="1"/>
  <c r="Q78" i="93"/>
  <c r="R78" i="93" a="1"/>
  <c r="R78" i="93"/>
  <c r="S78" i="93" a="1"/>
  <c r="S78" i="93"/>
  <c r="T78" i="93" a="1"/>
  <c r="T78" i="93"/>
  <c r="U78" i="93" a="1"/>
  <c r="U78" i="93"/>
  <c r="V78" i="93" a="1"/>
  <c r="V78" i="93"/>
  <c r="W78" i="93" a="1"/>
  <c r="W78" i="93"/>
  <c r="X78" i="93" a="1"/>
  <c r="X78" i="93"/>
  <c r="Y78" i="93" a="1"/>
  <c r="Y78" i="93"/>
  <c r="Z78" i="93" a="1"/>
  <c r="Z78" i="93"/>
  <c r="AA78" i="93" a="1"/>
  <c r="AA78" i="93"/>
  <c r="AB78" i="93" a="1"/>
  <c r="AB78" i="93"/>
  <c r="AC78" i="93" a="1"/>
  <c r="AC78" i="93"/>
  <c r="AD78" i="93" a="1"/>
  <c r="AD78" i="93"/>
  <c r="AE78" i="93" a="1"/>
  <c r="AE78" i="93"/>
  <c r="AF78" i="93" a="1"/>
  <c r="AF78" i="93"/>
  <c r="AG78" i="93" a="1"/>
  <c r="AG78" i="93"/>
  <c r="AH78" i="93" a="1"/>
  <c r="AH78" i="93"/>
  <c r="AI78" i="93" a="1"/>
  <c r="AI78" i="93"/>
  <c r="AJ78" i="93" a="1"/>
  <c r="AJ78" i="93"/>
  <c r="AK78" i="93" a="1"/>
  <c r="AK78" i="93"/>
  <c r="AL78" i="93" a="1"/>
  <c r="AL78" i="93"/>
  <c r="AM78" i="93" a="1"/>
  <c r="AM78" i="93"/>
  <c r="AN78" i="93" a="1"/>
  <c r="AN78" i="93"/>
  <c r="AO78" i="93" a="1"/>
  <c r="AO78" i="93"/>
  <c r="AP78" i="93" a="1"/>
  <c r="AP78" i="93"/>
  <c r="AQ78" i="93" a="1"/>
  <c r="AQ78" i="93"/>
  <c r="AR78" i="93" a="1"/>
  <c r="AR78" i="93"/>
  <c r="AS78" i="93" a="1"/>
  <c r="AS78" i="93"/>
  <c r="AT78" i="93" a="1"/>
  <c r="AT78" i="93"/>
  <c r="AU78" i="93" a="1"/>
  <c r="AU78" i="93"/>
  <c r="AV78" i="93" a="1"/>
  <c r="AV78" i="93"/>
  <c r="AW78" i="93" a="1"/>
  <c r="AW78" i="93"/>
  <c r="AX78" i="93" a="1"/>
  <c r="AX78" i="93"/>
  <c r="AY78" i="93" a="1"/>
  <c r="AY78" i="93"/>
  <c r="AZ78" i="93" a="1"/>
  <c r="AZ78" i="93"/>
  <c r="E79" i="93" a="1"/>
  <c r="E79" i="93"/>
  <c r="F79" i="93" a="1"/>
  <c r="F79" i="93"/>
  <c r="G79" i="93" a="1"/>
  <c r="G79" i="93"/>
  <c r="H79" i="93" a="1"/>
  <c r="H79" i="93"/>
  <c r="I79" i="93" a="1"/>
  <c r="I79" i="93"/>
  <c r="J79" i="93" a="1"/>
  <c r="J79" i="93"/>
  <c r="K79" i="93" a="1"/>
  <c r="K79" i="93"/>
  <c r="L79" i="93" a="1"/>
  <c r="L79" i="93"/>
  <c r="M79" i="93" a="1"/>
  <c r="M79" i="93"/>
  <c r="N79" i="93" a="1"/>
  <c r="N79" i="93"/>
  <c r="O79" i="93" a="1"/>
  <c r="O79" i="93"/>
  <c r="P79" i="93" a="1"/>
  <c r="P79" i="93"/>
  <c r="Q79" i="93" a="1"/>
  <c r="Q79" i="93"/>
  <c r="R79" i="93" a="1"/>
  <c r="R79" i="93"/>
  <c r="S79" i="93" a="1"/>
  <c r="S79" i="93"/>
  <c r="T79" i="93" a="1"/>
  <c r="T79" i="93"/>
  <c r="U79" i="93" a="1"/>
  <c r="U79" i="93"/>
  <c r="V79" i="93" a="1"/>
  <c r="V79" i="93"/>
  <c r="W79" i="93" a="1"/>
  <c r="W79" i="93"/>
  <c r="X79" i="93" a="1"/>
  <c r="X79" i="93"/>
  <c r="Y79" i="93" a="1"/>
  <c r="Y79" i="93"/>
  <c r="Z79" i="93" a="1"/>
  <c r="Z79" i="93"/>
  <c r="AA79" i="93" a="1"/>
  <c r="AA79" i="93"/>
  <c r="AB79" i="93" a="1"/>
  <c r="AB79" i="93"/>
  <c r="AC79" i="93" a="1"/>
  <c r="AC79" i="93"/>
  <c r="AD79" i="93" a="1"/>
  <c r="AD79" i="93"/>
  <c r="AE79" i="93" a="1"/>
  <c r="AE79" i="93"/>
  <c r="AF79" i="93" a="1"/>
  <c r="AF79" i="93"/>
  <c r="AG79" i="93" a="1"/>
  <c r="AG79" i="93"/>
  <c r="AH79" i="93" a="1"/>
  <c r="AH79" i="93"/>
  <c r="AI79" i="93" a="1"/>
  <c r="AI79" i="93"/>
  <c r="AJ79" i="93" a="1"/>
  <c r="AJ79" i="93"/>
  <c r="AK79" i="93" a="1"/>
  <c r="AK79" i="93"/>
  <c r="AL79" i="93" a="1"/>
  <c r="AL79" i="93"/>
  <c r="AM79" i="93" a="1"/>
  <c r="AM79" i="93"/>
  <c r="AN79" i="93" a="1"/>
  <c r="AN79" i="93"/>
  <c r="AO79" i="93" a="1"/>
  <c r="AO79" i="93"/>
  <c r="AP79" i="93" a="1"/>
  <c r="AP79" i="93"/>
  <c r="AQ79" i="93" a="1"/>
  <c r="AQ79" i="93"/>
  <c r="AR79" i="93" a="1"/>
  <c r="AR79" i="93"/>
  <c r="AS79" i="93" a="1"/>
  <c r="AS79" i="93"/>
  <c r="AT79" i="93" a="1"/>
  <c r="AT79" i="93"/>
  <c r="AU79" i="93" a="1"/>
  <c r="AU79" i="93"/>
  <c r="AV79" i="93" a="1"/>
  <c r="AV79" i="93"/>
  <c r="AW79" i="93" a="1"/>
  <c r="AW79" i="93"/>
  <c r="AX79" i="93" a="1"/>
  <c r="AX79" i="93"/>
  <c r="AY79" i="93" a="1"/>
  <c r="AY79" i="93"/>
  <c r="AZ79" i="93" a="1"/>
  <c r="AZ79" i="93"/>
  <c r="E80" i="93" a="1"/>
  <c r="E80" i="93"/>
  <c r="F80" i="93" a="1"/>
  <c r="F80" i="93"/>
  <c r="G80" i="93" a="1"/>
  <c r="G80" i="93"/>
  <c r="H80" i="93" a="1"/>
  <c r="H80" i="93"/>
  <c r="I80" i="93" a="1"/>
  <c r="I80" i="93"/>
  <c r="J80" i="93" a="1"/>
  <c r="J80" i="93"/>
  <c r="K80" i="93" a="1"/>
  <c r="K80" i="93"/>
  <c r="L80" i="93" a="1"/>
  <c r="L80" i="93"/>
  <c r="M80" i="93" a="1"/>
  <c r="M80" i="93"/>
  <c r="N80" i="93" a="1"/>
  <c r="N80" i="93"/>
  <c r="O80" i="93" a="1"/>
  <c r="O80" i="93"/>
  <c r="P80" i="93" a="1"/>
  <c r="P80" i="93"/>
  <c r="Q80" i="93" a="1"/>
  <c r="Q80" i="93"/>
  <c r="R80" i="93" a="1"/>
  <c r="R80" i="93"/>
  <c r="S80" i="93" a="1"/>
  <c r="S80" i="93"/>
  <c r="T80" i="93" a="1"/>
  <c r="T80" i="93"/>
  <c r="U80" i="93" a="1"/>
  <c r="U80" i="93"/>
  <c r="V80" i="93" a="1"/>
  <c r="V80" i="93"/>
  <c r="W80" i="93" a="1"/>
  <c r="W80" i="93"/>
  <c r="X80" i="93" a="1"/>
  <c r="X80" i="93"/>
  <c r="Y80" i="93" a="1"/>
  <c r="Y80" i="93"/>
  <c r="Z80" i="93" a="1"/>
  <c r="Z80" i="93"/>
  <c r="AA80" i="93" a="1"/>
  <c r="AA80" i="93"/>
  <c r="AB80" i="93" a="1"/>
  <c r="AB80" i="93"/>
  <c r="AC80" i="93" a="1"/>
  <c r="AC80" i="93"/>
  <c r="AD80" i="93" a="1"/>
  <c r="AD80" i="93"/>
  <c r="AE80" i="93" a="1"/>
  <c r="AE80" i="93"/>
  <c r="AF80" i="93" a="1"/>
  <c r="AF80" i="93"/>
  <c r="AG80" i="93" a="1"/>
  <c r="AG80" i="93"/>
  <c r="AH80" i="93" a="1"/>
  <c r="AH80" i="93"/>
  <c r="AI80" i="93" a="1"/>
  <c r="AI80" i="93"/>
  <c r="AJ80" i="93" a="1"/>
  <c r="AJ80" i="93"/>
  <c r="AK80" i="93" a="1"/>
  <c r="AK80" i="93"/>
  <c r="AL80" i="93" a="1"/>
  <c r="AL80" i="93"/>
  <c r="AM80" i="93" a="1"/>
  <c r="AM80" i="93"/>
  <c r="AN80" i="93" a="1"/>
  <c r="AN80" i="93"/>
  <c r="AO80" i="93" a="1"/>
  <c r="AO80" i="93"/>
  <c r="AP80" i="93" a="1"/>
  <c r="AP80" i="93"/>
  <c r="AQ80" i="93" a="1"/>
  <c r="AQ80" i="93"/>
  <c r="AR80" i="93" a="1"/>
  <c r="AR80" i="93"/>
  <c r="AS80" i="93" a="1"/>
  <c r="AS80" i="93"/>
  <c r="AT80" i="93" a="1"/>
  <c r="AT80" i="93"/>
  <c r="AU80" i="93" a="1"/>
  <c r="AU80" i="93"/>
  <c r="AV80" i="93" a="1"/>
  <c r="AV80" i="93"/>
  <c r="AW80" i="93" a="1"/>
  <c r="AW80" i="93"/>
  <c r="AX80" i="93" a="1"/>
  <c r="AX80" i="93"/>
  <c r="AY80" i="93" a="1"/>
  <c r="AY80" i="93"/>
  <c r="AZ80" i="93" a="1"/>
  <c r="AZ80" i="93"/>
  <c r="E81" i="93" a="1"/>
  <c r="E81" i="93"/>
  <c r="F81" i="93" a="1"/>
  <c r="F81" i="93"/>
  <c r="G81" i="93" a="1"/>
  <c r="G81" i="93"/>
  <c r="H81" i="93" a="1"/>
  <c r="H81" i="93"/>
  <c r="I81" i="93" a="1"/>
  <c r="I81" i="93"/>
  <c r="J81" i="93" a="1"/>
  <c r="J81" i="93"/>
  <c r="K81" i="93" a="1"/>
  <c r="K81" i="93"/>
  <c r="L81" i="93" a="1"/>
  <c r="L81" i="93"/>
  <c r="M81" i="93" a="1"/>
  <c r="M81" i="93"/>
  <c r="N81" i="93" a="1"/>
  <c r="N81" i="93"/>
  <c r="O81" i="93" a="1"/>
  <c r="O81" i="93"/>
  <c r="P81" i="93" a="1"/>
  <c r="P81" i="93"/>
  <c r="Q81" i="93" a="1"/>
  <c r="Q81" i="93"/>
  <c r="R81" i="93" a="1"/>
  <c r="R81" i="93"/>
  <c r="S81" i="93" a="1"/>
  <c r="S81" i="93"/>
  <c r="T81" i="93" a="1"/>
  <c r="T81" i="93"/>
  <c r="U81" i="93" a="1"/>
  <c r="U81" i="93"/>
  <c r="V81" i="93" a="1"/>
  <c r="V81" i="93"/>
  <c r="W81" i="93" a="1"/>
  <c r="W81" i="93"/>
  <c r="X81" i="93" a="1"/>
  <c r="X81" i="93"/>
  <c r="Y81" i="93" a="1"/>
  <c r="Y81" i="93"/>
  <c r="Z81" i="93" a="1"/>
  <c r="Z81" i="93"/>
  <c r="AA81" i="93" a="1"/>
  <c r="AA81" i="93"/>
  <c r="AB81" i="93" a="1"/>
  <c r="AB81" i="93"/>
  <c r="AC81" i="93" a="1"/>
  <c r="AC81" i="93"/>
  <c r="AD81" i="93" a="1"/>
  <c r="AD81" i="93"/>
  <c r="AE81" i="93" a="1"/>
  <c r="AE81" i="93"/>
  <c r="AF81" i="93" a="1"/>
  <c r="AF81" i="93"/>
  <c r="AG81" i="93" a="1"/>
  <c r="AG81" i="93"/>
  <c r="AH81" i="93" a="1"/>
  <c r="AH81" i="93"/>
  <c r="AI81" i="93" a="1"/>
  <c r="AI81" i="93"/>
  <c r="AJ81" i="93" a="1"/>
  <c r="AJ81" i="93"/>
  <c r="AK81" i="93" a="1"/>
  <c r="AK81" i="93"/>
  <c r="AL81" i="93" a="1"/>
  <c r="AL81" i="93"/>
  <c r="AM81" i="93" a="1"/>
  <c r="AM81" i="93"/>
  <c r="AN81" i="93" a="1"/>
  <c r="AN81" i="93"/>
  <c r="AO81" i="93" a="1"/>
  <c r="AO81" i="93"/>
  <c r="AP81" i="93" a="1"/>
  <c r="AP81" i="93"/>
  <c r="AQ81" i="93" a="1"/>
  <c r="AQ81" i="93"/>
  <c r="AR81" i="93" a="1"/>
  <c r="AR81" i="93"/>
  <c r="AS81" i="93" a="1"/>
  <c r="AS81" i="93"/>
  <c r="AT81" i="93" a="1"/>
  <c r="AT81" i="93"/>
  <c r="AU81" i="93" a="1"/>
  <c r="AU81" i="93"/>
  <c r="AV81" i="93" a="1"/>
  <c r="AV81" i="93"/>
  <c r="AW81" i="93" a="1"/>
  <c r="AW81" i="93"/>
  <c r="AX81" i="93" a="1"/>
  <c r="AX81" i="93"/>
  <c r="AY81" i="93" a="1"/>
  <c r="AY81" i="93"/>
  <c r="AZ81" i="93" a="1"/>
  <c r="AZ81" i="93"/>
  <c r="E82" i="93" a="1"/>
  <c r="E82" i="93" s="1"/>
  <c r="F82" i="93" a="1"/>
  <c r="F82" i="93"/>
  <c r="G82" i="93" a="1"/>
  <c r="G82" i="93"/>
  <c r="H82" i="93" a="1"/>
  <c r="H82" i="93"/>
  <c r="I82" i="93" a="1"/>
  <c r="I82" i="93" s="1"/>
  <c r="J82" i="93" a="1"/>
  <c r="J82" i="93"/>
  <c r="K82" i="93" a="1"/>
  <c r="K82" i="93"/>
  <c r="L82" i="93" a="1"/>
  <c r="L82" i="93"/>
  <c r="M82" i="93" a="1"/>
  <c r="M82" i="93" s="1"/>
  <c r="N82" i="93" a="1"/>
  <c r="N82" i="93" s="1"/>
  <c r="O82" i="93" a="1"/>
  <c r="O82" i="93"/>
  <c r="P82" i="93" a="1"/>
  <c r="P82" i="93"/>
  <c r="Q82" i="93" a="1"/>
  <c r="Q82" i="93" s="1"/>
  <c r="R82" i="93" a="1"/>
  <c r="R82" i="93" s="1"/>
  <c r="S82" i="93" a="1"/>
  <c r="S82" i="93"/>
  <c r="T82" i="93" a="1"/>
  <c r="T82" i="93" s="1"/>
  <c r="U82" i="93" a="1"/>
  <c r="U82" i="93" s="1"/>
  <c r="V82" i="93" a="1"/>
  <c r="V82" i="93" s="1"/>
  <c r="W82" i="93" a="1"/>
  <c r="W82" i="93"/>
  <c r="X82" i="93" a="1"/>
  <c r="X82" i="93" s="1"/>
  <c r="Y82" i="93" a="1"/>
  <c r="Y82" i="93" s="1"/>
  <c r="Z82" i="93" a="1"/>
  <c r="Z82" i="93" s="1"/>
  <c r="AA82" i="93" a="1"/>
  <c r="AA82" i="93" s="1"/>
  <c r="AB82" i="93" a="1"/>
  <c r="AB82" i="93" s="1"/>
  <c r="AC82" i="93" a="1"/>
  <c r="AC82" i="93" s="1"/>
  <c r="AD82" i="93" a="1"/>
  <c r="AD82" i="93" s="1"/>
  <c r="AE82" i="93" a="1"/>
  <c r="AE82" i="93"/>
  <c r="AF82" i="93" a="1"/>
  <c r="AF82" i="93" s="1"/>
  <c r="AG82" i="93" a="1"/>
  <c r="AG82" i="93" s="1"/>
  <c r="AH82" i="93" a="1"/>
  <c r="AH82" i="93" s="1"/>
  <c r="AI82" i="93" a="1"/>
  <c r="AI82" i="93" s="1"/>
  <c r="AJ82" i="93" a="1"/>
  <c r="AJ82" i="93" s="1"/>
  <c r="AK82" i="93" a="1"/>
  <c r="AK82" i="93" s="1"/>
  <c r="AL82" i="93" a="1"/>
  <c r="AL82" i="93" s="1"/>
  <c r="AM82" i="93" a="1"/>
  <c r="AM82" i="93" s="1"/>
  <c r="AN82" i="93" a="1"/>
  <c r="AN82" i="93" s="1"/>
  <c r="AO82" i="93" a="1"/>
  <c r="AO82" i="93" s="1"/>
  <c r="AP82" i="93" a="1"/>
  <c r="AP82" i="93" s="1"/>
  <c r="AQ82" i="93" a="1"/>
  <c r="AQ82" i="93"/>
  <c r="AR82" i="93" a="1"/>
  <c r="AR82" i="93" s="1"/>
  <c r="AS82" i="93" a="1"/>
  <c r="AS82" i="93" s="1"/>
  <c r="AT82" i="93" a="1"/>
  <c r="AT82" i="93" s="1"/>
  <c r="AU82" i="93" a="1"/>
  <c r="AU82" i="93"/>
  <c r="AV82" i="93" a="1"/>
  <c r="AV82" i="93" s="1"/>
  <c r="AW82" i="93" a="1"/>
  <c r="AW82" i="93" s="1"/>
  <c r="AX82" i="93" a="1"/>
  <c r="AX82" i="93" s="1"/>
  <c r="AY82" i="93" a="1"/>
  <c r="AY82" i="93" s="1"/>
  <c r="AZ82" i="93" a="1"/>
  <c r="AZ82" i="93" s="1"/>
  <c r="E83" i="93" a="1"/>
  <c r="E83" i="93" s="1"/>
  <c r="F83" i="93" a="1"/>
  <c r="F83" i="93" s="1"/>
  <c r="G83" i="93" a="1"/>
  <c r="G83" i="93" s="1"/>
  <c r="H83" i="93" a="1"/>
  <c r="H83" i="93" s="1"/>
  <c r="I83" i="93" a="1"/>
  <c r="I83" i="93" s="1"/>
  <c r="J83" i="93" a="1"/>
  <c r="J83" i="93" s="1"/>
  <c r="K83" i="93" a="1"/>
  <c r="K83" i="93" s="1"/>
  <c r="L83" i="93" a="1"/>
  <c r="L83" i="93" s="1"/>
  <c r="M83" i="93" a="1"/>
  <c r="M83" i="93" s="1"/>
  <c r="N83" i="93" a="1"/>
  <c r="N83" i="93" s="1"/>
  <c r="O83" i="93" a="1"/>
  <c r="O83" i="93"/>
  <c r="P83" i="93" a="1"/>
  <c r="P83" i="93" s="1"/>
  <c r="Q83" i="93" a="1"/>
  <c r="Q83" i="93" s="1"/>
  <c r="R83" i="93" a="1"/>
  <c r="R83" i="93" s="1"/>
  <c r="S83" i="93" a="1"/>
  <c r="S83" i="93" s="1"/>
  <c r="T83" i="93" a="1"/>
  <c r="T83" i="93" s="1"/>
  <c r="U83" i="93" a="1"/>
  <c r="U83" i="93" s="1"/>
  <c r="V83" i="93" a="1"/>
  <c r="V83" i="93" s="1"/>
  <c r="W83" i="93" a="1"/>
  <c r="W83" i="93" s="1"/>
  <c r="X83" i="93" a="1"/>
  <c r="X83" i="93" s="1"/>
  <c r="Y83" i="93" a="1"/>
  <c r="Y83" i="93" s="1"/>
  <c r="Z83" i="93" a="1"/>
  <c r="Z83" i="93" s="1"/>
  <c r="AA83" i="93" a="1"/>
  <c r="AA83" i="93"/>
  <c r="AB83" i="93" a="1"/>
  <c r="AB83" i="93" s="1"/>
  <c r="AC83" i="93" a="1"/>
  <c r="AC83" i="93" s="1"/>
  <c r="AD83" i="93" a="1"/>
  <c r="AD83" i="93" s="1"/>
  <c r="AE83" i="93" a="1"/>
  <c r="AE83" i="93"/>
  <c r="AF83" i="93" a="1"/>
  <c r="AF83" i="93" s="1"/>
  <c r="AG83" i="93" a="1"/>
  <c r="AG83" i="93" s="1"/>
  <c r="AH83" i="93" a="1"/>
  <c r="AH83" i="93" s="1"/>
  <c r="AI83" i="93" a="1"/>
  <c r="AI83" i="93" s="1"/>
  <c r="AJ83" i="93" a="1"/>
  <c r="AJ83" i="93" s="1"/>
  <c r="AK83" i="93" a="1"/>
  <c r="AK83" i="93" s="1"/>
  <c r="AL83" i="93" a="1"/>
  <c r="AL83" i="93" s="1"/>
  <c r="AM83" i="93" a="1"/>
  <c r="AM83" i="93" s="1"/>
  <c r="AN83" i="93" a="1"/>
  <c r="AN83" i="93" s="1"/>
  <c r="AO83" i="93" a="1"/>
  <c r="AO83" i="93" s="1"/>
  <c r="AP83" i="93" a="1"/>
  <c r="AP83" i="93" s="1"/>
  <c r="AQ83" i="93" a="1"/>
  <c r="AQ83" i="93" s="1"/>
  <c r="AR83" i="93" a="1"/>
  <c r="AR83" i="93" s="1"/>
  <c r="AS83" i="93" a="1"/>
  <c r="AS83" i="93" s="1"/>
  <c r="AT83" i="93" a="1"/>
  <c r="AT83" i="93" s="1"/>
  <c r="AU83" i="93" a="1"/>
  <c r="AU83" i="93"/>
  <c r="AV83" i="93" a="1"/>
  <c r="AV83" i="93" s="1"/>
  <c r="AW83" i="93" a="1"/>
  <c r="AW83" i="93" s="1"/>
  <c r="AX83" i="93" a="1"/>
  <c r="AX83" i="93"/>
  <c r="AY83" i="93" a="1"/>
  <c r="AY83" i="93" s="1"/>
  <c r="AZ83" i="93" a="1"/>
  <c r="AZ83" i="93"/>
  <c r="E84" i="93" a="1"/>
  <c r="E84" i="93" s="1"/>
  <c r="F84" i="93" a="1"/>
  <c r="F84" i="93" s="1"/>
  <c r="G84" i="93" a="1"/>
  <c r="G84" i="93"/>
  <c r="H84" i="93" a="1"/>
  <c r="H84" i="93"/>
  <c r="I84" i="93" a="1"/>
  <c r="I84" i="93" s="1"/>
  <c r="J84" i="93" a="1"/>
  <c r="J84" i="93" s="1"/>
  <c r="K84" i="93" a="1"/>
  <c r="K84" i="93"/>
  <c r="L84" i="93" a="1"/>
  <c r="L84" i="93" s="1"/>
  <c r="M84" i="93" a="1"/>
  <c r="M84" i="93" s="1"/>
  <c r="N84" i="93" a="1"/>
  <c r="N84" i="93" s="1"/>
  <c r="O84" i="93" a="1"/>
  <c r="O84" i="93" s="1"/>
  <c r="P84" i="93" a="1"/>
  <c r="P84" i="93"/>
  <c r="Q84" i="93" a="1"/>
  <c r="Q84" i="93" s="1"/>
  <c r="R84" i="93" a="1"/>
  <c r="R84" i="93"/>
  <c r="S84" i="93" a="1"/>
  <c r="S84" i="93" s="1"/>
  <c r="T84" i="93" a="1"/>
  <c r="T84" i="93"/>
  <c r="U84" i="93" a="1"/>
  <c r="U84" i="93" s="1"/>
  <c r="V84" i="93" a="1"/>
  <c r="V84" i="93"/>
  <c r="W84" i="93" a="1"/>
  <c r="W84" i="93" s="1"/>
  <c r="X84" i="93" a="1"/>
  <c r="X84" i="93" s="1"/>
  <c r="Y84" i="93" a="1"/>
  <c r="Y84" i="93" s="1"/>
  <c r="Z84" i="93" a="1"/>
  <c r="Z84" i="93" s="1"/>
  <c r="AA84" i="93" a="1"/>
  <c r="AA84" i="93"/>
  <c r="AB84" i="93" a="1"/>
  <c r="AB84" i="93" s="1"/>
  <c r="AC84" i="93" a="1"/>
  <c r="AC84" i="93" s="1"/>
  <c r="AD84" i="93" a="1"/>
  <c r="AD84" i="93"/>
  <c r="AE84" i="93" a="1"/>
  <c r="AE84" i="93"/>
  <c r="AF84" i="93" a="1"/>
  <c r="AF84" i="93" s="1"/>
  <c r="AG84" i="93" a="1"/>
  <c r="AG84" i="93" s="1"/>
  <c r="AH84" i="93" a="1"/>
  <c r="AH84" i="93"/>
  <c r="AI84" i="93" a="1"/>
  <c r="AI84" i="93" s="1"/>
  <c r="AJ84" i="93" a="1"/>
  <c r="AJ84" i="93"/>
  <c r="AK84" i="93" a="1"/>
  <c r="AK84" i="93" s="1"/>
  <c r="AL84" i="93" a="1"/>
  <c r="AL84" i="93" s="1"/>
  <c r="AM84" i="93" a="1"/>
  <c r="AM84" i="93"/>
  <c r="AN84" i="93" a="1"/>
  <c r="AN84" i="93"/>
  <c r="AO84" i="93" a="1"/>
  <c r="AO84" i="93" s="1"/>
  <c r="AP84" i="93" a="1"/>
  <c r="AP84" i="93" s="1"/>
  <c r="AQ84" i="93" a="1"/>
  <c r="AQ84" i="93"/>
  <c r="AR84" i="93" a="1"/>
  <c r="AR84" i="93" s="1"/>
  <c r="AS84" i="93" a="1"/>
  <c r="AS84" i="93" s="1"/>
  <c r="AT84" i="93" a="1"/>
  <c r="AT84" i="93" s="1"/>
  <c r="AU84" i="93" a="1"/>
  <c r="AU84" i="93" s="1"/>
  <c r="AV84" i="93" a="1"/>
  <c r="AV84" i="93"/>
  <c r="AW84" i="93" a="1"/>
  <c r="AW84" i="93" s="1"/>
  <c r="AX84" i="93" a="1"/>
  <c r="AX84" i="93"/>
  <c r="AY84" i="93" a="1"/>
  <c r="AY84" i="93" s="1"/>
  <c r="AZ84" i="93" a="1"/>
  <c r="AZ84" i="93"/>
  <c r="E85" i="93" a="1"/>
  <c r="E85" i="93" s="1"/>
  <c r="F85" i="93" a="1"/>
  <c r="F85" i="93"/>
  <c r="G85" i="93" a="1"/>
  <c r="G85" i="93" s="1"/>
  <c r="H85" i="93" a="1"/>
  <c r="H85" i="93" s="1"/>
  <c r="I85" i="93" a="1"/>
  <c r="I85" i="93" s="1"/>
  <c r="J85" i="93" a="1"/>
  <c r="J85" i="93" s="1"/>
  <c r="K85" i="93" a="1"/>
  <c r="K85" i="93"/>
  <c r="L85" i="93" a="1"/>
  <c r="L85" i="93" s="1"/>
  <c r="M85" i="93" a="1"/>
  <c r="M85" i="93" s="1"/>
  <c r="N85" i="93" a="1"/>
  <c r="N85" i="93"/>
  <c r="O85" i="93" a="1"/>
  <c r="O85" i="93"/>
  <c r="P85" i="93" a="1"/>
  <c r="P85" i="93" s="1"/>
  <c r="Q85" i="93" a="1"/>
  <c r="Q85" i="93" s="1"/>
  <c r="R85" i="93" a="1"/>
  <c r="R85" i="93"/>
  <c r="S85" i="93" a="1"/>
  <c r="S85" i="93" s="1"/>
  <c r="T85" i="93" a="1"/>
  <c r="T85" i="93"/>
  <c r="U85" i="93" a="1"/>
  <c r="U85" i="93" s="1"/>
  <c r="V85" i="93" a="1"/>
  <c r="V85" i="93" s="1"/>
  <c r="W85" i="93" a="1"/>
  <c r="W85" i="93"/>
  <c r="X85" i="93" a="1"/>
  <c r="X85" i="93"/>
  <c r="Y85" i="93" a="1"/>
  <c r="Y85" i="93" s="1"/>
  <c r="Z85" i="93" a="1"/>
  <c r="Z85" i="93" s="1"/>
  <c r="AA85" i="93" a="1"/>
  <c r="AA85" i="93"/>
  <c r="AB85" i="93" a="1"/>
  <c r="AB85" i="93" s="1"/>
  <c r="AC85" i="93" a="1"/>
  <c r="AC85" i="93" s="1"/>
  <c r="AD85" i="93" a="1"/>
  <c r="AD85" i="93" s="1"/>
  <c r="AE85" i="93" a="1"/>
  <c r="AE85" i="93" s="1"/>
  <c r="AF85" i="93" a="1"/>
  <c r="AF85" i="93"/>
  <c r="AG85" i="93" a="1"/>
  <c r="AG85" i="93" s="1"/>
  <c r="AH85" i="93" a="1"/>
  <c r="AH85" i="93"/>
  <c r="AI85" i="93" a="1"/>
  <c r="AI85" i="93" s="1"/>
  <c r="AJ85" i="93" a="1"/>
  <c r="AJ85" i="93"/>
  <c r="AK85" i="93" a="1"/>
  <c r="AK85" i="93" s="1"/>
  <c r="AL85" i="93" a="1"/>
  <c r="AL85" i="93"/>
  <c r="AM85" i="93" a="1"/>
  <c r="AM85" i="93" s="1"/>
  <c r="AN85" i="93" a="1"/>
  <c r="AN85" i="93" s="1"/>
  <c r="AO85" i="93" a="1"/>
  <c r="AO85" i="93" s="1"/>
  <c r="AP85" i="93" a="1"/>
  <c r="AP85" i="93" s="1"/>
  <c r="AQ85" i="93" a="1"/>
  <c r="AQ85" i="93"/>
  <c r="AR85" i="93" a="1"/>
  <c r="AR85" i="93" s="1"/>
  <c r="AS85" i="93" a="1"/>
  <c r="AS85" i="93" s="1"/>
  <c r="AT85" i="93" a="1"/>
  <c r="AT85" i="93"/>
  <c r="AU85" i="93" a="1"/>
  <c r="AU85" i="93"/>
  <c r="AV85" i="93" a="1"/>
  <c r="AV85" i="93" s="1"/>
  <c r="AW85" i="93" a="1"/>
  <c r="AW85" i="93" s="1"/>
  <c r="AX85" i="93" a="1"/>
  <c r="AX85" i="93"/>
  <c r="AY85" i="93" a="1"/>
  <c r="AY85" i="93" s="1"/>
  <c r="AZ85" i="93" a="1"/>
  <c r="AZ85" i="93"/>
  <c r="E86" i="93" a="1"/>
  <c r="E86" i="93" s="1"/>
  <c r="F86" i="93" a="1"/>
  <c r="F86" i="93" s="1"/>
  <c r="G86" i="93" a="1"/>
  <c r="G86" i="93"/>
  <c r="H86" i="93" a="1"/>
  <c r="H86" i="93"/>
  <c r="I86" i="93" a="1"/>
  <c r="I86" i="93" s="1"/>
  <c r="J86" i="93" a="1"/>
  <c r="J86" i="93" s="1"/>
  <c r="K86" i="93" a="1"/>
  <c r="K86" i="93"/>
  <c r="L86" i="93" a="1"/>
  <c r="L86" i="93" s="1"/>
  <c r="M86" i="93" a="1"/>
  <c r="M86" i="93" s="1"/>
  <c r="N86" i="93" a="1"/>
  <c r="N86" i="93" s="1"/>
  <c r="O86" i="93" a="1"/>
  <c r="O86" i="93" s="1"/>
  <c r="P86" i="93" a="1"/>
  <c r="P86" i="93"/>
  <c r="Q86" i="93" a="1"/>
  <c r="Q86" i="93" s="1"/>
  <c r="R86" i="93" a="1"/>
  <c r="R86" i="93"/>
  <c r="S86" i="93" a="1"/>
  <c r="S86" i="93" s="1"/>
  <c r="T86" i="93" a="1"/>
  <c r="T86" i="93"/>
  <c r="U86" i="93" a="1"/>
  <c r="U86" i="93" s="1"/>
  <c r="V86" i="93" a="1"/>
  <c r="V86" i="93"/>
  <c r="W86" i="93" a="1"/>
  <c r="W86" i="93" s="1"/>
  <c r="X86" i="93" a="1"/>
  <c r="X86" i="93" s="1"/>
  <c r="Y86" i="93" a="1"/>
  <c r="Y86" i="93" s="1"/>
  <c r="Z86" i="93" a="1"/>
  <c r="Z86" i="93" s="1"/>
  <c r="AA86" i="93" a="1"/>
  <c r="AA86" i="93"/>
  <c r="AB86" i="93" a="1"/>
  <c r="AB86" i="93" s="1"/>
  <c r="AC86" i="93" a="1"/>
  <c r="AC86" i="93" s="1"/>
  <c r="AD86" i="93" a="1"/>
  <c r="AD86" i="93"/>
  <c r="AE86" i="93" a="1"/>
  <c r="AE86" i="93"/>
  <c r="AF86" i="93" a="1"/>
  <c r="AF86" i="93" s="1"/>
  <c r="AG86" i="93" a="1"/>
  <c r="AG86" i="93" s="1"/>
  <c r="AH86" i="93" a="1"/>
  <c r="AH86" i="93"/>
  <c r="AI86" i="93" a="1"/>
  <c r="AI86" i="93" s="1"/>
  <c r="AJ86" i="93" a="1"/>
  <c r="AJ86" i="93"/>
  <c r="AK86" i="93" a="1"/>
  <c r="AK86" i="93" s="1"/>
  <c r="AL86" i="93" a="1"/>
  <c r="AL86" i="93" s="1"/>
  <c r="AM86" i="93" a="1"/>
  <c r="AM86" i="93"/>
  <c r="AN86" i="93" a="1"/>
  <c r="AN86" i="93"/>
  <c r="AO86" i="93" a="1"/>
  <c r="AO86" i="93" s="1"/>
  <c r="AP86" i="93" a="1"/>
  <c r="AP86" i="93" s="1"/>
  <c r="AQ86" i="93" a="1"/>
  <c r="AQ86" i="93"/>
  <c r="AR86" i="93" a="1"/>
  <c r="AR86" i="93" s="1"/>
  <c r="AS86" i="93" a="1"/>
  <c r="AS86" i="93" s="1"/>
  <c r="AT86" i="93" a="1"/>
  <c r="AT86" i="93" s="1"/>
  <c r="AU86" i="93" a="1"/>
  <c r="AU86" i="93" s="1"/>
  <c r="AV86" i="93" a="1"/>
  <c r="AV86" i="93"/>
  <c r="AW86" i="93" a="1"/>
  <c r="AW86" i="93" s="1"/>
  <c r="AX86" i="93" a="1"/>
  <c r="AX86" i="93"/>
  <c r="AY86" i="93" a="1"/>
  <c r="AY86" i="93" s="1"/>
  <c r="AZ86" i="93" a="1"/>
  <c r="AZ86" i="93"/>
  <c r="E87" i="93" a="1"/>
  <c r="E87" i="93" s="1"/>
  <c r="F87" i="93" a="1"/>
  <c r="F87" i="93"/>
  <c r="G87" i="93" a="1"/>
  <c r="G87" i="93" s="1"/>
  <c r="H87" i="93" a="1"/>
  <c r="H87" i="93" s="1"/>
  <c r="I87" i="93" a="1"/>
  <c r="I87" i="93" s="1"/>
  <c r="J87" i="93" a="1"/>
  <c r="J87" i="93" s="1"/>
  <c r="K87" i="93" a="1"/>
  <c r="K87" i="93"/>
  <c r="L87" i="93" a="1"/>
  <c r="L87" i="93" s="1"/>
  <c r="M87" i="93" a="1"/>
  <c r="M87" i="93" s="1"/>
  <c r="N87" i="93" a="1"/>
  <c r="N87" i="93"/>
  <c r="O87" i="93" a="1"/>
  <c r="O87" i="93"/>
  <c r="P87" i="93" a="1"/>
  <c r="P87" i="93" s="1"/>
  <c r="Q87" i="93" a="1"/>
  <c r="Q87" i="93" s="1"/>
  <c r="R87" i="93" a="1"/>
  <c r="R87" i="93"/>
  <c r="S87" i="93" a="1"/>
  <c r="S87" i="93" s="1"/>
  <c r="T87" i="93" a="1"/>
  <c r="T87" i="93"/>
  <c r="U87" i="93" a="1"/>
  <c r="U87" i="93" s="1"/>
  <c r="V87" i="93" a="1"/>
  <c r="V87" i="93" s="1"/>
  <c r="W87" i="93" a="1"/>
  <c r="W87" i="93"/>
  <c r="X87" i="93" a="1"/>
  <c r="X87" i="93"/>
  <c r="Y87" i="93" a="1"/>
  <c r="Y87" i="93" s="1"/>
  <c r="Z87" i="93" a="1"/>
  <c r="Z87" i="93" s="1"/>
  <c r="AA87" i="93" a="1"/>
  <c r="AA87" i="93"/>
  <c r="AB87" i="93" a="1"/>
  <c r="AB87" i="93" s="1"/>
  <c r="AC87" i="93" a="1"/>
  <c r="AC87" i="93" s="1"/>
  <c r="AD87" i="93" a="1"/>
  <c r="AD87" i="93" s="1"/>
  <c r="AE87" i="93" a="1"/>
  <c r="AE87" i="93" s="1"/>
  <c r="AF87" i="93" a="1"/>
  <c r="AF87" i="93"/>
  <c r="AG87" i="93" a="1"/>
  <c r="AG87" i="93" s="1"/>
  <c r="AH87" i="93" a="1"/>
  <c r="AH87" i="93"/>
  <c r="AI87" i="93" a="1"/>
  <c r="AI87" i="93" s="1"/>
  <c r="AJ87" i="93" a="1"/>
  <c r="AJ87" i="93"/>
  <c r="AK87" i="93" a="1"/>
  <c r="AK87" i="93" s="1"/>
  <c r="AL87" i="93" a="1"/>
  <c r="AL87" i="93"/>
  <c r="AM87" i="93" a="1"/>
  <c r="AM87" i="93" s="1"/>
  <c r="AN87" i="93" a="1"/>
  <c r="AN87" i="93" s="1"/>
  <c r="AO87" i="93" a="1"/>
  <c r="AO87" i="93" s="1"/>
  <c r="AP87" i="93" a="1"/>
  <c r="AP87" i="93" s="1"/>
  <c r="AQ87" i="93" a="1"/>
  <c r="AQ87" i="93"/>
  <c r="AR87" i="93" a="1"/>
  <c r="AR87" i="93" s="1"/>
  <c r="AS87" i="93" a="1"/>
  <c r="AS87" i="93" s="1"/>
  <c r="AT87" i="93" a="1"/>
  <c r="AT87" i="93"/>
  <c r="AU87" i="93" a="1"/>
  <c r="AU87" i="93"/>
  <c r="AV87" i="93" a="1"/>
  <c r="AV87" i="93" s="1"/>
  <c r="AW87" i="93" a="1"/>
  <c r="AW87" i="93" s="1"/>
  <c r="AX87" i="93" a="1"/>
  <c r="AX87" i="93"/>
  <c r="AY87" i="93" a="1"/>
  <c r="AY87" i="93" s="1"/>
  <c r="AZ87" i="93" a="1"/>
  <c r="AZ87" i="93"/>
  <c r="E88" i="93" a="1"/>
  <c r="E88" i="93" s="1"/>
  <c r="F88" i="93" a="1"/>
  <c r="F88" i="93" s="1"/>
  <c r="G88" i="93" a="1"/>
  <c r="G88" i="93"/>
  <c r="H88" i="93" a="1"/>
  <c r="H88" i="93"/>
  <c r="I88" i="93" a="1"/>
  <c r="I88" i="93" s="1"/>
  <c r="J88" i="93" a="1"/>
  <c r="J88" i="93" s="1"/>
  <c r="K88" i="93" a="1"/>
  <c r="K88" i="93"/>
  <c r="L88" i="93" a="1"/>
  <c r="L88" i="93" s="1"/>
  <c r="M88" i="93" a="1"/>
  <c r="M88" i="93" s="1"/>
  <c r="N88" i="93" a="1"/>
  <c r="N88" i="93" s="1"/>
  <c r="O88" i="93" a="1"/>
  <c r="O88" i="93" s="1"/>
  <c r="P88" i="93" a="1"/>
  <c r="P88" i="93"/>
  <c r="Q88" i="93" a="1"/>
  <c r="Q88" i="93" s="1"/>
  <c r="R88" i="93" a="1"/>
  <c r="R88" i="93"/>
  <c r="S88" i="93" a="1"/>
  <c r="S88" i="93" s="1"/>
  <c r="T88" i="93" a="1"/>
  <c r="T88" i="93"/>
  <c r="U88" i="93" a="1"/>
  <c r="U88" i="93" s="1"/>
  <c r="V88" i="93" a="1"/>
  <c r="V88" i="93"/>
  <c r="W88" i="93" a="1"/>
  <c r="W88" i="93" s="1"/>
  <c r="X88" i="93" a="1"/>
  <c r="X88" i="93" s="1"/>
  <c r="Y88" i="93" a="1"/>
  <c r="Y88" i="93" s="1"/>
  <c r="Z88" i="93" a="1"/>
  <c r="Z88" i="93" s="1"/>
  <c r="AA88" i="93" a="1"/>
  <c r="AA88" i="93"/>
  <c r="AB88" i="93" a="1"/>
  <c r="AB88" i="93" s="1"/>
  <c r="AC88" i="93" a="1"/>
  <c r="AC88" i="93" s="1"/>
  <c r="AD88" i="93" a="1"/>
  <c r="AD88" i="93"/>
  <c r="AE88" i="93" a="1"/>
  <c r="AE88" i="93"/>
  <c r="AF88" i="93" a="1"/>
  <c r="AF88" i="93" s="1"/>
  <c r="AG88" i="93" a="1"/>
  <c r="AG88" i="93" s="1"/>
  <c r="AH88" i="93" a="1"/>
  <c r="AH88" i="93"/>
  <c r="AI88" i="93" a="1"/>
  <c r="AI88" i="93" s="1"/>
  <c r="AJ88" i="93" a="1"/>
  <c r="AJ88" i="93"/>
  <c r="AK88" i="93" a="1"/>
  <c r="AK88" i="93" s="1"/>
  <c r="AL88" i="93" a="1"/>
  <c r="AL88" i="93" s="1"/>
  <c r="AM88" i="93" a="1"/>
  <c r="AM88" i="93"/>
  <c r="AN88" i="93" a="1"/>
  <c r="AN88" i="93"/>
  <c r="AO88" i="93" a="1"/>
  <c r="AO88" i="93" s="1"/>
  <c r="AP88" i="93" a="1"/>
  <c r="AP88" i="93" s="1"/>
  <c r="AQ88" i="93" a="1"/>
  <c r="AQ88" i="93"/>
  <c r="AR88" i="93" a="1"/>
  <c r="AR88" i="93" s="1"/>
  <c r="AS88" i="93" a="1"/>
  <c r="AS88" i="93" s="1"/>
  <c r="AT88" i="93" a="1"/>
  <c r="AT88" i="93" s="1"/>
  <c r="AU88" i="93" a="1"/>
  <c r="AU88" i="93" s="1"/>
  <c r="AV88" i="93" a="1"/>
  <c r="AV88" i="93"/>
  <c r="AW88" i="93" a="1"/>
  <c r="AW88" i="93" s="1"/>
  <c r="AX88" i="93" a="1"/>
  <c r="AX88" i="93"/>
  <c r="AY88" i="93" a="1"/>
  <c r="AY88" i="93" s="1"/>
  <c r="AZ88" i="93" a="1"/>
  <c r="AZ88" i="93"/>
  <c r="E89" i="93" a="1"/>
  <c r="E89" i="93" s="1"/>
  <c r="F89" i="93" a="1"/>
  <c r="F89" i="93"/>
  <c r="G89" i="93" a="1"/>
  <c r="G89" i="93" s="1"/>
  <c r="H89" i="93" a="1"/>
  <c r="H89" i="93" s="1"/>
  <c r="I89" i="93" a="1"/>
  <c r="I89" i="93" s="1"/>
  <c r="J89" i="93" a="1"/>
  <c r="J89" i="93" s="1"/>
  <c r="K89" i="93" a="1"/>
  <c r="K89" i="93"/>
  <c r="L89" i="93" a="1"/>
  <c r="L89" i="93" s="1"/>
  <c r="M89" i="93" a="1"/>
  <c r="M89" i="93" s="1"/>
  <c r="N89" i="93" a="1"/>
  <c r="N89" i="93"/>
  <c r="O89" i="93" a="1"/>
  <c r="O89" i="93"/>
  <c r="P89" i="93" a="1"/>
  <c r="P89" i="93" s="1"/>
  <c r="Q89" i="93" a="1"/>
  <c r="Q89" i="93" s="1"/>
  <c r="R89" i="93" a="1"/>
  <c r="R89" i="93"/>
  <c r="S89" i="93" a="1"/>
  <c r="S89" i="93" s="1"/>
  <c r="T89" i="93" a="1"/>
  <c r="T89" i="93"/>
  <c r="U89" i="93" a="1"/>
  <c r="U89" i="93" s="1"/>
  <c r="V89" i="93" a="1"/>
  <c r="V89" i="93" s="1"/>
  <c r="W89" i="93" a="1"/>
  <c r="W89" i="93"/>
  <c r="X89" i="93" a="1"/>
  <c r="X89" i="93"/>
  <c r="Y89" i="93" a="1"/>
  <c r="Y89" i="93" s="1"/>
  <c r="Z89" i="93" a="1"/>
  <c r="Z89" i="93" s="1"/>
  <c r="AA89" i="93" a="1"/>
  <c r="AA89" i="93" s="1"/>
  <c r="AB89" i="93" a="1"/>
  <c r="AB89" i="93" s="1"/>
  <c r="AC89" i="93" a="1"/>
  <c r="AC89" i="93" s="1"/>
  <c r="AD89" i="93" a="1"/>
  <c r="AD89" i="93" s="1"/>
  <c r="AE89" i="93" a="1"/>
  <c r="AE89" i="93" s="1"/>
  <c r="AF89" i="93" a="1"/>
  <c r="AF89" i="93"/>
  <c r="AG89" i="93" a="1"/>
  <c r="AG89" i="93" s="1"/>
  <c r="AH89" i="93" a="1"/>
  <c r="AH89" i="93"/>
  <c r="AI89" i="93" a="1"/>
  <c r="AI89" i="93" s="1"/>
  <c r="AJ89" i="93" a="1"/>
  <c r="AJ89" i="93" s="1"/>
  <c r="AK89" i="93" a="1"/>
  <c r="AK89" i="93" s="1"/>
  <c r="AL89" i="93" a="1"/>
  <c r="AL89" i="93"/>
  <c r="AM89" i="93" a="1"/>
  <c r="AM89" i="93" s="1"/>
  <c r="AN89" i="93" a="1"/>
  <c r="AN89" i="93" s="1"/>
  <c r="AO89" i="93" a="1"/>
  <c r="AO89" i="93" s="1"/>
  <c r="AP89" i="93" a="1"/>
  <c r="AP89" i="93" s="1"/>
  <c r="AQ89" i="93" a="1"/>
  <c r="AQ89" i="93"/>
  <c r="AR89" i="93" a="1"/>
  <c r="AR89" i="93" s="1"/>
  <c r="AS89" i="93" a="1"/>
  <c r="AS89" i="93" s="1"/>
  <c r="AT89" i="93" a="1"/>
  <c r="AT89" i="93"/>
  <c r="AU89" i="93" a="1"/>
  <c r="AU89" i="93"/>
  <c r="AV89" i="93" a="1"/>
  <c r="AV89" i="93" s="1"/>
  <c r="AW89" i="93" a="1"/>
  <c r="AW89" i="93" s="1"/>
  <c r="AX89" i="93" a="1"/>
  <c r="AX89" i="93"/>
  <c r="AY89" i="93" a="1"/>
  <c r="AY89" i="93" s="1"/>
  <c r="AZ89" i="93" a="1"/>
  <c r="AZ89" i="93"/>
  <c r="E90" i="93" a="1"/>
  <c r="E90" i="93" s="1"/>
  <c r="F90" i="93" a="1"/>
  <c r="F90" i="93" s="1"/>
  <c r="G90" i="93" a="1"/>
  <c r="G90" i="93"/>
  <c r="H90" i="93" a="1"/>
  <c r="H90" i="93"/>
  <c r="I90" i="93" a="1"/>
  <c r="I90" i="93" s="1"/>
  <c r="J90" i="93" a="1"/>
  <c r="J90" i="93" s="1"/>
  <c r="K90" i="93" a="1"/>
  <c r="K90" i="93" s="1"/>
  <c r="L90" i="93" a="1"/>
  <c r="L90" i="93" s="1"/>
  <c r="M90" i="93" a="1"/>
  <c r="M90" i="93" s="1"/>
  <c r="N90" i="93" a="1"/>
  <c r="N90" i="93" s="1"/>
  <c r="O90" i="93" a="1"/>
  <c r="O90" i="93" s="1"/>
  <c r="P90" i="93" a="1"/>
  <c r="P90" i="93"/>
  <c r="Q90" i="93" a="1"/>
  <c r="Q90" i="93" s="1"/>
  <c r="R90" i="93" a="1"/>
  <c r="R90" i="93"/>
  <c r="S90" i="93" a="1"/>
  <c r="S90" i="93" s="1"/>
  <c r="T90" i="93" a="1"/>
  <c r="T90" i="93" s="1"/>
  <c r="U90" i="93" a="1"/>
  <c r="U90" i="93" s="1"/>
  <c r="V90" i="93" a="1"/>
  <c r="V90" i="93"/>
  <c r="W90" i="93" a="1"/>
  <c r="W90" i="93" s="1"/>
  <c r="X90" i="93" a="1"/>
  <c r="X90" i="93" s="1"/>
  <c r="Y90" i="93" a="1"/>
  <c r="Y90" i="93" s="1"/>
  <c r="Z90" i="93" a="1"/>
  <c r="Z90" i="93" s="1"/>
  <c r="AA90" i="93" a="1"/>
  <c r="AA90" i="93"/>
  <c r="AB90" i="93" a="1"/>
  <c r="AB90" i="93" s="1"/>
  <c r="AC90" i="93" a="1"/>
  <c r="AC90" i="93" s="1"/>
  <c r="AD90" i="93" a="1"/>
  <c r="AD90" i="93"/>
  <c r="AE90" i="93" a="1"/>
  <c r="AE90" i="93"/>
  <c r="AF90" i="93" a="1"/>
  <c r="AF90" i="93" s="1"/>
  <c r="AG90" i="93" a="1"/>
  <c r="AG90" i="93" s="1"/>
  <c r="AH90" i="93" a="1"/>
  <c r="AH90" i="93" s="1"/>
  <c r="AI90" i="93" a="1"/>
  <c r="AI90" i="93" s="1"/>
  <c r="AJ90" i="93" a="1"/>
  <c r="AJ90" i="93"/>
  <c r="AK90" i="93" a="1"/>
  <c r="AK90" i="93" s="1"/>
  <c r="AL90" i="93" a="1"/>
  <c r="AL90" i="93" s="1"/>
  <c r="AM90" i="93" a="1"/>
  <c r="AM90" i="93"/>
  <c r="AN90" i="93" a="1"/>
  <c r="AN90" i="93"/>
  <c r="AO90" i="93" a="1"/>
  <c r="AO90" i="93" s="1"/>
  <c r="AP90" i="93" a="1"/>
  <c r="AP90" i="93" s="1"/>
  <c r="AQ90" i="93" a="1"/>
  <c r="AQ90" i="93" s="1"/>
  <c r="AR90" i="93" a="1"/>
  <c r="AR90" i="93" s="1"/>
  <c r="AS90" i="93" a="1"/>
  <c r="AS90" i="93" s="1"/>
  <c r="AT90" i="93" a="1"/>
  <c r="AT90" i="93" s="1"/>
  <c r="AU90" i="93" a="1"/>
  <c r="AU90" i="93" s="1"/>
  <c r="AV90" i="93" a="1"/>
  <c r="AV90" i="93"/>
  <c r="AW90" i="93" a="1"/>
  <c r="AW90" i="93" s="1"/>
  <c r="AX90" i="93" a="1"/>
  <c r="AX90" i="93"/>
  <c r="AY90" i="93" a="1"/>
  <c r="AY90" i="93" s="1"/>
  <c r="AZ90" i="93" a="1"/>
  <c r="AZ90" i="93" s="1"/>
  <c r="E91" i="93" a="1"/>
  <c r="E91" i="93" s="1"/>
  <c r="F91" i="93" a="1"/>
  <c r="F91" i="93"/>
  <c r="G91" i="93" a="1"/>
  <c r="G91" i="93" s="1"/>
  <c r="H91" i="93" a="1"/>
  <c r="H91" i="93" s="1"/>
  <c r="I91" i="93" a="1"/>
  <c r="I91" i="93" s="1"/>
  <c r="J91" i="93" a="1"/>
  <c r="J91" i="93" s="1"/>
  <c r="K91" i="93" a="1"/>
  <c r="K91" i="93"/>
  <c r="L91" i="93" a="1"/>
  <c r="L91" i="93" s="1"/>
  <c r="M91" i="93" a="1"/>
  <c r="M91" i="93" s="1"/>
  <c r="N91" i="93" a="1"/>
  <c r="N91" i="93"/>
  <c r="O91" i="93" a="1"/>
  <c r="O91" i="93"/>
  <c r="P91" i="93" a="1"/>
  <c r="P91" i="93" s="1"/>
  <c r="Q91" i="93" a="1"/>
  <c r="Q91" i="93" s="1"/>
  <c r="R91" i="93" a="1"/>
  <c r="R91" i="93" s="1"/>
  <c r="S91" i="93" a="1"/>
  <c r="S91" i="93" s="1"/>
  <c r="T91" i="93" a="1"/>
  <c r="T91" i="93"/>
  <c r="U91" i="93" a="1"/>
  <c r="U91" i="93" s="1"/>
  <c r="V91" i="93" a="1"/>
  <c r="V91" i="93" s="1"/>
  <c r="W91" i="93" a="1"/>
  <c r="W91" i="93"/>
  <c r="X91" i="93" a="1"/>
  <c r="X91" i="93"/>
  <c r="Y91" i="93" a="1"/>
  <c r="Y91" i="93" s="1"/>
  <c r="Z91" i="93" a="1"/>
  <c r="Z91" i="93" s="1"/>
  <c r="AA91" i="93" a="1"/>
  <c r="AA91" i="93" s="1"/>
  <c r="AB91" i="93" a="1"/>
  <c r="AB91" i="93" s="1"/>
  <c r="AC91" i="93" a="1"/>
  <c r="AC91" i="93" s="1"/>
  <c r="AD91" i="93" a="1"/>
  <c r="AD91" i="93" s="1"/>
  <c r="AE91" i="93" a="1"/>
  <c r="AE91" i="93" s="1"/>
  <c r="AF91" i="93" a="1"/>
  <c r="AF91" i="93"/>
  <c r="AG91" i="93" a="1"/>
  <c r="AG91" i="93" s="1"/>
  <c r="AH91" i="93" a="1"/>
  <c r="AH91" i="93"/>
  <c r="AI91" i="93" a="1"/>
  <c r="AI91" i="93" s="1"/>
  <c r="AJ91" i="93" a="1"/>
  <c r="AJ91" i="93" s="1"/>
  <c r="AK91" i="93" a="1"/>
  <c r="AK91" i="93" s="1"/>
  <c r="AL91" i="93" a="1"/>
  <c r="AL91" i="93"/>
  <c r="AM91" i="93" a="1"/>
  <c r="AM91" i="93" s="1"/>
  <c r="AN91" i="93" a="1"/>
  <c r="AN91" i="93" s="1"/>
  <c r="AO91" i="93" a="1"/>
  <c r="AO91" i="93" s="1"/>
  <c r="AP91" i="93" a="1"/>
  <c r="AP91" i="93" s="1"/>
  <c r="AQ91" i="93" a="1"/>
  <c r="AQ91" i="93"/>
  <c r="AR91" i="93" a="1"/>
  <c r="AR91" i="93" s="1"/>
  <c r="AS91" i="93" a="1"/>
  <c r="AS91" i="93" s="1"/>
  <c r="AT91" i="93" a="1"/>
  <c r="AT91" i="93"/>
  <c r="AU91" i="93" a="1"/>
  <c r="AU91" i="93"/>
  <c r="AV91" i="93" a="1"/>
  <c r="AV91" i="93" s="1"/>
  <c r="AW91" i="93" a="1"/>
  <c r="AW91" i="93" s="1"/>
  <c r="AX91" i="93" a="1"/>
  <c r="AX91" i="93" s="1"/>
  <c r="AY91" i="93" a="1"/>
  <c r="AY91" i="93" s="1"/>
  <c r="AZ91" i="93" a="1"/>
  <c r="AZ91" i="93"/>
  <c r="E92" i="93" a="1"/>
  <c r="E92" i="93" s="1"/>
  <c r="F92" i="93" a="1"/>
  <c r="F92" i="93" s="1"/>
  <c r="G92" i="93" a="1"/>
  <c r="G92" i="93"/>
  <c r="H92" i="93" a="1"/>
  <c r="H92" i="93"/>
  <c r="I92" i="93" a="1"/>
  <c r="I92" i="93" s="1"/>
  <c r="J92" i="93" a="1"/>
  <c r="J92" i="93" s="1"/>
  <c r="K92" i="93" a="1"/>
  <c r="K92" i="93" s="1"/>
  <c r="L92" i="93" a="1"/>
  <c r="L92" i="93" s="1"/>
  <c r="M92" i="93" a="1"/>
  <c r="M92" i="93" s="1"/>
  <c r="N92" i="93" a="1"/>
  <c r="N92" i="93" s="1"/>
  <c r="O92" i="93" a="1"/>
  <c r="O92" i="93" s="1"/>
  <c r="P92" i="93" a="1"/>
  <c r="P92" i="93"/>
  <c r="Q92" i="93" a="1"/>
  <c r="Q92" i="93" s="1"/>
  <c r="R92" i="93" a="1"/>
  <c r="R92" i="93"/>
  <c r="S92" i="93" a="1"/>
  <c r="S92" i="93" s="1"/>
  <c r="T92" i="93" a="1"/>
  <c r="T92" i="93" s="1"/>
  <c r="U92" i="93" a="1"/>
  <c r="U92" i="93" s="1"/>
  <c r="V92" i="93" a="1"/>
  <c r="V92" i="93"/>
  <c r="W92" i="93" a="1"/>
  <c r="W92" i="93" s="1"/>
  <c r="X92" i="93" a="1"/>
  <c r="X92" i="93" s="1"/>
  <c r="Y92" i="93" a="1"/>
  <c r="Y92" i="93" s="1"/>
  <c r="Z92" i="93" a="1"/>
  <c r="Z92" i="93" s="1"/>
  <c r="AA92" i="93" a="1"/>
  <c r="AA92" i="93"/>
  <c r="AB92" i="93" a="1"/>
  <c r="AB92" i="93" s="1"/>
  <c r="AC92" i="93" a="1"/>
  <c r="AC92" i="93" s="1"/>
  <c r="AD92" i="93" a="1"/>
  <c r="AD92" i="93"/>
  <c r="AE92" i="93" a="1"/>
  <c r="AE92" i="93"/>
  <c r="AF92" i="93" a="1"/>
  <c r="AF92" i="93" s="1"/>
  <c r="AG92" i="93" a="1"/>
  <c r="AG92" i="93" s="1"/>
  <c r="AH92" i="93" a="1"/>
  <c r="AH92" i="93" s="1"/>
  <c r="AI92" i="93" a="1"/>
  <c r="AI92" i="93" s="1"/>
  <c r="AJ92" i="93" a="1"/>
  <c r="AJ92" i="93"/>
  <c r="AK92" i="93" a="1"/>
  <c r="AK92" i="93" s="1"/>
  <c r="AL92" i="93" a="1"/>
  <c r="AL92" i="93" s="1"/>
  <c r="AM92" i="93" a="1"/>
  <c r="AM92" i="93"/>
  <c r="AN92" i="93" a="1"/>
  <c r="AN92" i="93"/>
  <c r="AO92" i="93" a="1"/>
  <c r="AO92" i="93" s="1"/>
  <c r="AP92" i="93" a="1"/>
  <c r="AP92" i="93" s="1"/>
  <c r="AQ92" i="93" a="1"/>
  <c r="AQ92" i="93" s="1"/>
  <c r="AR92" i="93" a="1"/>
  <c r="AR92" i="93" s="1"/>
  <c r="AS92" i="93" a="1"/>
  <c r="AS92" i="93" s="1"/>
  <c r="AT92" i="93" a="1"/>
  <c r="AT92" i="93" s="1"/>
  <c r="AU92" i="93" a="1"/>
  <c r="AU92" i="93" s="1"/>
  <c r="AV92" i="93" a="1"/>
  <c r="AV92" i="93"/>
  <c r="AW92" i="93" a="1"/>
  <c r="AW92" i="93" s="1"/>
  <c r="AX92" i="93" a="1"/>
  <c r="AX92" i="93"/>
  <c r="AY92" i="93" a="1"/>
  <c r="AY92" i="93" s="1"/>
  <c r="AZ92" i="93" a="1"/>
  <c r="AZ92" i="93" s="1"/>
  <c r="E93" i="93" a="1"/>
  <c r="E93" i="93" s="1"/>
  <c r="F93" i="93" a="1"/>
  <c r="F93" i="93"/>
  <c r="G93" i="93" a="1"/>
  <c r="G93" i="93" s="1"/>
  <c r="H93" i="93" a="1"/>
  <c r="H93" i="93"/>
  <c r="I93" i="93" a="1"/>
  <c r="I93" i="93" s="1"/>
  <c r="J93" i="93" a="1"/>
  <c r="J93" i="93" s="1"/>
  <c r="K93" i="93" a="1"/>
  <c r="K93" i="93"/>
  <c r="L93" i="93" a="1"/>
  <c r="L93" i="93" s="1"/>
  <c r="M93" i="93" a="1"/>
  <c r="M93" i="93" s="1"/>
  <c r="N93" i="93" a="1"/>
  <c r="N93" i="93"/>
  <c r="O93" i="93" a="1"/>
  <c r="O93" i="93"/>
  <c r="P93" i="93" a="1"/>
  <c r="P93" i="93" s="1"/>
  <c r="Q93" i="93" a="1"/>
  <c r="Q93" i="93" s="1"/>
  <c r="R93" i="93" a="1"/>
  <c r="R93" i="93" s="1"/>
  <c r="S93" i="93" a="1"/>
  <c r="S93" i="93" s="1"/>
  <c r="T93" i="93" a="1"/>
  <c r="T93" i="93"/>
  <c r="U93" i="93" a="1"/>
  <c r="U93" i="93" s="1"/>
  <c r="V93" i="93" a="1"/>
  <c r="V93" i="93"/>
  <c r="W93" i="93" a="1"/>
  <c r="W93" i="93"/>
  <c r="X93" i="93" a="1"/>
  <c r="X93" i="93"/>
  <c r="Y93" i="93" a="1"/>
  <c r="Y93" i="93" s="1"/>
  <c r="Z93" i="93" a="1"/>
  <c r="Z93" i="93" s="1"/>
  <c r="AA93" i="93" a="1"/>
  <c r="AA93" i="93" s="1"/>
  <c r="AB93" i="93" a="1"/>
  <c r="AB93" i="93" s="1"/>
  <c r="AC93" i="93" a="1"/>
  <c r="AC93" i="93" s="1"/>
  <c r="AD93" i="93" a="1"/>
  <c r="AD93" i="93" s="1"/>
  <c r="AE93" i="93" a="1"/>
  <c r="AE93" i="93"/>
  <c r="AF93" i="93" a="1"/>
  <c r="AF93" i="93"/>
  <c r="AG93" i="93" a="1"/>
  <c r="AG93" i="93" s="1"/>
  <c r="AH93" i="93" a="1"/>
  <c r="AH93" i="93"/>
  <c r="AI93" i="93" a="1"/>
  <c r="AI93" i="93" s="1"/>
  <c r="AJ93" i="93" a="1"/>
  <c r="AJ93" i="93" s="1"/>
  <c r="AK93" i="93" a="1"/>
  <c r="AK93" i="93" s="1"/>
  <c r="AL93" i="93" a="1"/>
  <c r="AL93" i="93"/>
  <c r="AM93" i="93" a="1"/>
  <c r="AM93" i="93" s="1"/>
  <c r="AN93" i="93" a="1"/>
  <c r="AN93" i="93"/>
  <c r="AO93" i="93" a="1"/>
  <c r="AO93" i="93" s="1"/>
  <c r="AP93" i="93" a="1"/>
  <c r="AP93" i="93" s="1"/>
  <c r="AQ93" i="93" a="1"/>
  <c r="AQ93" i="93"/>
  <c r="AR93" i="93" a="1"/>
  <c r="AR93" i="93" s="1"/>
  <c r="AS93" i="93" a="1"/>
  <c r="AS93" i="93" s="1"/>
  <c r="AT93" i="93" a="1"/>
  <c r="AT93" i="93"/>
  <c r="AU93" i="93" a="1"/>
  <c r="AU93" i="93"/>
  <c r="AV93" i="93" a="1"/>
  <c r="AV93" i="93" s="1"/>
  <c r="AW93" i="93" a="1"/>
  <c r="AW93" i="93" s="1"/>
  <c r="AX93" i="93" a="1"/>
  <c r="AX93" i="93" s="1"/>
  <c r="AY93" i="93" a="1"/>
  <c r="AY93" i="93" s="1"/>
  <c r="AZ93" i="93" a="1"/>
  <c r="AZ93" i="93"/>
  <c r="E94" i="93" a="1"/>
  <c r="E94" i="93" s="1"/>
  <c r="F94" i="93" a="1"/>
  <c r="F94" i="93" s="1"/>
  <c r="G94" i="93" a="1"/>
  <c r="G94" i="93"/>
  <c r="H94" i="93" a="1"/>
  <c r="H94" i="93"/>
  <c r="I94" i="93" a="1"/>
  <c r="I94" i="93" s="1"/>
  <c r="J94" i="93" a="1"/>
  <c r="J94" i="93" s="1"/>
  <c r="K94" i="93" a="1"/>
  <c r="K94" i="93" s="1"/>
  <c r="L94" i="93" a="1"/>
  <c r="L94" i="93" s="1"/>
  <c r="M94" i="93" a="1"/>
  <c r="M94" i="93" s="1"/>
  <c r="N94" i="93" a="1"/>
  <c r="N94" i="93" s="1"/>
  <c r="O94" i="93" a="1"/>
  <c r="O94" i="93" s="1"/>
  <c r="P94" i="93" a="1"/>
  <c r="P94" i="93"/>
  <c r="Q94" i="93" a="1"/>
  <c r="Q94" i="93" s="1"/>
  <c r="R94" i="93" a="1"/>
  <c r="R94" i="93"/>
  <c r="S94" i="93" a="1"/>
  <c r="S94" i="93" s="1"/>
  <c r="T94" i="93" a="1"/>
  <c r="T94" i="93" s="1"/>
  <c r="U94" i="93" a="1"/>
  <c r="U94" i="93" s="1"/>
  <c r="V94" i="93" a="1"/>
  <c r="V94" i="93"/>
  <c r="W94" i="93" a="1"/>
  <c r="W94" i="93" s="1"/>
  <c r="X94" i="93" a="1"/>
  <c r="X94" i="93" s="1"/>
  <c r="Y94" i="93" a="1"/>
  <c r="Y94" i="93" s="1"/>
  <c r="Z94" i="93" a="1"/>
  <c r="Z94" i="93" s="1"/>
  <c r="AA94" i="93" a="1"/>
  <c r="AA94" i="93"/>
  <c r="AB94" i="93" a="1"/>
  <c r="AB94" i="93" s="1"/>
  <c r="AC94" i="93" a="1"/>
  <c r="AC94" i="93" s="1"/>
  <c r="AD94" i="93" a="1"/>
  <c r="AD94" i="93"/>
  <c r="AE94" i="93" a="1"/>
  <c r="AE94" i="93"/>
  <c r="AF94" i="93" a="1"/>
  <c r="AF94" i="93" s="1"/>
  <c r="AG94" i="93" a="1"/>
  <c r="AG94" i="93" s="1"/>
  <c r="AH94" i="93" a="1"/>
  <c r="AH94" i="93" s="1"/>
  <c r="AI94" i="93" a="1"/>
  <c r="AI94" i="93" s="1"/>
  <c r="AJ94" i="93" a="1"/>
  <c r="AJ94" i="93"/>
  <c r="AK94" i="93" a="1"/>
  <c r="AK94" i="93" s="1"/>
  <c r="AL94" i="93" a="1"/>
  <c r="AL94" i="93" s="1"/>
  <c r="AM94" i="93" a="1"/>
  <c r="AM94" i="93"/>
  <c r="AN94" i="93" a="1"/>
  <c r="AN94" i="93"/>
  <c r="AO94" i="93" a="1"/>
  <c r="AO94" i="93" s="1"/>
  <c r="AP94" i="93" a="1"/>
  <c r="AP94" i="93" s="1"/>
  <c r="AQ94" i="93" a="1"/>
  <c r="AQ94" i="93" s="1"/>
  <c r="AR94" i="93" a="1"/>
  <c r="AR94" i="93" s="1"/>
  <c r="AS94" i="93" a="1"/>
  <c r="AS94" i="93" s="1"/>
  <c r="AT94" i="93" a="1"/>
  <c r="AT94" i="93" s="1"/>
  <c r="AU94" i="93" a="1"/>
  <c r="AU94" i="93" s="1"/>
  <c r="AV94" i="93" a="1"/>
  <c r="AV94" i="93"/>
  <c r="AW94" i="93" a="1"/>
  <c r="AW94" i="93" s="1"/>
  <c r="AX94" i="93" a="1"/>
  <c r="AX94" i="93"/>
  <c r="AY94" i="93" a="1"/>
  <c r="AY94" i="93" s="1"/>
  <c r="AZ94" i="93" a="1"/>
  <c r="AZ94" i="93" s="1"/>
  <c r="E95" i="93" a="1"/>
  <c r="E95" i="93" s="1"/>
  <c r="F95" i="93" a="1"/>
  <c r="F95" i="93"/>
  <c r="G95" i="93" a="1"/>
  <c r="G95" i="93" s="1"/>
  <c r="H95" i="93" a="1"/>
  <c r="H95" i="93"/>
  <c r="I95" i="93" a="1"/>
  <c r="I95" i="93" s="1"/>
  <c r="J95" i="93" a="1"/>
  <c r="J95" i="93" s="1"/>
  <c r="K95" i="93" a="1"/>
  <c r="K95" i="93"/>
  <c r="L95" i="93" a="1"/>
  <c r="L95" i="93" s="1"/>
  <c r="M95" i="93" a="1"/>
  <c r="M95" i="93" s="1"/>
  <c r="N95" i="93" a="1"/>
  <c r="N95" i="93"/>
  <c r="O95" i="93" a="1"/>
  <c r="O95" i="93"/>
  <c r="P95" i="93" a="1"/>
  <c r="P95" i="93" s="1"/>
  <c r="Q95" i="93" a="1"/>
  <c r="Q95" i="93" s="1"/>
  <c r="R95" i="93" a="1"/>
  <c r="R95" i="93" s="1"/>
  <c r="S95" i="93" a="1"/>
  <c r="S95" i="93" s="1"/>
  <c r="T95" i="93" a="1"/>
  <c r="T95" i="93"/>
  <c r="U95" i="93" a="1"/>
  <c r="U95" i="93" s="1"/>
  <c r="V95" i="93" a="1"/>
  <c r="V95" i="93"/>
  <c r="W95" i="93" a="1"/>
  <c r="W95" i="93"/>
  <c r="X95" i="93" a="1"/>
  <c r="X95" i="93"/>
  <c r="Y95" i="93" a="1"/>
  <c r="Y95" i="93" s="1"/>
  <c r="Z95" i="93" a="1"/>
  <c r="Z95" i="93" s="1"/>
  <c r="AA95" i="93" a="1"/>
  <c r="AA95" i="93" s="1"/>
  <c r="AB95" i="93" a="1"/>
  <c r="AB95" i="93" s="1"/>
  <c r="AC95" i="93" a="1"/>
  <c r="AC95" i="93" s="1"/>
  <c r="AD95" i="93" a="1"/>
  <c r="AD95" i="93" s="1"/>
  <c r="AE95" i="93" a="1"/>
  <c r="AE95" i="93"/>
  <c r="AF95" i="93" a="1"/>
  <c r="AF95" i="93"/>
  <c r="AG95" i="93" a="1"/>
  <c r="AG95" i="93" s="1"/>
  <c r="AH95" i="93" a="1"/>
  <c r="AH95" i="93"/>
  <c r="AI95" i="93" a="1"/>
  <c r="AI95" i="93" s="1"/>
  <c r="AJ95" i="93" a="1"/>
  <c r="AJ95" i="93" s="1"/>
  <c r="AK95" i="93" a="1"/>
  <c r="AK95" i="93" s="1"/>
  <c r="AL95" i="93" a="1"/>
  <c r="AL95" i="93"/>
  <c r="AM95" i="93" a="1"/>
  <c r="AM95" i="93" s="1"/>
  <c r="AN95" i="93" a="1"/>
  <c r="AN95" i="93"/>
  <c r="AO95" i="93" a="1"/>
  <c r="AO95" i="93" s="1"/>
  <c r="AP95" i="93" a="1"/>
  <c r="AP95" i="93" s="1"/>
  <c r="AQ95" i="93" a="1"/>
  <c r="AQ95" i="93" s="1"/>
  <c r="AR95" i="93" a="1"/>
  <c r="AR95" i="93" s="1"/>
  <c r="AS95" i="93" a="1"/>
  <c r="AS95" i="93" s="1"/>
  <c r="AT95" i="93" a="1"/>
  <c r="AT95" i="93"/>
  <c r="AU95" i="93" a="1"/>
  <c r="AU95" i="93"/>
  <c r="AV95" i="93" a="1"/>
  <c r="AV95" i="93" s="1"/>
  <c r="AW95" i="93" a="1"/>
  <c r="AW95" i="93" s="1"/>
  <c r="AX95" i="93" a="1"/>
  <c r="AX95" i="93" s="1"/>
  <c r="AY95" i="93" a="1"/>
  <c r="AY95" i="93" s="1"/>
  <c r="AZ95" i="93" a="1"/>
  <c r="AZ95" i="93" s="1"/>
  <c r="E96" i="93" a="1"/>
  <c r="E96" i="93" s="1"/>
  <c r="F96" i="93" a="1"/>
  <c r="F96" i="93" s="1"/>
  <c r="G96" i="93" a="1"/>
  <c r="G96" i="93" s="1"/>
  <c r="H96" i="93" a="1"/>
  <c r="H96" i="93" s="1"/>
  <c r="I96" i="93" a="1"/>
  <c r="I96" i="93" s="1"/>
  <c r="J96" i="93" a="1"/>
  <c r="J96" i="93" s="1"/>
  <c r="K96" i="93" a="1"/>
  <c r="K96" i="93" s="1"/>
  <c r="L96" i="93" a="1"/>
  <c r="L96" i="93" s="1"/>
  <c r="M96" i="93" a="1"/>
  <c r="M96" i="93" s="1"/>
  <c r="N96" i="93" a="1"/>
  <c r="N96" i="93" s="1"/>
  <c r="O96" i="93" a="1"/>
  <c r="O96" i="93" s="1"/>
  <c r="P96" i="93" a="1"/>
  <c r="P96" i="93"/>
  <c r="Q96" i="93" a="1"/>
  <c r="Q96" i="93" s="1"/>
  <c r="R96" i="93" a="1"/>
  <c r="R96" i="93" s="1"/>
  <c r="S96" i="93" a="1"/>
  <c r="S96" i="93" s="1"/>
  <c r="T96" i="93" a="1"/>
  <c r="T96" i="93" s="1"/>
  <c r="U96" i="93" a="1"/>
  <c r="U96" i="93" s="1"/>
  <c r="V96" i="93" a="1"/>
  <c r="V96" i="93" s="1"/>
  <c r="W96" i="93" a="1"/>
  <c r="W96" i="93" s="1"/>
  <c r="X96" i="93" a="1"/>
  <c r="X96" i="93"/>
  <c r="Y96" i="93" a="1"/>
  <c r="Y96" i="93" s="1"/>
  <c r="Z96" i="93" a="1"/>
  <c r="Z96" i="93" s="1"/>
  <c r="AA96" i="93" a="1"/>
  <c r="AA96" i="93" s="1"/>
  <c r="AB96" i="93" a="1"/>
  <c r="AB96" i="93"/>
  <c r="AC96" i="93" a="1"/>
  <c r="AC96" i="93" s="1"/>
  <c r="AD96" i="93" a="1"/>
  <c r="AD96" i="93" s="1"/>
  <c r="AE96" i="93" a="1"/>
  <c r="AE96" i="93" s="1"/>
  <c r="AF96" i="93" a="1"/>
  <c r="AF96" i="93"/>
  <c r="AG96" i="93" a="1"/>
  <c r="AG96" i="93" s="1"/>
  <c r="AH96" i="93" a="1"/>
  <c r="AH96" i="93" s="1"/>
  <c r="AI96" i="93" a="1"/>
  <c r="AI96" i="93" s="1"/>
  <c r="AJ96" i="93" a="1"/>
  <c r="AJ96" i="93" s="1"/>
  <c r="AK96" i="93" a="1"/>
  <c r="AK96" i="93" s="1"/>
  <c r="AL96" i="93" a="1"/>
  <c r="AL96" i="93" s="1"/>
  <c r="AM96" i="93" a="1"/>
  <c r="AM96" i="93" s="1"/>
  <c r="AN96" i="93" a="1"/>
  <c r="AN96" i="93" s="1"/>
  <c r="AO96" i="93" a="1"/>
  <c r="AO96" i="93" s="1"/>
  <c r="AP96" i="93" a="1"/>
  <c r="AP96" i="93" s="1"/>
  <c r="AQ96" i="93" a="1"/>
  <c r="AQ96" i="93" s="1"/>
  <c r="AR96" i="93" a="1"/>
  <c r="AR96" i="93" s="1"/>
  <c r="AS96" i="93" a="1"/>
  <c r="AS96" i="93" s="1"/>
  <c r="AT96" i="93" a="1"/>
  <c r="AT96" i="93" s="1"/>
  <c r="AU96" i="93" a="1"/>
  <c r="AU96" i="93" s="1"/>
  <c r="AV96" i="93" a="1"/>
  <c r="AV96" i="93"/>
  <c r="AW96" i="93" a="1"/>
  <c r="AW96" i="93" s="1"/>
  <c r="AX96" i="93" a="1"/>
  <c r="AX96" i="93" s="1"/>
  <c r="AY96" i="93" a="1"/>
  <c r="AY96" i="93" s="1"/>
  <c r="AZ96" i="93" a="1"/>
  <c r="AZ96" i="93" s="1"/>
  <c r="E97" i="93" a="1"/>
  <c r="E97" i="93" s="1"/>
  <c r="F97" i="93" a="1"/>
  <c r="F97" i="93" s="1"/>
  <c r="G97" i="93" a="1"/>
  <c r="G97" i="93" s="1"/>
  <c r="H97" i="93" a="1"/>
  <c r="H97" i="93"/>
  <c r="I97" i="93" a="1"/>
  <c r="I97" i="93" s="1"/>
  <c r="J97" i="93" a="1"/>
  <c r="J97" i="93" s="1"/>
  <c r="K97" i="93" a="1"/>
  <c r="K97" i="93" s="1"/>
  <c r="L97" i="93" a="1"/>
  <c r="L97" i="93"/>
  <c r="M97" i="93" a="1"/>
  <c r="M97" i="93" s="1"/>
  <c r="N97" i="93" a="1"/>
  <c r="N97" i="93" s="1"/>
  <c r="O97" i="93" a="1"/>
  <c r="O97" i="93" s="1"/>
  <c r="P97" i="93" a="1"/>
  <c r="P97" i="93"/>
  <c r="Q97" i="93" a="1"/>
  <c r="Q97" i="93" s="1"/>
  <c r="R97" i="93" a="1"/>
  <c r="R97" i="93" s="1"/>
  <c r="S97" i="93" a="1"/>
  <c r="S97" i="93" s="1"/>
  <c r="T97" i="93" a="1"/>
  <c r="T97" i="93" s="1"/>
  <c r="U97" i="93" a="1"/>
  <c r="U97" i="93" s="1"/>
  <c r="V97" i="93" a="1"/>
  <c r="V97" i="93" s="1"/>
  <c r="W97" i="93" a="1"/>
  <c r="W97" i="93" s="1"/>
  <c r="X97" i="93" a="1"/>
  <c r="X97" i="93" s="1"/>
  <c r="Y97" i="93" a="1"/>
  <c r="Y97" i="93" s="1"/>
  <c r="Z97" i="93" a="1"/>
  <c r="Z97" i="93" s="1"/>
  <c r="AA97" i="93" a="1"/>
  <c r="AA97" i="93" s="1"/>
  <c r="AB97" i="93" a="1"/>
  <c r="AB97" i="93" s="1"/>
  <c r="AC97" i="93" a="1"/>
  <c r="AC97" i="93" s="1"/>
  <c r="AD97" i="93" a="1"/>
  <c r="AD97" i="93" s="1"/>
  <c r="AE97" i="93" a="1"/>
  <c r="AE97" i="93" s="1"/>
  <c r="AF97" i="93" a="1"/>
  <c r="AF97" i="93"/>
  <c r="AG97" i="93" a="1"/>
  <c r="AG97" i="93" s="1"/>
  <c r="AH97" i="93" a="1"/>
  <c r="AH97" i="93" s="1"/>
  <c r="AI97" i="93" a="1"/>
  <c r="AI97" i="93" s="1"/>
  <c r="AJ97" i="93" a="1"/>
  <c r="AJ97" i="93" s="1"/>
  <c r="AK97" i="93" a="1"/>
  <c r="AK97" i="93" s="1"/>
  <c r="AL97" i="93" a="1"/>
  <c r="AL97" i="93" s="1"/>
  <c r="AM97" i="93" a="1"/>
  <c r="AM97" i="93" s="1"/>
  <c r="AN97" i="93" a="1"/>
  <c r="AN97" i="93"/>
  <c r="AO97" i="93" a="1"/>
  <c r="AO97" i="93" s="1"/>
  <c r="AP97" i="93" a="1"/>
  <c r="AP97" i="93" s="1"/>
  <c r="AQ97" i="93" a="1"/>
  <c r="AQ97" i="93" s="1"/>
  <c r="AR97" i="93" a="1"/>
  <c r="AR97" i="93"/>
  <c r="AS97" i="93" a="1"/>
  <c r="AS97" i="93" s="1"/>
  <c r="AT97" i="93" a="1"/>
  <c r="AT97" i="93" s="1"/>
  <c r="AU97" i="93" a="1"/>
  <c r="AU97" i="93" s="1"/>
  <c r="AV97" i="93" a="1"/>
  <c r="AV97" i="93"/>
  <c r="AW97" i="93" a="1"/>
  <c r="AW97" i="93" s="1"/>
  <c r="AX97" i="93" a="1"/>
  <c r="AX97" i="93" s="1"/>
  <c r="AY97" i="93" a="1"/>
  <c r="AY97" i="93" s="1"/>
  <c r="AZ97" i="93" a="1"/>
  <c r="AZ97" i="93" s="1"/>
  <c r="E98" i="93" a="1"/>
  <c r="E98" i="93" s="1"/>
  <c r="F98" i="93" a="1"/>
  <c r="F98" i="93" s="1"/>
  <c r="G98" i="93" a="1"/>
  <c r="G98" i="93" s="1"/>
  <c r="H98" i="93" a="1"/>
  <c r="H98" i="93" s="1"/>
  <c r="I98" i="93" a="1"/>
  <c r="I98" i="93" s="1"/>
  <c r="J98" i="93" a="1"/>
  <c r="J98" i="93" s="1"/>
  <c r="K98" i="93" a="1"/>
  <c r="K98" i="93" s="1"/>
  <c r="L98" i="93" a="1"/>
  <c r="L98" i="93" s="1"/>
  <c r="M98" i="93" a="1"/>
  <c r="M98" i="93" s="1"/>
  <c r="N98" i="93" a="1"/>
  <c r="N98" i="93" s="1"/>
  <c r="O98" i="93" a="1"/>
  <c r="O98" i="93" s="1"/>
  <c r="P98" i="93" a="1"/>
  <c r="P98" i="93"/>
  <c r="Q98" i="93" a="1"/>
  <c r="Q98" i="93" s="1"/>
  <c r="R98" i="93" a="1"/>
  <c r="R98" i="93" s="1"/>
  <c r="S98" i="93" a="1"/>
  <c r="S98" i="93" s="1"/>
  <c r="T98" i="93" a="1"/>
  <c r="T98" i="93" s="1"/>
  <c r="U98" i="93" a="1"/>
  <c r="U98" i="93" s="1"/>
  <c r="V98" i="93" a="1"/>
  <c r="V98" i="93" s="1"/>
  <c r="W98" i="93" a="1"/>
  <c r="W98" i="93" s="1"/>
  <c r="X98" i="93" a="1"/>
  <c r="X98" i="93"/>
  <c r="Y98" i="93" a="1"/>
  <c r="Y98" i="93" s="1"/>
  <c r="Z98" i="93" a="1"/>
  <c r="Z98" i="93" s="1"/>
  <c r="AA98" i="93" a="1"/>
  <c r="AA98" i="93" s="1"/>
  <c r="AB98" i="93" a="1"/>
  <c r="AB98" i="93"/>
  <c r="AC98" i="93" a="1"/>
  <c r="AC98" i="93" s="1"/>
  <c r="AD98" i="93" a="1"/>
  <c r="AD98" i="93" s="1"/>
  <c r="AE98" i="93" a="1"/>
  <c r="AE98" i="93" s="1"/>
  <c r="AF98" i="93" a="1"/>
  <c r="AF98" i="93"/>
  <c r="AG98" i="93" a="1"/>
  <c r="AG98" i="93" s="1"/>
  <c r="AH98" i="93" a="1"/>
  <c r="AH98" i="93" s="1"/>
  <c r="AI98" i="93" a="1"/>
  <c r="AI98" i="93" s="1"/>
  <c r="AJ98" i="93" a="1"/>
  <c r="AJ98" i="93" s="1"/>
  <c r="AK98" i="93" a="1"/>
  <c r="AK98" i="93" s="1"/>
  <c r="AL98" i="93" a="1"/>
  <c r="AL98" i="93" s="1"/>
  <c r="AM98" i="93" a="1"/>
  <c r="AM98" i="93" s="1"/>
  <c r="AN98" i="93" a="1"/>
  <c r="AN98" i="93" s="1"/>
  <c r="AO98" i="93" a="1"/>
  <c r="AO98" i="93" s="1"/>
  <c r="AP98" i="93" a="1"/>
  <c r="AP98" i="93" s="1"/>
  <c r="AQ98" i="93" a="1"/>
  <c r="AQ98" i="93" s="1"/>
  <c r="AR98" i="93" a="1"/>
  <c r="AR98" i="93" s="1"/>
  <c r="AS98" i="93" a="1"/>
  <c r="AS98" i="93" s="1"/>
  <c r="AT98" i="93" a="1"/>
  <c r="AT98" i="93" s="1"/>
  <c r="AU98" i="93" a="1"/>
  <c r="AU98" i="93" s="1"/>
  <c r="AV98" i="93" a="1"/>
  <c r="AV98" i="93"/>
  <c r="AW98" i="93" a="1"/>
  <c r="AW98" i="93" s="1"/>
  <c r="AX98" i="93" a="1"/>
  <c r="AX98" i="93" s="1"/>
  <c r="AY98" i="93" a="1"/>
  <c r="AY98" i="93" s="1"/>
  <c r="AZ98" i="93" a="1"/>
  <c r="AZ98" i="93" s="1"/>
  <c r="E99" i="93" a="1"/>
  <c r="E99" i="93" s="1"/>
  <c r="F99" i="93" a="1"/>
  <c r="F99" i="93" s="1"/>
  <c r="G99" i="93" a="1"/>
  <c r="G99" i="93" s="1"/>
  <c r="H99" i="93" a="1"/>
  <c r="H99" i="93"/>
  <c r="I99" i="93" a="1"/>
  <c r="I99" i="93" s="1"/>
  <c r="J99" i="93" a="1"/>
  <c r="J99" i="93" s="1"/>
  <c r="K99" i="93" a="1"/>
  <c r="K99" i="93" s="1"/>
  <c r="L99" i="93" a="1"/>
  <c r="L99" i="93"/>
  <c r="M99" i="93" a="1"/>
  <c r="M99" i="93" s="1"/>
  <c r="N99" i="93" a="1"/>
  <c r="N99" i="93" s="1"/>
  <c r="O99" i="93" a="1"/>
  <c r="O99" i="93" s="1"/>
  <c r="P99" i="93" a="1"/>
  <c r="P99" i="93"/>
  <c r="Q99" i="93" a="1"/>
  <c r="Q99" i="93" s="1"/>
  <c r="R99" i="93" a="1"/>
  <c r="R99" i="93" s="1"/>
  <c r="S99" i="93" a="1"/>
  <c r="S99" i="93" s="1"/>
  <c r="T99" i="93" a="1"/>
  <c r="T99" i="93" s="1"/>
  <c r="U99" i="93" a="1"/>
  <c r="U99" i="93" s="1"/>
  <c r="V99" i="93" a="1"/>
  <c r="V99" i="93" s="1"/>
  <c r="W99" i="93" a="1"/>
  <c r="W99" i="93" s="1"/>
  <c r="X99" i="93" a="1"/>
  <c r="X99" i="93" s="1"/>
  <c r="Y99" i="93" a="1"/>
  <c r="Y99" i="93" s="1"/>
  <c r="Z99" i="93" a="1"/>
  <c r="Z99" i="93" s="1"/>
  <c r="AA99" i="93" a="1"/>
  <c r="AA99" i="93" s="1"/>
  <c r="AB99" i="93" a="1"/>
  <c r="AB99" i="93" s="1"/>
  <c r="AC99" i="93" a="1"/>
  <c r="AC99" i="93" s="1"/>
  <c r="AD99" i="93" a="1"/>
  <c r="AD99" i="93" s="1"/>
  <c r="AE99" i="93" a="1"/>
  <c r="AE99" i="93" s="1"/>
  <c r="AF99" i="93" a="1"/>
  <c r="AF99" i="93"/>
  <c r="AG99" i="93" a="1"/>
  <c r="AG99" i="93" s="1"/>
  <c r="AH99" i="93" a="1"/>
  <c r="AH99" i="93" s="1"/>
  <c r="AI99" i="93" a="1"/>
  <c r="AI99" i="93" s="1"/>
  <c r="AJ99" i="93" a="1"/>
  <c r="AJ99" i="93" s="1"/>
  <c r="AK99" i="93" a="1"/>
  <c r="AK99" i="93" s="1"/>
  <c r="AL99" i="93" a="1"/>
  <c r="AL99" i="93" s="1"/>
  <c r="AM99" i="93" a="1"/>
  <c r="AM99" i="93" s="1"/>
  <c r="AN99" i="93" a="1"/>
  <c r="AN99" i="93"/>
  <c r="AO99" i="93" a="1"/>
  <c r="AO99" i="93" s="1"/>
  <c r="AP99" i="93" a="1"/>
  <c r="AP99" i="93" s="1"/>
  <c r="AQ99" i="93" a="1"/>
  <c r="AQ99" i="93" s="1"/>
  <c r="AR99" i="93" a="1"/>
  <c r="AR99" i="93"/>
  <c r="AS99" i="93" a="1"/>
  <c r="AS99" i="93" s="1"/>
  <c r="AT99" i="93" a="1"/>
  <c r="AT99" i="93" s="1"/>
  <c r="AU99" i="93" a="1"/>
  <c r="AU99" i="93" s="1"/>
  <c r="AV99" i="93" a="1"/>
  <c r="AV99" i="93"/>
  <c r="AW99" i="93" a="1"/>
  <c r="AW99" i="93" s="1"/>
  <c r="AX99" i="93" a="1"/>
  <c r="AX99" i="93" s="1"/>
  <c r="AY99" i="93" a="1"/>
  <c r="AY99" i="93" s="1"/>
  <c r="AZ99" i="93" a="1"/>
  <c r="AZ99" i="93" s="1"/>
  <c r="E100" i="93" a="1"/>
  <c r="E100" i="93" s="1"/>
  <c r="F100" i="93" a="1"/>
  <c r="F100" i="93" s="1"/>
  <c r="G100" i="93" a="1"/>
  <c r="G100" i="93" s="1"/>
  <c r="H100" i="93" a="1"/>
  <c r="H100" i="93" s="1"/>
  <c r="I100" i="93" a="1"/>
  <c r="I100" i="93" s="1"/>
  <c r="J100" i="93" a="1"/>
  <c r="J100" i="93" s="1"/>
  <c r="K100" i="93" a="1"/>
  <c r="K100" i="93" s="1"/>
  <c r="L100" i="93" a="1"/>
  <c r="L100" i="93" s="1"/>
  <c r="M100" i="93" a="1"/>
  <c r="M100" i="93" s="1"/>
  <c r="N100" i="93" a="1"/>
  <c r="N100" i="93" s="1"/>
  <c r="O100" i="93" a="1"/>
  <c r="O100" i="93" s="1"/>
  <c r="P100" i="93" a="1"/>
  <c r="P100" i="93"/>
  <c r="Q100" i="93" a="1"/>
  <c r="Q100" i="93" s="1"/>
  <c r="R100" i="93" a="1"/>
  <c r="R100" i="93" s="1"/>
  <c r="S100" i="93" a="1"/>
  <c r="S100" i="93" s="1"/>
  <c r="T100" i="93" a="1"/>
  <c r="T100" i="93" s="1"/>
  <c r="U100" i="93" a="1"/>
  <c r="U100" i="93" s="1"/>
  <c r="V100" i="93" a="1"/>
  <c r="V100" i="93" s="1"/>
  <c r="W100" i="93" a="1"/>
  <c r="W100" i="93" s="1"/>
  <c r="X100" i="93" a="1"/>
  <c r="X100" i="93"/>
  <c r="Y100" i="93" a="1"/>
  <c r="Y100" i="93" s="1"/>
  <c r="Z100" i="93" a="1"/>
  <c r="Z100" i="93" s="1"/>
  <c r="AA100" i="93" a="1"/>
  <c r="AA100" i="93" s="1"/>
  <c r="AB100" i="93" a="1"/>
  <c r="AB100" i="93"/>
  <c r="AC100" i="93" a="1"/>
  <c r="AC100" i="93" s="1"/>
  <c r="AD100" i="93" a="1"/>
  <c r="AD100" i="93" s="1"/>
  <c r="AE100" i="93" a="1"/>
  <c r="AE100" i="93" s="1"/>
  <c r="AF100" i="93" a="1"/>
  <c r="AF100" i="93"/>
  <c r="AG100" i="93" a="1"/>
  <c r="AG100" i="93" s="1"/>
  <c r="AH100" i="93" a="1"/>
  <c r="AH100" i="93" s="1"/>
  <c r="AI100" i="93" a="1"/>
  <c r="AI100" i="93" s="1"/>
  <c r="AJ100" i="93" a="1"/>
  <c r="AJ100" i="93" s="1"/>
  <c r="AK100" i="93" a="1"/>
  <c r="AK100" i="93" s="1"/>
  <c r="AL100" i="93" a="1"/>
  <c r="AL100" i="93" s="1"/>
  <c r="AM100" i="93" a="1"/>
  <c r="AM100" i="93" s="1"/>
  <c r="AN100" i="93" a="1"/>
  <c r="AN100" i="93" s="1"/>
  <c r="AO100" i="93" a="1"/>
  <c r="AO100" i="93" s="1"/>
  <c r="AP100" i="93" a="1"/>
  <c r="AP100" i="93" s="1"/>
  <c r="AQ100" i="93" a="1"/>
  <c r="AQ100" i="93" s="1"/>
  <c r="AR100" i="93" a="1"/>
  <c r="AR100" i="93" s="1"/>
  <c r="AS100" i="93" a="1"/>
  <c r="AS100" i="93" s="1"/>
  <c r="AT100" i="93" a="1"/>
  <c r="AT100" i="93" s="1"/>
  <c r="AU100" i="93" a="1"/>
  <c r="AU100" i="93" s="1"/>
  <c r="AV100" i="93" a="1"/>
  <c r="AV100" i="93"/>
  <c r="AW100" i="93" a="1"/>
  <c r="AW100" i="93" s="1"/>
  <c r="AX100" i="93" a="1"/>
  <c r="AX100" i="93" s="1"/>
  <c r="AY100" i="93" a="1"/>
  <c r="AY100" i="93" s="1"/>
  <c r="AZ100" i="93" a="1"/>
  <c r="AZ100" i="93" s="1"/>
  <c r="E101" i="93" a="1"/>
  <c r="E101" i="93" s="1"/>
  <c r="F101" i="93" a="1"/>
  <c r="F101" i="93" s="1"/>
  <c r="G101" i="93" a="1"/>
  <c r="G101" i="93" s="1"/>
  <c r="H101" i="93" a="1"/>
  <c r="H101" i="93"/>
  <c r="I101" i="93" a="1"/>
  <c r="I101" i="93" s="1"/>
  <c r="J101" i="93" a="1"/>
  <c r="J101" i="93" s="1"/>
  <c r="K101" i="93" a="1"/>
  <c r="K101" i="93" s="1"/>
  <c r="L101" i="93" a="1"/>
  <c r="L101" i="93"/>
  <c r="M101" i="93" a="1"/>
  <c r="M101" i="93" s="1"/>
  <c r="N101" i="93" a="1"/>
  <c r="N101" i="93" s="1"/>
  <c r="O101" i="93" a="1"/>
  <c r="O101" i="93" s="1"/>
  <c r="P101" i="93" a="1"/>
  <c r="P101" i="93"/>
  <c r="Q101" i="93" a="1"/>
  <c r="Q101" i="93" s="1"/>
  <c r="R101" i="93" a="1"/>
  <c r="R101" i="93" s="1"/>
  <c r="S101" i="93" a="1"/>
  <c r="S101" i="93" s="1"/>
  <c r="T101" i="93" a="1"/>
  <c r="T101" i="93" s="1"/>
  <c r="U101" i="93" a="1"/>
  <c r="U101" i="93" s="1"/>
  <c r="V101" i="93" a="1"/>
  <c r="V101" i="93" s="1"/>
  <c r="W101" i="93" a="1"/>
  <c r="W101" i="93" s="1"/>
  <c r="X101" i="93" a="1"/>
  <c r="X101" i="93" s="1"/>
  <c r="Y101" i="93" a="1"/>
  <c r="Y101" i="93" s="1"/>
  <c r="Z101" i="93" a="1"/>
  <c r="Z101" i="93" s="1"/>
  <c r="AA101" i="93" a="1"/>
  <c r="AA101" i="93" s="1"/>
  <c r="AB101" i="93" a="1"/>
  <c r="AB101" i="93" s="1"/>
  <c r="AC101" i="93" a="1"/>
  <c r="AC101" i="93" s="1"/>
  <c r="AD101" i="93" a="1"/>
  <c r="AD101" i="93" s="1"/>
  <c r="AE101" i="93" a="1"/>
  <c r="AE101" i="93" s="1"/>
  <c r="AF101" i="93" a="1"/>
  <c r="AF101" i="93"/>
  <c r="AG101" i="93" a="1"/>
  <c r="AG101" i="93" s="1"/>
  <c r="AH101" i="93" a="1"/>
  <c r="AH101" i="93" s="1"/>
  <c r="AI101" i="93" a="1"/>
  <c r="AI101" i="93" s="1"/>
  <c r="AJ101" i="93" a="1"/>
  <c r="AJ101" i="93" s="1"/>
  <c r="AK101" i="93" a="1"/>
  <c r="AK101" i="93" s="1"/>
  <c r="AL101" i="93" a="1"/>
  <c r="AL101" i="93" s="1"/>
  <c r="AM101" i="93" a="1"/>
  <c r="AM101" i="93" s="1"/>
  <c r="AN101" i="93" a="1"/>
  <c r="AN101" i="93"/>
  <c r="AO101" i="93" a="1"/>
  <c r="AO101" i="93" s="1"/>
  <c r="AP101" i="93" a="1"/>
  <c r="AP101" i="93" s="1"/>
  <c r="AQ101" i="93" a="1"/>
  <c r="AQ101" i="93" s="1"/>
  <c r="AR101" i="93" a="1"/>
  <c r="AR101" i="93"/>
  <c r="AS101" i="93" a="1"/>
  <c r="AS101" i="93" s="1"/>
  <c r="AT101" i="93" a="1"/>
  <c r="AT101" i="93" s="1"/>
  <c r="AU101" i="93" a="1"/>
  <c r="AU101" i="93" s="1"/>
  <c r="AV101" i="93" a="1"/>
  <c r="AV101" i="93"/>
  <c r="AW101" i="93" a="1"/>
  <c r="AW101" i="93" s="1"/>
  <c r="AX101" i="93" a="1"/>
  <c r="AX101" i="93" s="1"/>
  <c r="AY101" i="93" a="1"/>
  <c r="AY101" i="93" s="1"/>
  <c r="AZ101" i="93" a="1"/>
  <c r="AZ101" i="93" s="1"/>
  <c r="E102" i="93" a="1"/>
  <c r="E102" i="93" s="1"/>
  <c r="F102" i="93" a="1"/>
  <c r="F102" i="93" s="1"/>
  <c r="G102" i="93" a="1"/>
  <c r="G102" i="93" s="1"/>
  <c r="H102" i="93" a="1"/>
  <c r="H102" i="93" s="1"/>
  <c r="I102" i="93" a="1"/>
  <c r="I102" i="93" s="1"/>
  <c r="J102" i="93" a="1"/>
  <c r="J102" i="93" s="1"/>
  <c r="K102" i="93" a="1"/>
  <c r="K102" i="93" s="1"/>
  <c r="L102" i="93" a="1"/>
  <c r="L102" i="93" s="1"/>
  <c r="M102" i="93" a="1"/>
  <c r="M102" i="93" s="1"/>
  <c r="N102" i="93" a="1"/>
  <c r="N102" i="93" s="1"/>
  <c r="O102" i="93" a="1"/>
  <c r="O102" i="93" s="1"/>
  <c r="P102" i="93" a="1"/>
  <c r="P102" i="93"/>
  <c r="Q102" i="93" a="1"/>
  <c r="Q102" i="93" s="1"/>
  <c r="R102" i="93" a="1"/>
  <c r="R102" i="93" s="1"/>
  <c r="S102" i="93" a="1"/>
  <c r="S102" i="93" s="1"/>
  <c r="T102" i="93" a="1"/>
  <c r="T102" i="93" s="1"/>
  <c r="U102" i="93" a="1"/>
  <c r="U102" i="93" s="1"/>
  <c r="V102" i="93" a="1"/>
  <c r="V102" i="93" s="1"/>
  <c r="W102" i="93" a="1"/>
  <c r="W102" i="93" s="1"/>
  <c r="X102" i="93" a="1"/>
  <c r="X102" i="93"/>
  <c r="Y102" i="93" a="1"/>
  <c r="Y102" i="93" s="1"/>
  <c r="Z102" i="93" a="1"/>
  <c r="Z102" i="93" s="1"/>
  <c r="AA102" i="93" a="1"/>
  <c r="AA102" i="93" s="1"/>
  <c r="AB102" i="93" a="1"/>
  <c r="AB102" i="93"/>
  <c r="AC102" i="93" a="1"/>
  <c r="AC102" i="93" s="1"/>
  <c r="AD102" i="93" a="1"/>
  <c r="AD102" i="93" s="1"/>
  <c r="AE102" i="93" a="1"/>
  <c r="AE102" i="93" s="1"/>
  <c r="AF102" i="93" a="1"/>
  <c r="AF102" i="93"/>
  <c r="AG102" i="93" a="1"/>
  <c r="AG102" i="93" s="1"/>
  <c r="AH102" i="93" a="1"/>
  <c r="AH102" i="93" s="1"/>
  <c r="AI102" i="93" a="1"/>
  <c r="AI102" i="93" s="1"/>
  <c r="AJ102" i="93" a="1"/>
  <c r="AJ102" i="93" s="1"/>
  <c r="AK102" i="93" a="1"/>
  <c r="AK102" i="93" s="1"/>
  <c r="AL102" i="93" a="1"/>
  <c r="AL102" i="93" s="1"/>
  <c r="AM102" i="93" a="1"/>
  <c r="AM102" i="93" s="1"/>
  <c r="AN102" i="93" a="1"/>
  <c r="AN102" i="93" s="1"/>
  <c r="AO102" i="93" a="1"/>
  <c r="AO102" i="93" s="1"/>
  <c r="AP102" i="93" a="1"/>
  <c r="AP102" i="93" s="1"/>
  <c r="AQ102" i="93" a="1"/>
  <c r="AQ102" i="93" s="1"/>
  <c r="AR102" i="93" a="1"/>
  <c r="AR102" i="93" s="1"/>
  <c r="AS102" i="93" a="1"/>
  <c r="AS102" i="93" s="1"/>
  <c r="AT102" i="93" a="1"/>
  <c r="AT102" i="93" s="1"/>
  <c r="AU102" i="93" a="1"/>
  <c r="AU102" i="93" s="1"/>
  <c r="AV102" i="93" a="1"/>
  <c r="AV102" i="93"/>
  <c r="AW102" i="93" a="1"/>
  <c r="AW102" i="93" s="1"/>
  <c r="AX102" i="93" a="1"/>
  <c r="AX102" i="93" s="1"/>
  <c r="AY102" i="93" a="1"/>
  <c r="AY102" i="93" s="1"/>
  <c r="AZ102" i="93" a="1"/>
  <c r="AZ102" i="93" s="1"/>
  <c r="E103" i="93" a="1"/>
  <c r="E103" i="93" s="1"/>
  <c r="F103" i="93" a="1"/>
  <c r="F103" i="93" s="1"/>
  <c r="G103" i="93" a="1"/>
  <c r="G103" i="93" s="1"/>
  <c r="H103" i="93" a="1"/>
  <c r="H103" i="93"/>
  <c r="I103" i="93" a="1"/>
  <c r="I103" i="93" s="1"/>
  <c r="J103" i="93" a="1"/>
  <c r="J103" i="93" s="1"/>
  <c r="K103" i="93" a="1"/>
  <c r="K103" i="93" s="1"/>
  <c r="L103" i="93" a="1"/>
  <c r="L103" i="93"/>
  <c r="M103" i="93" a="1"/>
  <c r="M103" i="93" s="1"/>
  <c r="N103" i="93" a="1"/>
  <c r="N103" i="93" s="1"/>
  <c r="O103" i="93" a="1"/>
  <c r="O103" i="93" s="1"/>
  <c r="P103" i="93" a="1"/>
  <c r="P103" i="93"/>
  <c r="Q103" i="93" a="1"/>
  <c r="Q103" i="93" s="1"/>
  <c r="R103" i="93" a="1"/>
  <c r="R103" i="93" s="1"/>
  <c r="S103" i="93" a="1"/>
  <c r="S103" i="93" s="1"/>
  <c r="T103" i="93" a="1"/>
  <c r="T103" i="93" s="1"/>
  <c r="U103" i="93" a="1"/>
  <c r="U103" i="93" s="1"/>
  <c r="V103" i="93" a="1"/>
  <c r="V103" i="93" s="1"/>
  <c r="W103" i="93" a="1"/>
  <c r="W103" i="93" s="1"/>
  <c r="X103" i="93" a="1"/>
  <c r="X103" i="93" s="1"/>
  <c r="Y103" i="93" a="1"/>
  <c r="Y103" i="93" s="1"/>
  <c r="Z103" i="93" a="1"/>
  <c r="Z103" i="93" s="1"/>
  <c r="AA103" i="93" a="1"/>
  <c r="AA103" i="93" s="1"/>
  <c r="AB103" i="93" a="1"/>
  <c r="AB103" i="93" s="1"/>
  <c r="AC103" i="93" a="1"/>
  <c r="AC103" i="93" s="1"/>
  <c r="AD103" i="93" a="1"/>
  <c r="AD103" i="93" s="1"/>
  <c r="AE103" i="93" a="1"/>
  <c r="AE103" i="93" s="1"/>
  <c r="AF103" i="93" a="1"/>
  <c r="AF103" i="93"/>
  <c r="AG103" i="93" a="1"/>
  <c r="AG103" i="93" s="1"/>
  <c r="AH103" i="93" a="1"/>
  <c r="AH103" i="93" s="1"/>
  <c r="AI103" i="93" a="1"/>
  <c r="AI103" i="93" s="1"/>
  <c r="AJ103" i="93" a="1"/>
  <c r="AJ103" i="93" s="1"/>
  <c r="AK103" i="93" a="1"/>
  <c r="AK103" i="93" s="1"/>
  <c r="AL103" i="93" a="1"/>
  <c r="AL103" i="93" s="1"/>
  <c r="AM103" i="93" a="1"/>
  <c r="AM103" i="93" s="1"/>
  <c r="AN103" i="93" a="1"/>
  <c r="AN103" i="93"/>
  <c r="AO103" i="93" a="1"/>
  <c r="AO103" i="93" s="1"/>
  <c r="AP103" i="93" a="1"/>
  <c r="AP103" i="93" s="1"/>
  <c r="AQ103" i="93" a="1"/>
  <c r="AQ103" i="93" s="1"/>
  <c r="AR103" i="93" a="1"/>
  <c r="AR103" i="93"/>
  <c r="AS103" i="93" a="1"/>
  <c r="AS103" i="93" s="1"/>
  <c r="AT103" i="93" a="1"/>
  <c r="AT103" i="93" s="1"/>
  <c r="AU103" i="93" a="1"/>
  <c r="AU103" i="93" s="1"/>
  <c r="AV103" i="93" a="1"/>
  <c r="AV103" i="93"/>
  <c r="AW103" i="93" a="1"/>
  <c r="AW103" i="93" s="1"/>
  <c r="AX103" i="93" a="1"/>
  <c r="AX103" i="93" s="1"/>
  <c r="AY103" i="93" a="1"/>
  <c r="AY103" i="93" s="1"/>
  <c r="AZ103" i="93" a="1"/>
  <c r="AZ103" i="93" s="1"/>
  <c r="E104" i="93" a="1"/>
  <c r="E104" i="93" s="1"/>
  <c r="F104" i="93" a="1"/>
  <c r="F104" i="93" s="1"/>
  <c r="G104" i="93" a="1"/>
  <c r="G104" i="93" s="1"/>
  <c r="H104" i="93" a="1"/>
  <c r="H104" i="93" s="1"/>
  <c r="I104" i="93" a="1"/>
  <c r="I104" i="93" s="1"/>
  <c r="J104" i="93" a="1"/>
  <c r="J104" i="93" s="1"/>
  <c r="K104" i="93" a="1"/>
  <c r="K104" i="93" s="1"/>
  <c r="L104" i="93" a="1"/>
  <c r="L104" i="93" s="1"/>
  <c r="M104" i="93" a="1"/>
  <c r="M104" i="93" s="1"/>
  <c r="N104" i="93" a="1"/>
  <c r="N104" i="93" s="1"/>
  <c r="O104" i="93" a="1"/>
  <c r="O104" i="93" s="1"/>
  <c r="P104" i="93" a="1"/>
  <c r="P104" i="93"/>
  <c r="Q104" i="93" a="1"/>
  <c r="Q104" i="93" s="1"/>
  <c r="R104" i="93" a="1"/>
  <c r="R104" i="93" s="1"/>
  <c r="S104" i="93" a="1"/>
  <c r="S104" i="93" s="1"/>
  <c r="T104" i="93" a="1"/>
  <c r="T104" i="93" s="1"/>
  <c r="U104" i="93" a="1"/>
  <c r="U104" i="93" s="1"/>
  <c r="V104" i="93" a="1"/>
  <c r="V104" i="93" s="1"/>
  <c r="W104" i="93" a="1"/>
  <c r="W104" i="93" s="1"/>
  <c r="X104" i="93" a="1"/>
  <c r="X104" i="93"/>
  <c r="Y104" i="93" a="1"/>
  <c r="Y104" i="93" s="1"/>
  <c r="Z104" i="93" a="1"/>
  <c r="Z104" i="93" s="1"/>
  <c r="AA104" i="93" a="1"/>
  <c r="AA104" i="93" s="1"/>
  <c r="AB104" i="93" a="1"/>
  <c r="AB104" i="93"/>
  <c r="AC104" i="93" a="1"/>
  <c r="AC104" i="93" s="1"/>
  <c r="AD104" i="93" a="1"/>
  <c r="AD104" i="93" s="1"/>
  <c r="AE104" i="93" a="1"/>
  <c r="AE104" i="93" s="1"/>
  <c r="AF104" i="93" a="1"/>
  <c r="AF104" i="93"/>
  <c r="AG104" i="93" a="1"/>
  <c r="AG104" i="93" s="1"/>
  <c r="AH104" i="93" a="1"/>
  <c r="AH104" i="93" s="1"/>
  <c r="AI104" i="93" a="1"/>
  <c r="AI104" i="93" s="1"/>
  <c r="AJ104" i="93" a="1"/>
  <c r="AJ104" i="93" s="1"/>
  <c r="AK104" i="93" a="1"/>
  <c r="AK104" i="93" s="1"/>
  <c r="AL104" i="93" a="1"/>
  <c r="AL104" i="93" s="1"/>
  <c r="AM104" i="93" a="1"/>
  <c r="AM104" i="93" s="1"/>
  <c r="AN104" i="93" a="1"/>
  <c r="AN104" i="93" s="1"/>
  <c r="AO104" i="93" a="1"/>
  <c r="AO104" i="93" s="1"/>
  <c r="AP104" i="93" a="1"/>
  <c r="AP104" i="93" s="1"/>
  <c r="AQ104" i="93" a="1"/>
  <c r="AQ104" i="93" s="1"/>
  <c r="AR104" i="93" a="1"/>
  <c r="AR104" i="93" s="1"/>
  <c r="AS104" i="93" a="1"/>
  <c r="AS104" i="93" s="1"/>
  <c r="AT104" i="93" a="1"/>
  <c r="AT104" i="93" s="1"/>
  <c r="AU104" i="93" a="1"/>
  <c r="AU104" i="93" s="1"/>
  <c r="AV104" i="93" a="1"/>
  <c r="AV104" i="93"/>
  <c r="AW104" i="93" a="1"/>
  <c r="AW104" i="93" s="1"/>
  <c r="AX104" i="93" a="1"/>
  <c r="AX104" i="93" s="1"/>
  <c r="AY104" i="93" a="1"/>
  <c r="AY104" i="93" s="1"/>
  <c r="AZ104" i="93" a="1"/>
  <c r="AZ104" i="93" s="1"/>
  <c r="E105" i="93" a="1"/>
  <c r="E105" i="93" s="1"/>
  <c r="F105" i="93" a="1"/>
  <c r="F105" i="93" s="1"/>
  <c r="G105" i="93" a="1"/>
  <c r="G105" i="93" s="1"/>
  <c r="H105" i="93" a="1"/>
  <c r="H105" i="93"/>
  <c r="I105" i="93" a="1"/>
  <c r="I105" i="93" s="1"/>
  <c r="J105" i="93" a="1"/>
  <c r="J105" i="93" s="1"/>
  <c r="K105" i="93" a="1"/>
  <c r="K105" i="93" s="1"/>
  <c r="L105" i="93" a="1"/>
  <c r="L105" i="93"/>
  <c r="M105" i="93" a="1"/>
  <c r="M105" i="93" s="1"/>
  <c r="N105" i="93" a="1"/>
  <c r="N105" i="93" s="1"/>
  <c r="O105" i="93" a="1"/>
  <c r="O105" i="93" s="1"/>
  <c r="P105" i="93" a="1"/>
  <c r="P105" i="93"/>
  <c r="Q105" i="93" a="1"/>
  <c r="Q105" i="93" s="1"/>
  <c r="R105" i="93" a="1"/>
  <c r="R105" i="93" s="1"/>
  <c r="S105" i="93" a="1"/>
  <c r="S105" i="93" s="1"/>
  <c r="T105" i="93" a="1"/>
  <c r="T105" i="93" s="1"/>
  <c r="U105" i="93" a="1"/>
  <c r="U105" i="93" s="1"/>
  <c r="V105" i="93" a="1"/>
  <c r="V105" i="93" s="1"/>
  <c r="W105" i="93" a="1"/>
  <c r="W105" i="93" s="1"/>
  <c r="X105" i="93" a="1"/>
  <c r="X105" i="93" s="1"/>
  <c r="Y105" i="93" a="1"/>
  <c r="Y105" i="93" s="1"/>
  <c r="Z105" i="93" a="1"/>
  <c r="Z105" i="93" s="1"/>
  <c r="AA105" i="93" a="1"/>
  <c r="AA105" i="93" s="1"/>
  <c r="AB105" i="93" a="1"/>
  <c r="AB105" i="93" s="1"/>
  <c r="AC105" i="93" a="1"/>
  <c r="AC105" i="93" s="1"/>
  <c r="AD105" i="93" a="1"/>
  <c r="AD105" i="93"/>
  <c r="AE105" i="93" a="1"/>
  <c r="AE105" i="93" s="1"/>
  <c r="AF105" i="93" a="1"/>
  <c r="AF105" i="93"/>
  <c r="AG105" i="93" a="1"/>
  <c r="AG105" i="93"/>
  <c r="AH105" i="93" a="1"/>
  <c r="AH105" i="93" s="1"/>
  <c r="AI105" i="93" a="1"/>
  <c r="AI105" i="93" s="1"/>
  <c r="AJ105" i="93" a="1"/>
  <c r="AJ105" i="93" s="1"/>
  <c r="AK105" i="93" a="1"/>
  <c r="AK105" i="93" s="1"/>
  <c r="AL105" i="93" a="1"/>
  <c r="AL105" i="93" s="1"/>
  <c r="AM105" i="93" a="1"/>
  <c r="AM105" i="93" s="1"/>
  <c r="AN105" i="93" a="1"/>
  <c r="AN105" i="93"/>
  <c r="AO105" i="93" a="1"/>
  <c r="AO105" i="93"/>
  <c r="AP105" i="93" a="1"/>
  <c r="AP105" i="93"/>
  <c r="AQ105" i="93" a="1"/>
  <c r="AQ105" i="93" s="1"/>
  <c r="AR105" i="93" a="1"/>
  <c r="AR105" i="93"/>
  <c r="AS105" i="93" a="1"/>
  <c r="AS105" i="93" s="1"/>
  <c r="AT105" i="93" a="1"/>
  <c r="AT105" i="93" s="1"/>
  <c r="AU105" i="93" a="1"/>
  <c r="AU105" i="93" s="1"/>
  <c r="AV105" i="93" a="1"/>
  <c r="AV105" i="93" s="1"/>
  <c r="AW105" i="93" a="1"/>
  <c r="AW105" i="93"/>
  <c r="AX105" i="93" a="1"/>
  <c r="AX105" i="93"/>
  <c r="AY105" i="93" a="1"/>
  <c r="AY105" i="93" s="1"/>
  <c r="AZ105" i="93" a="1"/>
  <c r="AZ105" i="93" s="1"/>
  <c r="E106" i="93" a="1"/>
  <c r="E106" i="93"/>
  <c r="F106" i="93" a="1"/>
  <c r="F106" i="93" s="1"/>
  <c r="G106" i="93" a="1"/>
  <c r="G106" i="93" s="1"/>
  <c r="H106" i="93" a="1"/>
  <c r="H106" i="93"/>
  <c r="I106" i="93" a="1"/>
  <c r="I106" i="93" s="1"/>
  <c r="J106" i="93" a="1"/>
  <c r="J106" i="93"/>
  <c r="K106" i="93" a="1"/>
  <c r="K106" i="93" s="1"/>
  <c r="L106" i="93" a="1"/>
  <c r="L106" i="93" s="1"/>
  <c r="M106" i="93" a="1"/>
  <c r="M106" i="93" s="1"/>
  <c r="N106" i="93" a="1"/>
  <c r="N106" i="93"/>
  <c r="O106" i="93" a="1"/>
  <c r="O106" i="93" s="1"/>
  <c r="P106" i="93" a="1"/>
  <c r="P106" i="93"/>
  <c r="Q106" i="93" a="1"/>
  <c r="Q106" i="93"/>
  <c r="R106" i="93" a="1"/>
  <c r="R106" i="93" s="1"/>
  <c r="S106" i="93" a="1"/>
  <c r="S106" i="93" s="1"/>
  <c r="T106" i="93" a="1"/>
  <c r="T106" i="93" s="1"/>
  <c r="U106" i="93" a="1"/>
  <c r="U106" i="93" s="1"/>
  <c r="V106" i="93" a="1"/>
  <c r="V106" i="93" s="1"/>
  <c r="W106" i="93" a="1"/>
  <c r="W106" i="93" s="1"/>
  <c r="X106" i="93" a="1"/>
  <c r="X106" i="93"/>
  <c r="Y106" i="93" a="1"/>
  <c r="Y106" i="93"/>
  <c r="Z106" i="93" a="1"/>
  <c r="Z106" i="93"/>
  <c r="AA106" i="93" a="1"/>
  <c r="AA106" i="93" s="1"/>
  <c r="AB106" i="93" a="1"/>
  <c r="AB106" i="93"/>
  <c r="AC106" i="93" a="1"/>
  <c r="AC106" i="93" s="1"/>
  <c r="AD106" i="93" a="1"/>
  <c r="AD106" i="93" s="1"/>
  <c r="AE106" i="93" a="1"/>
  <c r="AE106" i="93" s="1"/>
  <c r="AF106" i="93" a="1"/>
  <c r="AF106" i="93" s="1"/>
  <c r="AG106" i="93" a="1"/>
  <c r="AG106" i="93"/>
  <c r="AH106" i="93" a="1"/>
  <c r="AH106" i="93"/>
  <c r="AI106" i="93" a="1"/>
  <c r="AI106" i="93" s="1"/>
  <c r="AJ106" i="93" a="1"/>
  <c r="AJ106" i="93" s="1"/>
  <c r="AK106" i="93" a="1"/>
  <c r="AK106" i="93"/>
  <c r="AL106" i="93" a="1"/>
  <c r="AL106" i="93" s="1"/>
  <c r="AM106" i="93" a="1"/>
  <c r="AM106" i="93" s="1"/>
  <c r="AN106" i="93" a="1"/>
  <c r="AN106" i="93"/>
  <c r="AO106" i="93" a="1"/>
  <c r="AO106" i="93" s="1"/>
  <c r="AP106" i="93" a="1"/>
  <c r="AP106" i="93"/>
  <c r="AQ106" i="93" a="1"/>
  <c r="AQ106" i="93" s="1"/>
  <c r="AR106" i="93" a="1"/>
  <c r="AR106" i="93" s="1"/>
  <c r="AS106" i="93" a="1"/>
  <c r="AS106" i="93" s="1"/>
  <c r="AT106" i="93" a="1"/>
  <c r="AT106" i="93"/>
  <c r="AU106" i="93" a="1"/>
  <c r="AU106" i="93" s="1"/>
  <c r="AV106" i="93" a="1"/>
  <c r="AV106" i="93"/>
  <c r="AW106" i="93" a="1"/>
  <c r="AW106" i="93"/>
  <c r="AX106" i="93" a="1"/>
  <c r="AX106" i="93" s="1"/>
  <c r="AY106" i="93" a="1"/>
  <c r="AY106" i="93" s="1"/>
  <c r="AZ106" i="93" a="1"/>
  <c r="AZ106" i="93" s="1"/>
  <c r="E107" i="93" a="1"/>
  <c r="E107" i="93" s="1"/>
  <c r="F107" i="93" a="1"/>
  <c r="F107" i="93" s="1"/>
  <c r="G107" i="93" a="1"/>
  <c r="G107" i="93" s="1"/>
  <c r="H107" i="93" a="1"/>
  <c r="H107" i="93"/>
  <c r="I107" i="93" a="1"/>
  <c r="I107" i="93"/>
  <c r="J107" i="93" a="1"/>
  <c r="J107" i="93"/>
  <c r="K107" i="93" a="1"/>
  <c r="K107" i="93" s="1"/>
  <c r="L107" i="93" a="1"/>
  <c r="L107" i="93"/>
  <c r="M107" i="93" a="1"/>
  <c r="M107" i="93" s="1"/>
  <c r="N107" i="93" a="1"/>
  <c r="N107" i="93" s="1"/>
  <c r="O107" i="93" a="1"/>
  <c r="O107" i="93" s="1"/>
  <c r="P107" i="93" a="1"/>
  <c r="P107" i="93" s="1"/>
  <c r="Q107" i="93" a="1"/>
  <c r="Q107" i="93"/>
  <c r="R107" i="93" a="1"/>
  <c r="R107" i="93"/>
  <c r="S107" i="93" a="1"/>
  <c r="S107" i="93" s="1"/>
  <c r="T107" i="93" a="1"/>
  <c r="T107" i="93" s="1"/>
  <c r="U107" i="93" a="1"/>
  <c r="U107" i="93"/>
  <c r="V107" i="93" a="1"/>
  <c r="V107" i="93" s="1"/>
  <c r="W107" i="93" a="1"/>
  <c r="W107" i="93" s="1"/>
  <c r="X107" i="93" a="1"/>
  <c r="X107" i="93"/>
  <c r="Y107" i="93" a="1"/>
  <c r="Y107" i="93" s="1"/>
  <c r="Z107" i="93" a="1"/>
  <c r="Z107" i="93"/>
  <c r="AA107" i="93" a="1"/>
  <c r="AA107" i="93" s="1"/>
  <c r="AB107" i="93" a="1"/>
  <c r="AB107" i="93" s="1"/>
  <c r="AC107" i="93" a="1"/>
  <c r="AC107" i="93" s="1"/>
  <c r="AD107" i="93" a="1"/>
  <c r="AD107" i="93"/>
  <c r="AE107" i="93" a="1"/>
  <c r="AE107" i="93" s="1"/>
  <c r="AF107" i="93" a="1"/>
  <c r="AF107" i="93"/>
  <c r="AG107" i="93" a="1"/>
  <c r="AG107" i="93"/>
  <c r="AH107" i="93" a="1"/>
  <c r="AH107" i="93" s="1"/>
  <c r="AI107" i="93" a="1"/>
  <c r="AI107" i="93" s="1"/>
  <c r="AJ107" i="93" a="1"/>
  <c r="AJ107" i="93" s="1"/>
  <c r="AK107" i="93" a="1"/>
  <c r="AK107" i="93" s="1"/>
  <c r="AL107" i="93" a="1"/>
  <c r="AL107" i="93" s="1"/>
  <c r="AM107" i="93" a="1"/>
  <c r="AM107" i="93" s="1"/>
  <c r="AN107" i="93" a="1"/>
  <c r="AN107" i="93"/>
  <c r="AO107" i="93" a="1"/>
  <c r="AO107" i="93"/>
  <c r="AP107" i="93" a="1"/>
  <c r="AP107" i="93"/>
  <c r="AQ107" i="93" a="1"/>
  <c r="AQ107" i="93" s="1"/>
  <c r="AR107" i="93" a="1"/>
  <c r="AR107" i="93"/>
  <c r="AS107" i="93" a="1"/>
  <c r="AS107" i="93" s="1"/>
  <c r="AT107" i="93" a="1"/>
  <c r="AT107" i="93" s="1"/>
  <c r="AU107" i="93" a="1"/>
  <c r="AU107" i="93" s="1"/>
  <c r="AV107" i="93" a="1"/>
  <c r="AV107" i="93" s="1"/>
  <c r="AW107" i="93" a="1"/>
  <c r="AW107" i="93"/>
  <c r="AX107" i="93" a="1"/>
  <c r="AX107" i="93"/>
  <c r="AY107" i="93" a="1"/>
  <c r="AY107" i="93" s="1"/>
  <c r="AZ107" i="93" a="1"/>
  <c r="AZ107" i="93" s="1"/>
  <c r="E108" i="93" a="1"/>
  <c r="E108" i="93"/>
  <c r="F108" i="93" a="1"/>
  <c r="F108" i="93" s="1"/>
  <c r="G108" i="93" a="1"/>
  <c r="G108" i="93" s="1"/>
  <c r="H108" i="93" a="1"/>
  <c r="H108" i="93"/>
  <c r="I108" i="93" a="1"/>
  <c r="I108" i="93" s="1"/>
  <c r="J108" i="93" a="1"/>
  <c r="J108" i="93"/>
  <c r="K108" i="93" a="1"/>
  <c r="K108" i="93" s="1"/>
  <c r="L108" i="93" a="1"/>
  <c r="L108" i="93" s="1"/>
  <c r="M108" i="93" a="1"/>
  <c r="M108" i="93" s="1"/>
  <c r="N108" i="93" a="1"/>
  <c r="N108" i="93"/>
  <c r="O108" i="93" a="1"/>
  <c r="O108" i="93" s="1"/>
  <c r="P108" i="93" a="1"/>
  <c r="P108" i="93"/>
  <c r="Q108" i="93" a="1"/>
  <c r="Q108" i="93"/>
  <c r="R108" i="93" a="1"/>
  <c r="R108" i="93" s="1"/>
  <c r="S108" i="93" a="1"/>
  <c r="S108" i="93" s="1"/>
  <c r="T108" i="93" a="1"/>
  <c r="T108" i="93" s="1"/>
  <c r="U108" i="93" a="1"/>
  <c r="U108" i="93" s="1"/>
  <c r="V108" i="93" a="1"/>
  <c r="V108" i="93" s="1"/>
  <c r="W108" i="93" a="1"/>
  <c r="W108" i="93" s="1"/>
  <c r="X108" i="93" a="1"/>
  <c r="X108" i="93"/>
  <c r="Y108" i="93" a="1"/>
  <c r="Y108" i="93"/>
  <c r="Z108" i="93" a="1"/>
  <c r="Z108" i="93"/>
  <c r="AA108" i="93" a="1"/>
  <c r="AA108" i="93" s="1"/>
  <c r="AB108" i="93" a="1"/>
  <c r="AB108" i="93"/>
  <c r="AC108" i="93" a="1"/>
  <c r="AC108" i="93" s="1"/>
  <c r="AD108" i="93" a="1"/>
  <c r="AD108" i="93" s="1"/>
  <c r="AE108" i="93" a="1"/>
  <c r="AE108" i="93" s="1"/>
  <c r="AF108" i="93" a="1"/>
  <c r="AF108" i="93" s="1"/>
  <c r="AG108" i="93" a="1"/>
  <c r="AG108" i="93"/>
  <c r="AH108" i="93" a="1"/>
  <c r="AH108" i="93"/>
  <c r="AI108" i="93" a="1"/>
  <c r="AI108" i="93" s="1"/>
  <c r="AJ108" i="93" a="1"/>
  <c r="AJ108" i="93" s="1"/>
  <c r="AK108" i="93" a="1"/>
  <c r="AK108" i="93"/>
  <c r="AL108" i="93" a="1"/>
  <c r="AL108" i="93" s="1"/>
  <c r="AM108" i="93" a="1"/>
  <c r="AM108" i="93" s="1"/>
  <c r="AN108" i="93" a="1"/>
  <c r="AN108" i="93"/>
  <c r="AO108" i="93" a="1"/>
  <c r="AO108" i="93" s="1"/>
  <c r="AP108" i="93" a="1"/>
  <c r="AP108" i="93"/>
  <c r="AQ108" i="93" a="1"/>
  <c r="AQ108" i="93" s="1"/>
  <c r="AR108" i="93" a="1"/>
  <c r="AR108" i="93" s="1"/>
  <c r="AS108" i="93" a="1"/>
  <c r="AS108" i="93" s="1"/>
  <c r="AT108" i="93" a="1"/>
  <c r="AT108" i="93"/>
  <c r="AU108" i="93" a="1"/>
  <c r="AU108" i="93" s="1"/>
  <c r="AV108" i="93" a="1"/>
  <c r="AV108" i="93"/>
  <c r="AW108" i="93" a="1"/>
  <c r="AW108" i="93"/>
  <c r="AX108" i="93" a="1"/>
  <c r="AX108" i="93" s="1"/>
  <c r="AY108" i="93" a="1"/>
  <c r="AY108" i="93" s="1"/>
  <c r="AZ108" i="93" a="1"/>
  <c r="AZ108" i="93" s="1"/>
  <c r="E109" i="93" a="1"/>
  <c r="E109" i="93" s="1"/>
  <c r="F109" i="93" a="1"/>
  <c r="F109" i="93" s="1"/>
  <c r="G109" i="93" a="1"/>
  <c r="G109" i="93" s="1"/>
  <c r="H109" i="93" a="1"/>
  <c r="H109" i="93"/>
  <c r="I109" i="93" a="1"/>
  <c r="I109" i="93"/>
  <c r="J109" i="93" a="1"/>
  <c r="J109" i="93"/>
  <c r="K109" i="93" a="1"/>
  <c r="K109" i="93" s="1"/>
  <c r="L109" i="93" a="1"/>
  <c r="L109" i="93"/>
  <c r="M109" i="93" a="1"/>
  <c r="M109" i="93" s="1"/>
  <c r="N109" i="93" a="1"/>
  <c r="N109" i="93" s="1"/>
  <c r="O109" i="93" a="1"/>
  <c r="O109" i="93" s="1"/>
  <c r="P109" i="93" a="1"/>
  <c r="P109" i="93" s="1"/>
  <c r="Q109" i="93" a="1"/>
  <c r="Q109" i="93"/>
  <c r="R109" i="93" a="1"/>
  <c r="R109" i="93"/>
  <c r="S109" i="93" a="1"/>
  <c r="S109" i="93"/>
  <c r="T109" i="93" a="1"/>
  <c r="T109" i="93" s="1"/>
  <c r="U109" i="93" a="1"/>
  <c r="U109" i="93" s="1"/>
  <c r="V109" i="93" a="1"/>
  <c r="V109" i="93" s="1"/>
  <c r="W109" i="93" a="1"/>
  <c r="W109" i="93"/>
  <c r="X109" i="93" a="1"/>
  <c r="X109" i="93" s="1"/>
  <c r="Y109" i="93" a="1"/>
  <c r="Y109" i="93"/>
  <c r="Z109" i="93" a="1"/>
  <c r="Z109" i="93" s="1"/>
  <c r="AA109" i="93" a="1"/>
  <c r="AA109" i="93" s="1"/>
  <c r="AB109" i="93" a="1"/>
  <c r="AB109" i="93" s="1"/>
  <c r="AC109" i="93" a="1"/>
  <c r="AC109" i="93"/>
  <c r="AD109" i="93" a="1"/>
  <c r="AD109" i="93" s="1"/>
  <c r="AE109" i="93" a="1"/>
  <c r="AE109" i="93" s="1"/>
  <c r="AF109" i="93" a="1"/>
  <c r="AF109" i="93" s="1"/>
  <c r="AG109" i="93" a="1"/>
  <c r="AG109" i="93" s="1"/>
  <c r="AH109" i="93" a="1"/>
  <c r="AH109" i="93" s="1"/>
  <c r="AI109" i="93" a="1"/>
  <c r="AI109" i="93" s="1"/>
  <c r="AJ109" i="93" a="1"/>
  <c r="AJ109" i="93" s="1"/>
  <c r="AK109" i="93" a="1"/>
  <c r="AK109" i="93" s="1"/>
  <c r="AL109" i="93" a="1"/>
  <c r="AL109" i="93" s="1"/>
  <c r="AM109" i="93" a="1"/>
  <c r="AM109" i="93"/>
  <c r="AN109" i="93" a="1"/>
  <c r="AN109" i="93" s="1"/>
  <c r="AO109" i="93" a="1"/>
  <c r="AO109" i="93"/>
  <c r="AP109" i="93" a="1"/>
  <c r="AP109" i="93" s="1"/>
  <c r="AQ109" i="93" a="1"/>
  <c r="AQ109" i="93" s="1"/>
  <c r="AR109" i="93" a="1"/>
  <c r="AR109" i="93" s="1"/>
  <c r="AS109" i="93" a="1"/>
  <c r="AS109" i="93"/>
  <c r="AT109" i="93" a="1"/>
  <c r="AT109" i="93" s="1"/>
  <c r="AU109" i="93" a="1"/>
  <c r="AU109" i="93" s="1"/>
  <c r="AV109" i="93" a="1"/>
  <c r="AV109" i="93" s="1"/>
  <c r="AW109" i="93" a="1"/>
  <c r="AW109" i="93" s="1"/>
  <c r="AX109" i="93" a="1"/>
  <c r="AX109" i="93" s="1"/>
  <c r="AY109" i="93" a="1"/>
  <c r="AY109" i="93" s="1"/>
  <c r="AZ109" i="93" a="1"/>
  <c r="AZ109" i="93" s="1"/>
  <c r="E110" i="93" a="1"/>
  <c r="E110" i="93"/>
  <c r="F110" i="93" a="1"/>
  <c r="F110" i="93" s="1"/>
  <c r="G110" i="93" a="1"/>
  <c r="G110" i="93"/>
  <c r="H110" i="93" a="1"/>
  <c r="H110" i="93" s="1"/>
  <c r="I110" i="93" a="1"/>
  <c r="I110" i="93"/>
  <c r="J110" i="93" a="1"/>
  <c r="J110" i="93" s="1"/>
  <c r="K110" i="93" a="1"/>
  <c r="K110" i="93" s="1"/>
  <c r="L110" i="93" a="1"/>
  <c r="L110" i="93" s="1"/>
  <c r="M110" i="93" a="1"/>
  <c r="M110" i="93"/>
  <c r="N110" i="93" a="1"/>
  <c r="N110" i="93" s="1"/>
  <c r="O110" i="93" a="1"/>
  <c r="O110" i="93" s="1"/>
  <c r="P110" i="93" a="1"/>
  <c r="P110" i="93" s="1"/>
  <c r="Q110" i="93" a="1"/>
  <c r="Q110" i="93" s="1"/>
  <c r="R110" i="93" a="1"/>
  <c r="R110" i="93" s="1"/>
  <c r="S110" i="93" a="1"/>
  <c r="S110" i="93" s="1"/>
  <c r="T110" i="93" a="1"/>
  <c r="T110" i="93" s="1"/>
  <c r="U110" i="93" a="1"/>
  <c r="U110" i="93"/>
  <c r="V110" i="93" a="1"/>
  <c r="V110" i="93" s="1"/>
  <c r="W110" i="93" a="1"/>
  <c r="W110" i="93"/>
  <c r="X110" i="93" a="1"/>
  <c r="X110" i="93" s="1"/>
  <c r="Y110" i="93" a="1"/>
  <c r="Y110" i="93"/>
  <c r="Z110" i="93" a="1"/>
  <c r="Z110" i="93" s="1"/>
  <c r="AA110" i="93" a="1"/>
  <c r="AA110" i="93" s="1"/>
  <c r="AB110" i="93" a="1"/>
  <c r="AB110" i="93" s="1"/>
  <c r="AC110" i="93" a="1"/>
  <c r="AC110" i="93"/>
  <c r="AD110" i="93" a="1"/>
  <c r="AD110" i="93" s="1"/>
  <c r="AE110" i="93" a="1"/>
  <c r="AE110" i="93" s="1"/>
  <c r="AF110" i="93" a="1"/>
  <c r="AF110" i="93" s="1"/>
  <c r="AG110" i="93" a="1"/>
  <c r="AG110" i="93" s="1"/>
  <c r="AH110" i="93" a="1"/>
  <c r="AH110" i="93" s="1"/>
  <c r="AI110" i="93" a="1"/>
  <c r="AI110" i="93" s="1"/>
  <c r="AJ110" i="93" a="1"/>
  <c r="AJ110" i="93" s="1"/>
  <c r="AK110" i="93" a="1"/>
  <c r="AK110" i="93"/>
  <c r="AL110" i="93" a="1"/>
  <c r="AL110" i="93" s="1"/>
  <c r="AM110" i="93" a="1"/>
  <c r="AM110" i="93"/>
  <c r="AN110" i="93" a="1"/>
  <c r="AN110" i="93" s="1"/>
  <c r="AO110" i="93" a="1"/>
  <c r="AO110" i="93"/>
  <c r="AP110" i="93" a="1"/>
  <c r="AP110" i="93" s="1"/>
  <c r="AQ110" i="93" a="1"/>
  <c r="AQ110" i="93" s="1"/>
  <c r="AR110" i="93" a="1"/>
  <c r="AR110" i="93" s="1"/>
  <c r="AS110" i="93" a="1"/>
  <c r="AS110" i="93"/>
  <c r="AT110" i="93" a="1"/>
  <c r="AT110" i="93" s="1"/>
  <c r="AU110" i="93" a="1"/>
  <c r="AU110" i="93" s="1"/>
  <c r="AV110" i="93" a="1"/>
  <c r="AV110" i="93" s="1"/>
  <c r="AW110" i="93" a="1"/>
  <c r="AW110" i="93" s="1"/>
  <c r="AX110" i="93" a="1"/>
  <c r="AX110" i="93" s="1"/>
  <c r="AY110" i="93" a="1"/>
  <c r="AY110" i="93" s="1"/>
  <c r="AZ110" i="93" a="1"/>
  <c r="AZ110" i="93" s="1"/>
  <c r="E111" i="93" a="1"/>
  <c r="E111" i="93"/>
  <c r="F111" i="93" a="1"/>
  <c r="F111" i="93" s="1"/>
  <c r="G111" i="93" a="1"/>
  <c r="G111" i="93"/>
  <c r="H111" i="93" a="1"/>
  <c r="H111" i="93" s="1"/>
  <c r="I111" i="93" a="1"/>
  <c r="I111" i="93"/>
  <c r="J111" i="93" a="1"/>
  <c r="J111" i="93" s="1"/>
  <c r="K111" i="93" a="1"/>
  <c r="K111" i="93" s="1"/>
  <c r="L111" i="93" a="1"/>
  <c r="L111" i="93" s="1"/>
  <c r="M111" i="93" a="1"/>
  <c r="M111" i="93"/>
  <c r="N111" i="93" a="1"/>
  <c r="N111" i="93" s="1"/>
  <c r="O111" i="93" a="1"/>
  <c r="O111" i="93" s="1"/>
  <c r="P111" i="93" a="1"/>
  <c r="P111" i="93" s="1"/>
  <c r="Q111" i="93" a="1"/>
  <c r="Q111" i="93" s="1"/>
  <c r="R111" i="93" a="1"/>
  <c r="R111" i="93" s="1"/>
  <c r="S111" i="93" a="1"/>
  <c r="S111" i="93" s="1"/>
  <c r="T111" i="93" a="1"/>
  <c r="T111" i="93" s="1"/>
  <c r="U111" i="93" a="1"/>
  <c r="U111" i="93"/>
  <c r="V111" i="93" a="1"/>
  <c r="V111" i="93" s="1"/>
  <c r="W111" i="93" a="1"/>
  <c r="W111" i="93"/>
  <c r="X111" i="93" a="1"/>
  <c r="X111" i="93" s="1"/>
  <c r="Y111" i="93" a="1"/>
  <c r="Y111" i="93"/>
  <c r="Z111" i="93" a="1"/>
  <c r="Z111" i="93" s="1"/>
  <c r="AA111" i="93" a="1"/>
  <c r="AA111" i="93" s="1"/>
  <c r="AB111" i="93" a="1"/>
  <c r="AB111" i="93" s="1"/>
  <c r="AC111" i="93" a="1"/>
  <c r="AC111" i="93"/>
  <c r="AD111" i="93" a="1"/>
  <c r="AD111" i="93" s="1"/>
  <c r="AE111" i="93" a="1"/>
  <c r="AE111" i="93" s="1"/>
  <c r="AF111" i="93" a="1"/>
  <c r="AF111" i="93" s="1"/>
  <c r="AG111" i="93" a="1"/>
  <c r="AG111" i="93" s="1"/>
  <c r="AH111" i="93" a="1"/>
  <c r="AH111" i="93" s="1"/>
  <c r="AI111" i="93" a="1"/>
  <c r="AI111" i="93" s="1"/>
  <c r="AJ111" i="93" a="1"/>
  <c r="AJ111" i="93" s="1"/>
  <c r="AK111" i="93" a="1"/>
  <c r="AK111" i="93"/>
  <c r="AL111" i="93" a="1"/>
  <c r="AL111" i="93" s="1"/>
  <c r="AM111" i="93" a="1"/>
  <c r="AM111" i="93"/>
  <c r="AN111" i="93" a="1"/>
  <c r="AN111" i="93" s="1"/>
  <c r="AO111" i="93" a="1"/>
  <c r="AO111" i="93"/>
  <c r="AP111" i="93" a="1"/>
  <c r="AP111" i="93" s="1"/>
  <c r="AQ111" i="93" a="1"/>
  <c r="AQ111" i="93" s="1"/>
  <c r="AR111" i="93" a="1"/>
  <c r="AR111" i="93" s="1"/>
  <c r="AS111" i="93" a="1"/>
  <c r="AS111" i="93"/>
  <c r="AT111" i="93" a="1"/>
  <c r="AT111" i="93" s="1"/>
  <c r="AU111" i="93" a="1"/>
  <c r="AU111" i="93" s="1"/>
  <c r="AV111" i="93" a="1"/>
  <c r="AV111" i="93" s="1"/>
  <c r="AW111" i="93" a="1"/>
  <c r="AW111" i="93" s="1"/>
  <c r="AX111" i="93" a="1"/>
  <c r="AX111" i="93" s="1"/>
  <c r="AY111" i="93" a="1"/>
  <c r="AY111" i="93" s="1"/>
  <c r="AZ111" i="93" a="1"/>
  <c r="AZ111" i="93" s="1"/>
  <c r="E112" i="93" a="1"/>
  <c r="E112" i="93"/>
  <c r="F112" i="93" a="1"/>
  <c r="F112" i="93" s="1"/>
  <c r="G112" i="93" a="1"/>
  <c r="G112" i="93"/>
  <c r="H112" i="93" a="1"/>
  <c r="H112" i="93" s="1"/>
  <c r="I112" i="93" a="1"/>
  <c r="I112" i="93"/>
  <c r="J112" i="93" a="1"/>
  <c r="J112" i="93" s="1"/>
  <c r="K112" i="93" a="1"/>
  <c r="K112" i="93" s="1"/>
  <c r="L112" i="93" a="1"/>
  <c r="L112" i="93" s="1"/>
  <c r="M112" i="93" a="1"/>
  <c r="M112" i="93"/>
  <c r="N112" i="93" a="1"/>
  <c r="N112" i="93" s="1"/>
  <c r="O112" i="93" a="1"/>
  <c r="O112" i="93" s="1"/>
  <c r="P112" i="93" a="1"/>
  <c r="P112" i="93" s="1"/>
  <c r="Q112" i="93" a="1"/>
  <c r="Q112" i="93" s="1"/>
  <c r="R112" i="93" a="1"/>
  <c r="R112" i="93" s="1"/>
  <c r="S112" i="93" a="1"/>
  <c r="S112" i="93" s="1"/>
  <c r="T112" i="93" a="1"/>
  <c r="T112" i="93" s="1"/>
  <c r="U112" i="93" a="1"/>
  <c r="U112" i="93"/>
  <c r="V112" i="93" a="1"/>
  <c r="V112" i="93" s="1"/>
  <c r="W112" i="93" a="1"/>
  <c r="W112" i="93"/>
  <c r="X112" i="93" a="1"/>
  <c r="X112" i="93" s="1"/>
  <c r="Y112" i="93" a="1"/>
  <c r="Y112" i="93"/>
  <c r="Z112" i="93" a="1"/>
  <c r="Z112" i="93" s="1"/>
  <c r="AA112" i="93" a="1"/>
  <c r="AA112" i="93" s="1"/>
  <c r="AB112" i="93" a="1"/>
  <c r="AB112" i="93" s="1"/>
  <c r="AC112" i="93" a="1"/>
  <c r="AC112" i="93"/>
  <c r="AD112" i="93" a="1"/>
  <c r="AD112" i="93" s="1"/>
  <c r="AE112" i="93" a="1"/>
  <c r="AE112" i="93" s="1"/>
  <c r="AF112" i="93" a="1"/>
  <c r="AF112" i="93" s="1"/>
  <c r="AG112" i="93" a="1"/>
  <c r="AG112" i="93" s="1"/>
  <c r="AH112" i="93" a="1"/>
  <c r="AH112" i="93" s="1"/>
  <c r="AI112" i="93" a="1"/>
  <c r="AI112" i="93" s="1"/>
  <c r="AJ112" i="93" a="1"/>
  <c r="AJ112" i="93" s="1"/>
  <c r="AK112" i="93" a="1"/>
  <c r="AK112" i="93"/>
  <c r="AL112" i="93" a="1"/>
  <c r="AL112" i="93" s="1"/>
  <c r="AM112" i="93" a="1"/>
  <c r="AM112" i="93"/>
  <c r="AN112" i="93" a="1"/>
  <c r="AN112" i="93" s="1"/>
  <c r="AO112" i="93" a="1"/>
  <c r="AO112" i="93"/>
  <c r="AP112" i="93" a="1"/>
  <c r="AP112" i="93" s="1"/>
  <c r="AQ112" i="93" a="1"/>
  <c r="AQ112" i="93" s="1"/>
  <c r="AR112" i="93" a="1"/>
  <c r="AR112" i="93" s="1"/>
  <c r="AS112" i="93" a="1"/>
  <c r="AS112" i="93"/>
  <c r="AT112" i="93" a="1"/>
  <c r="AT112" i="93" s="1"/>
  <c r="AU112" i="93" a="1"/>
  <c r="AU112" i="93" s="1"/>
  <c r="AV112" i="93" a="1"/>
  <c r="AV112" i="93" s="1"/>
  <c r="AW112" i="93" a="1"/>
  <c r="AW112" i="93" s="1"/>
  <c r="AX112" i="93" a="1"/>
  <c r="AX112" i="93" s="1"/>
  <c r="AY112" i="93" a="1"/>
  <c r="AY112" i="93" s="1"/>
  <c r="AZ112" i="93" a="1"/>
  <c r="AZ112" i="93" s="1"/>
  <c r="E113" i="93" a="1"/>
  <c r="E113" i="93"/>
  <c r="F113" i="93" a="1"/>
  <c r="F113" i="93" s="1"/>
  <c r="G113" i="93" a="1"/>
  <c r="G113" i="93"/>
  <c r="H113" i="93" a="1"/>
  <c r="H113" i="93" s="1"/>
  <c r="I113" i="93" a="1"/>
  <c r="I113" i="93"/>
  <c r="J113" i="93" a="1"/>
  <c r="J113" i="93" s="1"/>
  <c r="K113" i="93" a="1"/>
  <c r="K113" i="93" s="1"/>
  <c r="L113" i="93" a="1"/>
  <c r="L113" i="93" s="1"/>
  <c r="M113" i="93" a="1"/>
  <c r="M113" i="93"/>
  <c r="N113" i="93" a="1"/>
  <c r="N113" i="93" s="1"/>
  <c r="O113" i="93" a="1"/>
  <c r="O113" i="93" s="1"/>
  <c r="P113" i="93" a="1"/>
  <c r="P113" i="93" s="1"/>
  <c r="Q113" i="93" a="1"/>
  <c r="Q113" i="93" s="1"/>
  <c r="R113" i="93" a="1"/>
  <c r="R113" i="93" s="1"/>
  <c r="S113" i="93" a="1"/>
  <c r="S113" i="93" s="1"/>
  <c r="T113" i="93" a="1"/>
  <c r="T113" i="93" s="1"/>
  <c r="U113" i="93" a="1"/>
  <c r="U113" i="93"/>
  <c r="V113" i="93" a="1"/>
  <c r="V113" i="93" s="1"/>
  <c r="W113" i="93" a="1"/>
  <c r="W113" i="93"/>
  <c r="X113" i="93" a="1"/>
  <c r="X113" i="93" s="1"/>
  <c r="Y113" i="93" a="1"/>
  <c r="Y113" i="93"/>
  <c r="Z113" i="93" a="1"/>
  <c r="Z113" i="93" s="1"/>
  <c r="AA113" i="93" a="1"/>
  <c r="AA113" i="93" s="1"/>
  <c r="AB113" i="93" a="1"/>
  <c r="AB113" i="93" s="1"/>
  <c r="AC113" i="93" a="1"/>
  <c r="AC113" i="93"/>
  <c r="AD113" i="93" a="1"/>
  <c r="AD113" i="93" s="1"/>
  <c r="AE113" i="93" a="1"/>
  <c r="AE113" i="93" s="1"/>
  <c r="AF113" i="93" a="1"/>
  <c r="AF113" i="93" s="1"/>
  <c r="AG113" i="93" a="1"/>
  <c r="AG113" i="93" s="1"/>
  <c r="AH113" i="93" a="1"/>
  <c r="AH113" i="93" s="1"/>
  <c r="AI113" i="93" a="1"/>
  <c r="AI113" i="93" s="1"/>
  <c r="AJ113" i="93" a="1"/>
  <c r="AJ113" i="93" s="1"/>
  <c r="AK113" i="93" a="1"/>
  <c r="AK113" i="93"/>
  <c r="AL113" i="93" a="1"/>
  <c r="AL113" i="93" s="1"/>
  <c r="AM113" i="93" a="1"/>
  <c r="AM113" i="93"/>
  <c r="AN113" i="93" a="1"/>
  <c r="AN113" i="93" s="1"/>
  <c r="AO113" i="93" a="1"/>
  <c r="AO113" i="93"/>
  <c r="AP113" i="93" a="1"/>
  <c r="AP113" i="93" s="1"/>
  <c r="AQ113" i="93" a="1"/>
  <c r="AQ113" i="93" s="1"/>
  <c r="AR113" i="93" a="1"/>
  <c r="AR113" i="93" s="1"/>
  <c r="AS113" i="93" a="1"/>
  <c r="AS113" i="93"/>
  <c r="AT113" i="93" a="1"/>
  <c r="AT113" i="93" s="1"/>
  <c r="AU113" i="93" a="1"/>
  <c r="AU113" i="93" s="1"/>
  <c r="AV113" i="93" a="1"/>
  <c r="AV113" i="93" s="1"/>
  <c r="AW113" i="93" a="1"/>
  <c r="AW113" i="93" s="1"/>
  <c r="AX113" i="93" a="1"/>
  <c r="AX113" i="93" s="1"/>
  <c r="AY113" i="93" a="1"/>
  <c r="AY113" i="93" s="1"/>
  <c r="AZ113" i="93" a="1"/>
  <c r="AZ113" i="93" s="1"/>
  <c r="E114" i="93" a="1"/>
  <c r="E114" i="93"/>
  <c r="F114" i="93" a="1"/>
  <c r="F114" i="93" s="1"/>
  <c r="G114" i="93" a="1"/>
  <c r="G114" i="93"/>
  <c r="H114" i="93" a="1"/>
  <c r="H114" i="93" s="1"/>
  <c r="I114" i="93" a="1"/>
  <c r="I114" i="93"/>
  <c r="J114" i="93" a="1"/>
  <c r="J114" i="93" s="1"/>
  <c r="K114" i="93" a="1"/>
  <c r="K114" i="93" s="1"/>
  <c r="L114" i="93" a="1"/>
  <c r="L114" i="93" s="1"/>
  <c r="M114" i="93" a="1"/>
  <c r="M114" i="93"/>
  <c r="N114" i="93" a="1"/>
  <c r="N114" i="93" s="1"/>
  <c r="O114" i="93" a="1"/>
  <c r="O114" i="93" s="1"/>
  <c r="P114" i="93" a="1"/>
  <c r="P114" i="93" s="1"/>
  <c r="Q114" i="93" a="1"/>
  <c r="Q114" i="93" s="1"/>
  <c r="R114" i="93" a="1"/>
  <c r="R114" i="93" s="1"/>
  <c r="S114" i="93" a="1"/>
  <c r="S114" i="93" s="1"/>
  <c r="T114" i="93" a="1"/>
  <c r="T114" i="93" s="1"/>
  <c r="U114" i="93" a="1"/>
  <c r="U114" i="93"/>
  <c r="V114" i="93" a="1"/>
  <c r="V114" i="93" s="1"/>
  <c r="W114" i="93" a="1"/>
  <c r="W114" i="93"/>
  <c r="X114" i="93" a="1"/>
  <c r="X114" i="93" s="1"/>
  <c r="Y114" i="93" a="1"/>
  <c r="Y114" i="93"/>
  <c r="Z114" i="93" a="1"/>
  <c r="Z114" i="93" s="1"/>
  <c r="AA114" i="93" a="1"/>
  <c r="AA114" i="93" s="1"/>
  <c r="AB114" i="93" a="1"/>
  <c r="AB114" i="93" s="1"/>
  <c r="AC114" i="93" a="1"/>
  <c r="AC114" i="93"/>
  <c r="AD114" i="93" a="1"/>
  <c r="AD114" i="93" s="1"/>
  <c r="AE114" i="93" a="1"/>
  <c r="AE114" i="93" s="1"/>
  <c r="AF114" i="93" a="1"/>
  <c r="AF114" i="93" s="1"/>
  <c r="AG114" i="93" a="1"/>
  <c r="AG114" i="93" s="1"/>
  <c r="AH114" i="93" a="1"/>
  <c r="AH114" i="93" s="1"/>
  <c r="AI114" i="93" a="1"/>
  <c r="AI114" i="93" s="1"/>
  <c r="AJ114" i="93" a="1"/>
  <c r="AJ114" i="93" s="1"/>
  <c r="AK114" i="93" a="1"/>
  <c r="AK114" i="93"/>
  <c r="AL114" i="93" a="1"/>
  <c r="AL114" i="93" s="1"/>
  <c r="AM114" i="93" a="1"/>
  <c r="AM114" i="93"/>
  <c r="AN114" i="93" a="1"/>
  <c r="AN114" i="93" s="1"/>
  <c r="AO114" i="93" a="1"/>
  <c r="AO114" i="93"/>
  <c r="AP114" i="93" a="1"/>
  <c r="AP114" i="93" s="1"/>
  <c r="AQ114" i="93" a="1"/>
  <c r="AQ114" i="93" s="1"/>
  <c r="AR114" i="93" a="1"/>
  <c r="AR114" i="93" s="1"/>
  <c r="AS114" i="93" a="1"/>
  <c r="AS114" i="93"/>
  <c r="AT114" i="93" a="1"/>
  <c r="AT114" i="93" s="1"/>
  <c r="AU114" i="93" a="1"/>
  <c r="AU114" i="93" s="1"/>
  <c r="AV114" i="93" a="1"/>
  <c r="AV114" i="93" s="1"/>
  <c r="AW114" i="93" a="1"/>
  <c r="AW114" i="93" s="1"/>
  <c r="AX114" i="93" a="1"/>
  <c r="AX114" i="93" s="1"/>
  <c r="AY114" i="93" a="1"/>
  <c r="AY114" i="93" s="1"/>
  <c r="AZ114" i="93" a="1"/>
  <c r="AZ114" i="93" s="1"/>
  <c r="E115" i="93" a="1"/>
  <c r="E115" i="93"/>
  <c r="F115" i="93" a="1"/>
  <c r="F115" i="93" s="1"/>
  <c r="G115" i="93" a="1"/>
  <c r="G115" i="93"/>
  <c r="H115" i="93" a="1"/>
  <c r="H115" i="93" s="1"/>
  <c r="I115" i="93" a="1"/>
  <c r="I115" i="93"/>
  <c r="J115" i="93" a="1"/>
  <c r="J115" i="93" s="1"/>
  <c r="K115" i="93" a="1"/>
  <c r="K115" i="93" s="1"/>
  <c r="L115" i="93" a="1"/>
  <c r="L115" i="93" s="1"/>
  <c r="M115" i="93" a="1"/>
  <c r="M115" i="93"/>
  <c r="N115" i="93" a="1"/>
  <c r="N115" i="93" s="1"/>
  <c r="O115" i="93" a="1"/>
  <c r="O115" i="93" s="1"/>
  <c r="P115" i="93" a="1"/>
  <c r="P115" i="93" s="1"/>
  <c r="Q115" i="93" a="1"/>
  <c r="Q115" i="93" s="1"/>
  <c r="R115" i="93" a="1"/>
  <c r="R115" i="93" s="1"/>
  <c r="S115" i="93" a="1"/>
  <c r="S115" i="93" s="1"/>
  <c r="T115" i="93" a="1"/>
  <c r="T115" i="93" s="1"/>
  <c r="U115" i="93" a="1"/>
  <c r="U115" i="93"/>
  <c r="V115" i="93" a="1"/>
  <c r="V115" i="93" s="1"/>
  <c r="W115" i="93" a="1"/>
  <c r="W115" i="93"/>
  <c r="X115" i="93" a="1"/>
  <c r="X115" i="93" s="1"/>
  <c r="Y115" i="93" a="1"/>
  <c r="Y115" i="93"/>
  <c r="Z115" i="93" a="1"/>
  <c r="Z115" i="93" s="1"/>
  <c r="AA115" i="93" a="1"/>
  <c r="AA115" i="93" s="1"/>
  <c r="AB115" i="93" a="1"/>
  <c r="AB115" i="93" s="1"/>
  <c r="AC115" i="93" a="1"/>
  <c r="AC115" i="93"/>
  <c r="AD115" i="93" a="1"/>
  <c r="AD115" i="93" s="1"/>
  <c r="AE115" i="93" a="1"/>
  <c r="AE115" i="93" s="1"/>
  <c r="AF115" i="93" a="1"/>
  <c r="AF115" i="93" s="1"/>
  <c r="AG115" i="93" a="1"/>
  <c r="AG115" i="93" s="1"/>
  <c r="AH115" i="93" a="1"/>
  <c r="AH115" i="93" s="1"/>
  <c r="AI115" i="93" a="1"/>
  <c r="AI115" i="93" s="1"/>
  <c r="AJ115" i="93" a="1"/>
  <c r="AJ115" i="93" s="1"/>
  <c r="AK115" i="93" a="1"/>
  <c r="AK115" i="93"/>
  <c r="AL115" i="93" a="1"/>
  <c r="AL115" i="93" s="1"/>
  <c r="AM115" i="93" a="1"/>
  <c r="AM115" i="93"/>
  <c r="AN115" i="93" a="1"/>
  <c r="AN115" i="93" s="1"/>
  <c r="AO115" i="93" a="1"/>
  <c r="AO115" i="93"/>
  <c r="AP115" i="93" a="1"/>
  <c r="AP115" i="93" s="1"/>
  <c r="AQ115" i="93" a="1"/>
  <c r="AQ115" i="93" s="1"/>
  <c r="AR115" i="93" a="1"/>
  <c r="AR115" i="93" s="1"/>
  <c r="AS115" i="93" a="1"/>
  <c r="AS115" i="93"/>
  <c r="AT115" i="93" a="1"/>
  <c r="AT115" i="93" s="1"/>
  <c r="AU115" i="93" a="1"/>
  <c r="AU115" i="93" s="1"/>
  <c r="AV115" i="93" a="1"/>
  <c r="AV115" i="93" s="1"/>
  <c r="AW115" i="93" a="1"/>
  <c r="AW115" i="93" s="1"/>
  <c r="AX115" i="93" a="1"/>
  <c r="AX115" i="93" s="1"/>
  <c r="AY115" i="93" a="1"/>
  <c r="AY115" i="93" s="1"/>
  <c r="AZ115" i="93" a="1"/>
  <c r="AZ115" i="93" s="1"/>
  <c r="E116" i="93" a="1"/>
  <c r="E116" i="93"/>
  <c r="F116" i="93" a="1"/>
  <c r="F116" i="93" s="1"/>
  <c r="G116" i="93" a="1"/>
  <c r="G116" i="93"/>
  <c r="H116" i="93" a="1"/>
  <c r="H116" i="93" s="1"/>
  <c r="I116" i="93" a="1"/>
  <c r="I116" i="93"/>
  <c r="J116" i="93" a="1"/>
  <c r="J116" i="93" s="1"/>
  <c r="K116" i="93" a="1"/>
  <c r="K116" i="93" s="1"/>
  <c r="L116" i="93" a="1"/>
  <c r="L116" i="93" s="1"/>
  <c r="M116" i="93" a="1"/>
  <c r="M116" i="93"/>
  <c r="N116" i="93" a="1"/>
  <c r="N116" i="93" s="1"/>
  <c r="O116" i="93" a="1"/>
  <c r="O116" i="93" s="1"/>
  <c r="P116" i="93" a="1"/>
  <c r="P116" i="93" s="1"/>
  <c r="Q116" i="93" a="1"/>
  <c r="Q116" i="93" s="1"/>
  <c r="R116" i="93" a="1"/>
  <c r="R116" i="93" s="1"/>
  <c r="S116" i="93" a="1"/>
  <c r="S116" i="93" s="1"/>
  <c r="T116" i="93" a="1"/>
  <c r="T116" i="93" s="1"/>
  <c r="U116" i="93" a="1"/>
  <c r="U116" i="93"/>
  <c r="V116" i="93" a="1"/>
  <c r="V116" i="93" s="1"/>
  <c r="W116" i="93" a="1"/>
  <c r="W116" i="93"/>
  <c r="X116" i="93" a="1"/>
  <c r="X116" i="93" s="1"/>
  <c r="Y116" i="93" a="1"/>
  <c r="Y116" i="93"/>
  <c r="Z116" i="93" a="1"/>
  <c r="Z116" i="93" s="1"/>
  <c r="AA116" i="93" a="1"/>
  <c r="AA116" i="93" s="1"/>
  <c r="AB116" i="93" a="1"/>
  <c r="AB116" i="93" s="1"/>
  <c r="AC116" i="93" a="1"/>
  <c r="AC116" i="93"/>
  <c r="AD116" i="93" a="1"/>
  <c r="AD116" i="93" s="1"/>
  <c r="AE116" i="93" a="1"/>
  <c r="AE116" i="93" s="1"/>
  <c r="AF116" i="93" a="1"/>
  <c r="AF116" i="93" s="1"/>
  <c r="AG116" i="93" a="1"/>
  <c r="AG116" i="93" s="1"/>
  <c r="AH116" i="93" a="1"/>
  <c r="AH116" i="93" s="1"/>
  <c r="AI116" i="93" a="1"/>
  <c r="AI116" i="93" s="1"/>
  <c r="AJ116" i="93" a="1"/>
  <c r="AJ116" i="93" s="1"/>
  <c r="AK116" i="93" a="1"/>
  <c r="AK116" i="93"/>
  <c r="AL116" i="93" a="1"/>
  <c r="AL116" i="93" s="1"/>
  <c r="AM116" i="93" a="1"/>
  <c r="AM116" i="93"/>
  <c r="AN116" i="93" a="1"/>
  <c r="AN116" i="93" s="1"/>
  <c r="AO116" i="93" a="1"/>
  <c r="AO116" i="93"/>
  <c r="AP116" i="93" a="1"/>
  <c r="AP116" i="93" s="1"/>
  <c r="AQ116" i="93" a="1"/>
  <c r="AQ116" i="93" s="1"/>
  <c r="AR116" i="93" a="1"/>
  <c r="AR116" i="93" s="1"/>
  <c r="AS116" i="93" a="1"/>
  <c r="AS116" i="93"/>
  <c r="AT116" i="93" a="1"/>
  <c r="AT116" i="93" s="1"/>
  <c r="AU116" i="93" a="1"/>
  <c r="AU116" i="93" s="1"/>
  <c r="AV116" i="93" a="1"/>
  <c r="AV116" i="93" s="1"/>
  <c r="AW116" i="93" a="1"/>
  <c r="AW116" i="93" s="1"/>
  <c r="AX116" i="93" a="1"/>
  <c r="AX116" i="93" s="1"/>
  <c r="AY116" i="93" a="1"/>
  <c r="AY116" i="93" s="1"/>
  <c r="AZ116" i="93" a="1"/>
  <c r="AZ116" i="93" s="1"/>
  <c r="E117" i="93" a="1"/>
  <c r="E117" i="93"/>
  <c r="F117" i="93" a="1"/>
  <c r="F117" i="93" s="1"/>
  <c r="G117" i="93" a="1"/>
  <c r="G117" i="93"/>
  <c r="H117" i="93" a="1"/>
  <c r="H117" i="93" s="1"/>
  <c r="I117" i="93" a="1"/>
  <c r="I117" i="93"/>
  <c r="J117" i="93" a="1"/>
  <c r="J117" i="93" s="1"/>
  <c r="K117" i="93" a="1"/>
  <c r="K117" i="93" s="1"/>
  <c r="L117" i="93" a="1"/>
  <c r="L117" i="93" s="1"/>
  <c r="M117" i="93" a="1"/>
  <c r="M117" i="93"/>
  <c r="N117" i="93" a="1"/>
  <c r="N117" i="93" s="1"/>
  <c r="O117" i="93" a="1"/>
  <c r="O117" i="93" s="1"/>
  <c r="P117" i="93" a="1"/>
  <c r="P117" i="93" s="1"/>
  <c r="Q117" i="93" a="1"/>
  <c r="Q117" i="93" s="1"/>
  <c r="R117" i="93" a="1"/>
  <c r="R117" i="93" s="1"/>
  <c r="S117" i="93" a="1"/>
  <c r="S117" i="93" s="1"/>
  <c r="T117" i="93" a="1"/>
  <c r="T117" i="93" s="1"/>
  <c r="U117" i="93" a="1"/>
  <c r="U117" i="93"/>
  <c r="V117" i="93" a="1"/>
  <c r="V117" i="93" s="1"/>
  <c r="W117" i="93" a="1"/>
  <c r="W117" i="93"/>
  <c r="X117" i="93" a="1"/>
  <c r="X117" i="93" s="1"/>
  <c r="Y117" i="93" a="1"/>
  <c r="Y117" i="93"/>
  <c r="Z117" i="93" a="1"/>
  <c r="Z117" i="93" s="1"/>
  <c r="AA117" i="93" a="1"/>
  <c r="AA117" i="93" s="1"/>
  <c r="AB117" i="93" a="1"/>
  <c r="AB117" i="93" s="1"/>
  <c r="AC117" i="93" a="1"/>
  <c r="AC117" i="93"/>
  <c r="AD117" i="93" a="1"/>
  <c r="AD117" i="93" s="1"/>
  <c r="AE117" i="93" a="1"/>
  <c r="AE117" i="93" s="1"/>
  <c r="AF117" i="93" a="1"/>
  <c r="AF117" i="93" s="1"/>
  <c r="AG117" i="93" a="1"/>
  <c r="AG117" i="93" s="1"/>
  <c r="AH117" i="93" a="1"/>
  <c r="AH117" i="93" s="1"/>
  <c r="AI117" i="93" a="1"/>
  <c r="AI117" i="93" s="1"/>
  <c r="AJ117" i="93" a="1"/>
  <c r="AJ117" i="93" s="1"/>
  <c r="AK117" i="93" a="1"/>
  <c r="AK117" i="93"/>
  <c r="AL117" i="93" a="1"/>
  <c r="AL117" i="93" s="1"/>
  <c r="AM117" i="93" a="1"/>
  <c r="AM117" i="93"/>
  <c r="AN117" i="93" a="1"/>
  <c r="AN117" i="93" s="1"/>
  <c r="AO117" i="93" a="1"/>
  <c r="AO117" i="93"/>
  <c r="AP117" i="93" a="1"/>
  <c r="AP117" i="93" s="1"/>
  <c r="AQ117" i="93" a="1"/>
  <c r="AQ117" i="93" s="1"/>
  <c r="AR117" i="93" a="1"/>
  <c r="AR117" i="93" s="1"/>
  <c r="AS117" i="93" a="1"/>
  <c r="AS117" i="93"/>
  <c r="AT117" i="93" a="1"/>
  <c r="AT117" i="93" s="1"/>
  <c r="AU117" i="93" a="1"/>
  <c r="AU117" i="93" s="1"/>
  <c r="AV117" i="93" a="1"/>
  <c r="AV117" i="93" s="1"/>
  <c r="AW117" i="93" a="1"/>
  <c r="AW117" i="93" s="1"/>
  <c r="AX117" i="93" a="1"/>
  <c r="AX117" i="93" s="1"/>
  <c r="AY117" i="93" a="1"/>
  <c r="AY117" i="93" s="1"/>
  <c r="AZ117" i="93" a="1"/>
  <c r="AZ117" i="93" s="1"/>
  <c r="E118" i="93" a="1"/>
  <c r="E118" i="93"/>
  <c r="F118" i="93" a="1"/>
  <c r="F118" i="93" s="1"/>
  <c r="G118" i="93" a="1"/>
  <c r="G118" i="93"/>
  <c r="H118" i="93" a="1"/>
  <c r="H118" i="93" s="1"/>
  <c r="I118" i="93" a="1"/>
  <c r="I118" i="93"/>
  <c r="J118" i="93" a="1"/>
  <c r="J118" i="93" s="1"/>
  <c r="K118" i="93" a="1"/>
  <c r="K118" i="93" s="1"/>
  <c r="L118" i="93" a="1"/>
  <c r="L118" i="93" s="1"/>
  <c r="M118" i="93" a="1"/>
  <c r="M118" i="93"/>
  <c r="N118" i="93" a="1"/>
  <c r="N118" i="93" s="1"/>
  <c r="O118" i="93" a="1"/>
  <c r="O118" i="93" s="1"/>
  <c r="P118" i="93" a="1"/>
  <c r="P118" i="93" s="1"/>
  <c r="Q118" i="93" a="1"/>
  <c r="Q118" i="93" s="1"/>
  <c r="R118" i="93" a="1"/>
  <c r="R118" i="93" s="1"/>
  <c r="S118" i="93" a="1"/>
  <c r="S118" i="93" s="1"/>
  <c r="T118" i="93" a="1"/>
  <c r="T118" i="93" s="1"/>
  <c r="U118" i="93" a="1"/>
  <c r="U118" i="93"/>
  <c r="V118" i="93" a="1"/>
  <c r="V118" i="93" s="1"/>
  <c r="W118" i="93" a="1"/>
  <c r="W118" i="93"/>
  <c r="X118" i="93" a="1"/>
  <c r="X118" i="93" s="1"/>
  <c r="Y118" i="93" a="1"/>
  <c r="Y118" i="93"/>
  <c r="Z118" i="93" a="1"/>
  <c r="Z118" i="93" s="1"/>
  <c r="AA118" i="93" a="1"/>
  <c r="AA118" i="93" s="1"/>
  <c r="AB118" i="93" a="1"/>
  <c r="AB118" i="93" s="1"/>
  <c r="AC118" i="93" a="1"/>
  <c r="AC118" i="93"/>
  <c r="AD118" i="93" a="1"/>
  <c r="AD118" i="93" s="1"/>
  <c r="AE118" i="93" a="1"/>
  <c r="AE118" i="93" s="1"/>
  <c r="AF118" i="93" a="1"/>
  <c r="AF118" i="93" s="1"/>
  <c r="AG118" i="93" a="1"/>
  <c r="AG118" i="93" s="1"/>
  <c r="AH118" i="93" a="1"/>
  <c r="AH118" i="93" s="1"/>
  <c r="AI118" i="93" a="1"/>
  <c r="AI118" i="93" s="1"/>
  <c r="AJ118" i="93" a="1"/>
  <c r="AJ118" i="93" s="1"/>
  <c r="AK118" i="93" a="1"/>
  <c r="AK118" i="93"/>
  <c r="AL118" i="93" a="1"/>
  <c r="AL118" i="93" s="1"/>
  <c r="AM118" i="93" a="1"/>
  <c r="AM118" i="93"/>
  <c r="AN118" i="93" a="1"/>
  <c r="AN118" i="93" s="1"/>
  <c r="AO118" i="93" a="1"/>
  <c r="AO118" i="93"/>
  <c r="AP118" i="93" a="1"/>
  <c r="AP118" i="93" s="1"/>
  <c r="AQ118" i="93" a="1"/>
  <c r="AQ118" i="93" s="1"/>
  <c r="AR118" i="93" a="1"/>
  <c r="AR118" i="93" s="1"/>
  <c r="AS118" i="93" a="1"/>
  <c r="AS118" i="93"/>
  <c r="AT118" i="93" a="1"/>
  <c r="AT118" i="93" s="1"/>
  <c r="AU118" i="93" a="1"/>
  <c r="AU118" i="93" s="1"/>
  <c r="AV118" i="93" a="1"/>
  <c r="AV118" i="93" s="1"/>
  <c r="AW118" i="93" a="1"/>
  <c r="AW118" i="93" s="1"/>
  <c r="AX118" i="93" a="1"/>
  <c r="AX118" i="93" s="1"/>
  <c r="AY118" i="93" a="1"/>
  <c r="AY118" i="93" s="1"/>
  <c r="AZ118" i="93" a="1"/>
  <c r="AZ118" i="93" s="1"/>
  <c r="E119" i="93" a="1"/>
  <c r="E119" i="93"/>
  <c r="F119" i="93" a="1"/>
  <c r="F119" i="93" s="1"/>
  <c r="G119" i="93" a="1"/>
  <c r="G119" i="93"/>
  <c r="H119" i="93" a="1"/>
  <c r="H119" i="93" s="1"/>
  <c r="I119" i="93" a="1"/>
  <c r="I119" i="93"/>
  <c r="J119" i="93" a="1"/>
  <c r="J119" i="93" s="1"/>
  <c r="K119" i="93" a="1"/>
  <c r="K119" i="93" s="1"/>
  <c r="L119" i="93" a="1"/>
  <c r="L119" i="93" s="1"/>
  <c r="M119" i="93" a="1"/>
  <c r="M119" i="93"/>
  <c r="N119" i="93" a="1"/>
  <c r="N119" i="93" s="1"/>
  <c r="O119" i="93" a="1"/>
  <c r="O119" i="93" s="1"/>
  <c r="P119" i="93" a="1"/>
  <c r="P119" i="93" s="1"/>
  <c r="Q119" i="93" a="1"/>
  <c r="Q119" i="93" s="1"/>
  <c r="R119" i="93" a="1"/>
  <c r="R119" i="93" s="1"/>
  <c r="S119" i="93" a="1"/>
  <c r="S119" i="93" s="1"/>
  <c r="T119" i="93" a="1"/>
  <c r="T119" i="93" s="1"/>
  <c r="U119" i="93" a="1"/>
  <c r="U119" i="93"/>
  <c r="V119" i="93" a="1"/>
  <c r="V119" i="93" s="1"/>
  <c r="W119" i="93" a="1"/>
  <c r="W119" i="93"/>
  <c r="X119" i="93" a="1"/>
  <c r="X119" i="93" s="1"/>
  <c r="Y119" i="93" a="1"/>
  <c r="Y119" i="93"/>
  <c r="Z119" i="93" a="1"/>
  <c r="Z119" i="93" s="1"/>
  <c r="AA119" i="93" a="1"/>
  <c r="AA119" i="93" s="1"/>
  <c r="AB119" i="93" a="1"/>
  <c r="AB119" i="93" s="1"/>
  <c r="AC119" i="93" a="1"/>
  <c r="AC119" i="93"/>
  <c r="AD119" i="93" a="1"/>
  <c r="AD119" i="93" s="1"/>
  <c r="AE119" i="93" a="1"/>
  <c r="AE119" i="93" s="1"/>
  <c r="AF119" i="93" a="1"/>
  <c r="AF119" i="93" s="1"/>
  <c r="AG119" i="93" a="1"/>
  <c r="AG119" i="93" s="1"/>
  <c r="AH119" i="93" a="1"/>
  <c r="AH119" i="93" s="1"/>
  <c r="AI119" i="93" a="1"/>
  <c r="AI119" i="93" s="1"/>
  <c r="AJ119" i="93" a="1"/>
  <c r="AJ119" i="93" s="1"/>
  <c r="AK119" i="93" a="1"/>
  <c r="AK119" i="93"/>
  <c r="AL119" i="93" a="1"/>
  <c r="AL119" i="93" s="1"/>
  <c r="AM119" i="93" a="1"/>
  <c r="AM119" i="93"/>
  <c r="AN119" i="93" a="1"/>
  <c r="AN119" i="93" s="1"/>
  <c r="AO119" i="93" a="1"/>
  <c r="AO119" i="93"/>
  <c r="AP119" i="93" a="1"/>
  <c r="AP119" i="93" s="1"/>
  <c r="AQ119" i="93" a="1"/>
  <c r="AQ119" i="93" s="1"/>
  <c r="AR119" i="93" a="1"/>
  <c r="AR119" i="93" s="1"/>
  <c r="AS119" i="93" a="1"/>
  <c r="AS119" i="93"/>
  <c r="AT119" i="93" a="1"/>
  <c r="AT119" i="93" s="1"/>
  <c r="AU119" i="93" a="1"/>
  <c r="AU119" i="93" s="1"/>
  <c r="AV119" i="93" a="1"/>
  <c r="AV119" i="93" s="1"/>
  <c r="AW119" i="93" a="1"/>
  <c r="AW119" i="93" s="1"/>
  <c r="AX119" i="93" a="1"/>
  <c r="AX119" i="93" s="1"/>
  <c r="AY119" i="93" a="1"/>
  <c r="AY119" i="93" s="1"/>
  <c r="AZ119" i="93" a="1"/>
  <c r="AZ119" i="93" s="1"/>
  <c r="E120" i="93" a="1"/>
  <c r="E120" i="93"/>
  <c r="F120" i="93" a="1"/>
  <c r="F120" i="93" s="1"/>
  <c r="G120" i="93" a="1"/>
  <c r="G120" i="93"/>
  <c r="H120" i="93" a="1"/>
  <c r="H120" i="93" s="1"/>
  <c r="I120" i="93" a="1"/>
  <c r="I120" i="93"/>
  <c r="J120" i="93" a="1"/>
  <c r="J120" i="93" s="1"/>
  <c r="K120" i="93" a="1"/>
  <c r="K120" i="93" s="1"/>
  <c r="L120" i="93" a="1"/>
  <c r="L120" i="93" s="1"/>
  <c r="M120" i="93" a="1"/>
  <c r="M120" i="93"/>
  <c r="N120" i="93" a="1"/>
  <c r="N120" i="93" s="1"/>
  <c r="O120" i="93" a="1"/>
  <c r="O120" i="93" s="1"/>
  <c r="P120" i="93" a="1"/>
  <c r="P120" i="93" s="1"/>
  <c r="Q120" i="93" a="1"/>
  <c r="Q120" i="93" s="1"/>
  <c r="R120" i="93" a="1"/>
  <c r="R120" i="93" s="1"/>
  <c r="S120" i="93" a="1"/>
  <c r="S120" i="93" s="1"/>
  <c r="T120" i="93" a="1"/>
  <c r="T120" i="93" s="1"/>
  <c r="U120" i="93" a="1"/>
  <c r="U120" i="93"/>
  <c r="V120" i="93" a="1"/>
  <c r="V120" i="93" s="1"/>
  <c r="W120" i="93" a="1"/>
  <c r="W120" i="93"/>
  <c r="X120" i="93" a="1"/>
  <c r="X120" i="93" s="1"/>
  <c r="Y120" i="93" a="1"/>
  <c r="Y120" i="93"/>
  <c r="Z120" i="93" a="1"/>
  <c r="Z120" i="93" s="1"/>
  <c r="AA120" i="93" a="1"/>
  <c r="AA120" i="93" s="1"/>
  <c r="AB120" i="93" a="1"/>
  <c r="AB120" i="93" s="1"/>
  <c r="AC120" i="93" a="1"/>
  <c r="AC120" i="93"/>
  <c r="AD120" i="93" a="1"/>
  <c r="AD120" i="93" s="1"/>
  <c r="AE120" i="93" a="1"/>
  <c r="AE120" i="93" s="1"/>
  <c r="AF120" i="93" a="1"/>
  <c r="AF120" i="93" s="1"/>
  <c r="AG120" i="93" a="1"/>
  <c r="AG120" i="93" s="1"/>
  <c r="AH120" i="93" a="1"/>
  <c r="AH120" i="93" s="1"/>
  <c r="AI120" i="93" a="1"/>
  <c r="AI120" i="93" s="1"/>
  <c r="AJ120" i="93" a="1"/>
  <c r="AJ120" i="93" s="1"/>
  <c r="AK120" i="93" a="1"/>
  <c r="AK120" i="93"/>
  <c r="AL120" i="93" a="1"/>
  <c r="AL120" i="93" s="1"/>
  <c r="AM120" i="93" a="1"/>
  <c r="AM120" i="93"/>
  <c r="AN120" i="93" a="1"/>
  <c r="AN120" i="93" s="1"/>
  <c r="AO120" i="93" a="1"/>
  <c r="AO120" i="93"/>
  <c r="AP120" i="93" a="1"/>
  <c r="AP120" i="93" s="1"/>
  <c r="AQ120" i="93" a="1"/>
  <c r="AQ120" i="93" s="1"/>
  <c r="AR120" i="93" a="1"/>
  <c r="AR120" i="93" s="1"/>
  <c r="AS120" i="93" a="1"/>
  <c r="AS120" i="93"/>
  <c r="AT120" i="93" a="1"/>
  <c r="AT120" i="93" s="1"/>
  <c r="AU120" i="93" a="1"/>
  <c r="AU120" i="93" s="1"/>
  <c r="AV120" i="93" a="1"/>
  <c r="AV120" i="93" s="1"/>
  <c r="AW120" i="93" a="1"/>
  <c r="AW120" i="93" s="1"/>
  <c r="AX120" i="93" a="1"/>
  <c r="AX120" i="93" s="1"/>
  <c r="AY120" i="93" a="1"/>
  <c r="AY120" i="93" s="1"/>
  <c r="AZ120" i="93" a="1"/>
  <c r="AZ120" i="93" s="1"/>
  <c r="E121" i="93" a="1"/>
  <c r="E121" i="93"/>
  <c r="F121" i="93" a="1"/>
  <c r="F121" i="93" s="1"/>
  <c r="G121" i="93" a="1"/>
  <c r="G121" i="93"/>
  <c r="H121" i="93" a="1"/>
  <c r="H121" i="93" s="1"/>
  <c r="I121" i="93" a="1"/>
  <c r="I121" i="93"/>
  <c r="J121" i="93" a="1"/>
  <c r="J121" i="93" s="1"/>
  <c r="K121" i="93" a="1"/>
  <c r="K121" i="93" s="1"/>
  <c r="L121" i="93" a="1"/>
  <c r="L121" i="93" s="1"/>
  <c r="M121" i="93" a="1"/>
  <c r="M121" i="93"/>
  <c r="N121" i="93" a="1"/>
  <c r="N121" i="93" s="1"/>
  <c r="O121" i="93" a="1"/>
  <c r="O121" i="93" s="1"/>
  <c r="P121" i="93" a="1"/>
  <c r="P121" i="93" s="1"/>
  <c r="Q121" i="93" a="1"/>
  <c r="Q121" i="93" s="1"/>
  <c r="R121" i="93" a="1"/>
  <c r="R121" i="93" s="1"/>
  <c r="S121" i="93" a="1"/>
  <c r="S121" i="93" s="1"/>
  <c r="T121" i="93" a="1"/>
  <c r="T121" i="93" s="1"/>
  <c r="U121" i="93" a="1"/>
  <c r="U121" i="93"/>
  <c r="V121" i="93" a="1"/>
  <c r="V121" i="93" s="1"/>
  <c r="W121" i="93" a="1"/>
  <c r="W121" i="93"/>
  <c r="X121" i="93" a="1"/>
  <c r="X121" i="93" s="1"/>
  <c r="Y121" i="93" a="1"/>
  <c r="Y121" i="93"/>
  <c r="Z121" i="93" a="1"/>
  <c r="Z121" i="93" s="1"/>
  <c r="AA121" i="93" a="1"/>
  <c r="AA121" i="93" s="1"/>
  <c r="AB121" i="93" a="1"/>
  <c r="AB121" i="93" s="1"/>
  <c r="AC121" i="93" a="1"/>
  <c r="AC121" i="93"/>
  <c r="AD121" i="93" a="1"/>
  <c r="AD121" i="93" s="1"/>
  <c r="AE121" i="93" a="1"/>
  <c r="AE121" i="93" s="1"/>
  <c r="AF121" i="93" a="1"/>
  <c r="AF121" i="93" s="1"/>
  <c r="AG121" i="93" a="1"/>
  <c r="AG121" i="93" s="1"/>
  <c r="AH121" i="93" a="1"/>
  <c r="AH121" i="93" s="1"/>
  <c r="AI121" i="93" a="1"/>
  <c r="AI121" i="93" s="1"/>
  <c r="AJ121" i="93" a="1"/>
  <c r="AJ121" i="93" s="1"/>
  <c r="AK121" i="93" a="1"/>
  <c r="AK121" i="93"/>
  <c r="AL121" i="93" a="1"/>
  <c r="AL121" i="93" s="1"/>
  <c r="AM121" i="93" a="1"/>
  <c r="AM121" i="93"/>
  <c r="AN121" i="93" a="1"/>
  <c r="AN121" i="93" s="1"/>
  <c r="AO121" i="93" a="1"/>
  <c r="AO121" i="93"/>
  <c r="AP121" i="93" a="1"/>
  <c r="AP121" i="93" s="1"/>
  <c r="AQ121" i="93" a="1"/>
  <c r="AQ121" i="93" s="1"/>
  <c r="AR121" i="93" a="1"/>
  <c r="AR121" i="93" s="1"/>
  <c r="AS121" i="93" a="1"/>
  <c r="AS121" i="93"/>
  <c r="AT121" i="93" a="1"/>
  <c r="AT121" i="93" s="1"/>
  <c r="AU121" i="93" a="1"/>
  <c r="AU121" i="93" s="1"/>
  <c r="AV121" i="93" a="1"/>
  <c r="AV121" i="93" s="1"/>
  <c r="AW121" i="93" a="1"/>
  <c r="AW121" i="93" s="1"/>
  <c r="AX121" i="93" a="1"/>
  <c r="AX121" i="93" s="1"/>
  <c r="AY121" i="93" a="1"/>
  <c r="AY121" i="93" s="1"/>
  <c r="AZ121" i="93" a="1"/>
  <c r="AZ121" i="93" s="1"/>
  <c r="E122" i="93" a="1"/>
  <c r="E122" i="93"/>
  <c r="F122" i="93" a="1"/>
  <c r="F122" i="93" s="1"/>
  <c r="G122" i="93" a="1"/>
  <c r="G122" i="93"/>
  <c r="H122" i="93" a="1"/>
  <c r="H122" i="93" s="1"/>
  <c r="I122" i="93" a="1"/>
  <c r="I122" i="93"/>
  <c r="J122" i="93" a="1"/>
  <c r="J122" i="93" s="1"/>
  <c r="K122" i="93" a="1"/>
  <c r="K122" i="93" s="1"/>
  <c r="L122" i="93" a="1"/>
  <c r="L122" i="93" s="1"/>
  <c r="M122" i="93" a="1"/>
  <c r="M122" i="93"/>
  <c r="N122" i="93" a="1"/>
  <c r="N122" i="93" s="1"/>
  <c r="O122" i="93" a="1"/>
  <c r="O122" i="93" s="1"/>
  <c r="P122" i="93" a="1"/>
  <c r="P122" i="93" s="1"/>
  <c r="Q122" i="93" a="1"/>
  <c r="Q122" i="93" s="1"/>
  <c r="R122" i="93" a="1"/>
  <c r="R122" i="93" s="1"/>
  <c r="S122" i="93" a="1"/>
  <c r="S122" i="93" s="1"/>
  <c r="T122" i="93" a="1"/>
  <c r="T122" i="93" s="1"/>
  <c r="U122" i="93" a="1"/>
  <c r="U122" i="93"/>
  <c r="V122" i="93" a="1"/>
  <c r="V122" i="93" s="1"/>
  <c r="W122" i="93" a="1"/>
  <c r="W122" i="93"/>
  <c r="X122" i="93" a="1"/>
  <c r="X122" i="93" s="1"/>
  <c r="Y122" i="93" a="1"/>
  <c r="Y122" i="93"/>
  <c r="Z122" i="93" a="1"/>
  <c r="Z122" i="93" s="1"/>
  <c r="AA122" i="93" a="1"/>
  <c r="AA122" i="93" s="1"/>
  <c r="AB122" i="93" a="1"/>
  <c r="AB122" i="93" s="1"/>
  <c r="AC122" i="93" a="1"/>
  <c r="AC122" i="93"/>
  <c r="AD122" i="93" a="1"/>
  <c r="AD122" i="93" s="1"/>
  <c r="AE122" i="93" a="1"/>
  <c r="AE122" i="93" s="1"/>
  <c r="AF122" i="93" a="1"/>
  <c r="AF122" i="93" s="1"/>
  <c r="AG122" i="93" a="1"/>
  <c r="AG122" i="93" s="1"/>
  <c r="AH122" i="93" a="1"/>
  <c r="AH122" i="93" s="1"/>
  <c r="AI122" i="93" a="1"/>
  <c r="AI122" i="93" s="1"/>
  <c r="AJ122" i="93" a="1"/>
  <c r="AJ122" i="93" s="1"/>
  <c r="AK122" i="93" a="1"/>
  <c r="AK122" i="93"/>
  <c r="AL122" i="93" a="1"/>
  <c r="AL122" i="93" s="1"/>
  <c r="AM122" i="93" a="1"/>
  <c r="AM122" i="93"/>
  <c r="AN122" i="93" a="1"/>
  <c r="AN122" i="93" s="1"/>
  <c r="AO122" i="93" a="1"/>
  <c r="AO122" i="93"/>
  <c r="AP122" i="93" a="1"/>
  <c r="AP122" i="93" s="1"/>
  <c r="AQ122" i="93" a="1"/>
  <c r="AQ122" i="93" s="1"/>
  <c r="AR122" i="93" a="1"/>
  <c r="AR122" i="93" s="1"/>
  <c r="AS122" i="93" a="1"/>
  <c r="AS122" i="93"/>
  <c r="AT122" i="93" a="1"/>
  <c r="AT122" i="93" s="1"/>
  <c r="AU122" i="93" a="1"/>
  <c r="AU122" i="93" s="1"/>
  <c r="AV122" i="93" a="1"/>
  <c r="AV122" i="93" s="1"/>
  <c r="AW122" i="93" a="1"/>
  <c r="AW122" i="93" s="1"/>
  <c r="AX122" i="93" a="1"/>
  <c r="AX122" i="93" s="1"/>
  <c r="AY122" i="93" a="1"/>
  <c r="AY122" i="93" s="1"/>
  <c r="AZ122" i="93" a="1"/>
  <c r="AZ122" i="93" s="1"/>
  <c r="E123" i="93" a="1"/>
  <c r="E123" i="93"/>
  <c r="F123" i="93" a="1"/>
  <c r="F123" i="93" s="1"/>
  <c r="G123" i="93" a="1"/>
  <c r="G123" i="93"/>
  <c r="H123" i="93" a="1"/>
  <c r="H123" i="93" s="1"/>
  <c r="I123" i="93" a="1"/>
  <c r="I123" i="93"/>
  <c r="J123" i="93" a="1"/>
  <c r="J123" i="93" s="1"/>
  <c r="K123" i="93" a="1"/>
  <c r="K123" i="93" s="1"/>
  <c r="L123" i="93" a="1"/>
  <c r="L123" i="93" s="1"/>
  <c r="M123" i="93" a="1"/>
  <c r="M123" i="93"/>
  <c r="N123" i="93" a="1"/>
  <c r="N123" i="93" s="1"/>
  <c r="O123" i="93" a="1"/>
  <c r="O123" i="93" s="1"/>
  <c r="P123" i="93" a="1"/>
  <c r="P123" i="93" s="1"/>
  <c r="Q123" i="93" a="1"/>
  <c r="Q123" i="93" s="1"/>
  <c r="R123" i="93" a="1"/>
  <c r="R123" i="93" s="1"/>
  <c r="S123" i="93" a="1"/>
  <c r="S123" i="93" s="1"/>
  <c r="T123" i="93" a="1"/>
  <c r="T123" i="93" s="1"/>
  <c r="U123" i="93" a="1"/>
  <c r="U123" i="93"/>
  <c r="V123" i="93" a="1"/>
  <c r="V123" i="93" s="1"/>
  <c r="W123" i="93" a="1"/>
  <c r="W123" i="93"/>
  <c r="X123" i="93" a="1"/>
  <c r="X123" i="93" s="1"/>
  <c r="Y123" i="93" a="1"/>
  <c r="Y123" i="93"/>
  <c r="Z123" i="93" a="1"/>
  <c r="Z123" i="93" s="1"/>
  <c r="AA123" i="93" a="1"/>
  <c r="AA123" i="93" s="1"/>
  <c r="AB123" i="93" a="1"/>
  <c r="AB123" i="93" s="1"/>
  <c r="AC123" i="93" a="1"/>
  <c r="AC123" i="93"/>
  <c r="AD123" i="93" a="1"/>
  <c r="AD123" i="93"/>
  <c r="AE123" i="93" a="1"/>
  <c r="AE123" i="93"/>
  <c r="AF123" i="93" a="1"/>
  <c r="AF123" i="93" s="1"/>
  <c r="AG123" i="93" a="1"/>
  <c r="AG123" i="93"/>
  <c r="AH123" i="93" a="1"/>
  <c r="AH123" i="93" s="1"/>
  <c r="AI123" i="93" a="1"/>
  <c r="AI123" i="93" s="1"/>
  <c r="AJ123" i="93" a="1"/>
  <c r="AJ123" i="93" s="1"/>
  <c r="AK123" i="93" a="1"/>
  <c r="AK123" i="93" s="1"/>
  <c r="AL123" i="93" a="1"/>
  <c r="AL123" i="93"/>
  <c r="AM123" i="93" a="1"/>
  <c r="AM123" i="93"/>
  <c r="AN123" i="93" a="1"/>
  <c r="AN123" i="93" s="1"/>
  <c r="AO123" i="93" a="1"/>
  <c r="AO123" i="93" s="1"/>
  <c r="AP123" i="93" a="1"/>
  <c r="AP123" i="93"/>
  <c r="AQ123" i="93" a="1"/>
  <c r="AQ123" i="93" s="1"/>
  <c r="AR123" i="93" a="1"/>
  <c r="AR123" i="93" s="1"/>
  <c r="AS123" i="93" a="1"/>
  <c r="AS123" i="93"/>
  <c r="AT123" i="93" a="1"/>
  <c r="AT123" i="93" s="1"/>
  <c r="AU123" i="93" a="1"/>
  <c r="AU123" i="93"/>
  <c r="AV123" i="93" a="1"/>
  <c r="AV123" i="93" s="1"/>
  <c r="AW123" i="93" a="1"/>
  <c r="AW123" i="93" s="1"/>
  <c r="AX123" i="93" a="1"/>
  <c r="AX123" i="93" s="1"/>
  <c r="AY123" i="93" a="1"/>
  <c r="AY123" i="93"/>
  <c r="AZ123" i="93" a="1"/>
  <c r="AZ123" i="93" s="1"/>
  <c r="E124" i="93" a="1"/>
  <c r="E124" i="93"/>
  <c r="F124" i="93" a="1"/>
  <c r="F124" i="93"/>
  <c r="G124" i="93" a="1"/>
  <c r="G124" i="93" s="1"/>
  <c r="H124" i="93" a="1"/>
  <c r="H124" i="93" s="1"/>
  <c r="I124" i="93" a="1"/>
  <c r="I124" i="93" s="1"/>
  <c r="J124" i="93" a="1"/>
  <c r="J124" i="93" s="1"/>
  <c r="K124" i="93" a="1"/>
  <c r="K124" i="93" s="1"/>
  <c r="L124" i="93" a="1"/>
  <c r="L124" i="93" s="1"/>
  <c r="M124" i="93" a="1"/>
  <c r="M124" i="93"/>
  <c r="N124" i="93" a="1"/>
  <c r="N124" i="93"/>
  <c r="O124" i="93" a="1"/>
  <c r="O124" i="93"/>
  <c r="P124" i="93" a="1"/>
  <c r="P124" i="93" s="1"/>
  <c r="Q124" i="93" a="1"/>
  <c r="Q124" i="93"/>
  <c r="R124" i="93" a="1"/>
  <c r="R124" i="93" s="1"/>
  <c r="S124" i="93" a="1"/>
  <c r="S124" i="93" s="1"/>
  <c r="T124" i="93" a="1"/>
  <c r="T124" i="93" s="1"/>
  <c r="U124" i="93" a="1"/>
  <c r="U124" i="93" s="1"/>
  <c r="V124" i="93" a="1"/>
  <c r="V124" i="93"/>
  <c r="W124" i="93" a="1"/>
  <c r="W124" i="93"/>
  <c r="X124" i="93" a="1"/>
  <c r="X124" i="93" s="1"/>
  <c r="Y124" i="93" a="1"/>
  <c r="Y124" i="93" s="1"/>
  <c r="Z124" i="93" a="1"/>
  <c r="Z124" i="93"/>
  <c r="AA124" i="93" a="1"/>
  <c r="AA124" i="93" s="1"/>
  <c r="AB124" i="93" a="1"/>
  <c r="AB124" i="93" s="1"/>
  <c r="AC124" i="93" a="1"/>
  <c r="AC124" i="93"/>
  <c r="AD124" i="93" a="1"/>
  <c r="AD124" i="93" s="1"/>
  <c r="AE124" i="93" a="1"/>
  <c r="AE124" i="93"/>
  <c r="AF124" i="93" a="1"/>
  <c r="AF124" i="93" s="1"/>
  <c r="AG124" i="93" a="1"/>
  <c r="AG124" i="93" s="1"/>
  <c r="AH124" i="93" a="1"/>
  <c r="AH124" i="93" s="1"/>
  <c r="AI124" i="93" a="1"/>
  <c r="AI124" i="93"/>
  <c r="AJ124" i="93" a="1"/>
  <c r="AJ124" i="93" s="1"/>
  <c r="AK124" i="93" a="1"/>
  <c r="AK124" i="93"/>
  <c r="AL124" i="93" a="1"/>
  <c r="AL124" i="93"/>
  <c r="AM124" i="93" a="1"/>
  <c r="AM124" i="93" s="1"/>
  <c r="AN124" i="93" a="1"/>
  <c r="AN124" i="93" s="1"/>
  <c r="AO124" i="93" a="1"/>
  <c r="AO124" i="93" s="1"/>
  <c r="AP124" i="93" a="1"/>
  <c r="AP124" i="93" s="1"/>
  <c r="AQ124" i="93" a="1"/>
  <c r="AQ124" i="93" s="1"/>
  <c r="AR124" i="93" a="1"/>
  <c r="AR124" i="93" s="1"/>
  <c r="AS124" i="93" a="1"/>
  <c r="AS124" i="93"/>
  <c r="AT124" i="93" a="1"/>
  <c r="AT124" i="93"/>
  <c r="AU124" i="93" a="1"/>
  <c r="AU124" i="93"/>
  <c r="AV124" i="93" a="1"/>
  <c r="AV124" i="93" s="1"/>
  <c r="AW124" i="93" a="1"/>
  <c r="AW124" i="93"/>
  <c r="AX124" i="93" a="1"/>
  <c r="AX124" i="93" s="1"/>
  <c r="AY124" i="93" a="1"/>
  <c r="AY124" i="93" s="1"/>
  <c r="AZ124" i="93" a="1"/>
  <c r="AZ124" i="93" s="1"/>
  <c r="E125" i="93" a="1"/>
  <c r="E125" i="93" s="1"/>
  <c r="F125" i="93" a="1"/>
  <c r="F125" i="93"/>
  <c r="G125" i="93" a="1"/>
  <c r="G125" i="93"/>
  <c r="H125" i="93" a="1"/>
  <c r="H125" i="93" s="1"/>
  <c r="I125" i="93" a="1"/>
  <c r="I125" i="93" s="1"/>
  <c r="J125" i="93" a="1"/>
  <c r="J125" i="93"/>
  <c r="K125" i="93" a="1"/>
  <c r="K125" i="93" s="1"/>
  <c r="L125" i="93" a="1"/>
  <c r="L125" i="93" s="1"/>
  <c r="M125" i="93" a="1"/>
  <c r="M125" i="93"/>
  <c r="N125" i="93" a="1"/>
  <c r="N125" i="93" s="1"/>
  <c r="O125" i="93" a="1"/>
  <c r="O125" i="93"/>
  <c r="P125" i="93" a="1"/>
  <c r="P125" i="93" s="1"/>
  <c r="Q125" i="93" a="1"/>
  <c r="Q125" i="93" s="1"/>
  <c r="R125" i="93" a="1"/>
  <c r="R125" i="93" s="1"/>
  <c r="S125" i="93" a="1"/>
  <c r="S125" i="93"/>
  <c r="T125" i="93" a="1"/>
  <c r="T125" i="93" s="1"/>
  <c r="U125" i="93" a="1"/>
  <c r="U125" i="93"/>
  <c r="V125" i="93" a="1"/>
  <c r="V125" i="93"/>
  <c r="W125" i="93" a="1"/>
  <c r="W125" i="93" s="1"/>
  <c r="X125" i="93" a="1"/>
  <c r="X125" i="93" s="1"/>
  <c r="Y125" i="93" a="1"/>
  <c r="Y125" i="93" s="1"/>
  <c r="Z125" i="93" a="1"/>
  <c r="Z125" i="93" s="1"/>
  <c r="AA125" i="93" a="1"/>
  <c r="AA125" i="93" s="1"/>
  <c r="AB125" i="93" a="1"/>
  <c r="AB125" i="93" s="1"/>
  <c r="AC125" i="93" a="1"/>
  <c r="AC125" i="93"/>
  <c r="AD125" i="93" a="1"/>
  <c r="AD125" i="93"/>
  <c r="AE125" i="93" a="1"/>
  <c r="AE125" i="93"/>
  <c r="AF125" i="93" a="1"/>
  <c r="AF125" i="93" s="1"/>
  <c r="AG125" i="93" a="1"/>
  <c r="AG125" i="93"/>
  <c r="AH125" i="93" a="1"/>
  <c r="AH125" i="93" s="1"/>
  <c r="AI125" i="93" a="1"/>
  <c r="AI125" i="93" s="1"/>
  <c r="AJ125" i="93" a="1"/>
  <c r="AJ125" i="93" s="1"/>
  <c r="AK125" i="93" a="1"/>
  <c r="AK125" i="93" s="1"/>
  <c r="AL125" i="93" a="1"/>
  <c r="AL125" i="93"/>
  <c r="AM125" i="93" a="1"/>
  <c r="AM125" i="93"/>
  <c r="AN125" i="93" a="1"/>
  <c r="AN125" i="93" s="1"/>
  <c r="AO125" i="93" a="1"/>
  <c r="AO125" i="93" s="1"/>
  <c r="AP125" i="93" a="1"/>
  <c r="AP125" i="93"/>
  <c r="AQ125" i="93" a="1"/>
  <c r="AQ125" i="93" s="1"/>
  <c r="AR125" i="93" a="1"/>
  <c r="AR125" i="93" s="1"/>
  <c r="AS125" i="93" a="1"/>
  <c r="AS125" i="93" s="1"/>
  <c r="AT125" i="93" a="1"/>
  <c r="AT125" i="93" s="1"/>
  <c r="AU125" i="93" a="1"/>
  <c r="AU125" i="93"/>
  <c r="AV125" i="93" a="1"/>
  <c r="AV125" i="93" s="1"/>
  <c r="AW125" i="93" a="1"/>
  <c r="AW125" i="93" s="1"/>
  <c r="AX125" i="93" a="1"/>
  <c r="AX125" i="93" s="1"/>
  <c r="AY125" i="93" a="1"/>
  <c r="AY125" i="93"/>
  <c r="AZ125" i="93" a="1"/>
  <c r="AZ125" i="93" s="1"/>
  <c r="E126" i="93" a="1"/>
  <c r="E126" i="93"/>
  <c r="F126" i="93" a="1"/>
  <c r="F126" i="93"/>
  <c r="G126" i="93" a="1"/>
  <c r="G126" i="93"/>
  <c r="H126" i="93" a="1"/>
  <c r="H126" i="93" s="1"/>
  <c r="I126" i="93" a="1"/>
  <c r="I126" i="93" s="1"/>
  <c r="J126" i="93" a="1"/>
  <c r="J126" i="93" s="1"/>
  <c r="K126" i="93" a="1"/>
  <c r="K126" i="93" s="1"/>
  <c r="L126" i="93" a="1"/>
  <c r="L126" i="93" s="1"/>
  <c r="M126" i="93" a="1"/>
  <c r="M126" i="93"/>
  <c r="N126" i="93" a="1"/>
  <c r="N126" i="93"/>
  <c r="O126" i="93" a="1"/>
  <c r="O126" i="93"/>
  <c r="P126" i="93" a="1"/>
  <c r="P126" i="93" s="1"/>
  <c r="Q126" i="93" a="1"/>
  <c r="Q126" i="93"/>
  <c r="R126" i="93" a="1"/>
  <c r="R126" i="93" s="1"/>
  <c r="S126" i="93" a="1"/>
  <c r="S126" i="93" s="1"/>
  <c r="T126" i="93" a="1"/>
  <c r="T126" i="93" s="1"/>
  <c r="U126" i="93" a="1"/>
  <c r="U126" i="93"/>
  <c r="V126" i="93" a="1"/>
  <c r="V126" i="93"/>
  <c r="W126" i="93" a="1"/>
  <c r="W126" i="93"/>
  <c r="X126" i="93" a="1"/>
  <c r="X126" i="93" s="1"/>
  <c r="Y126" i="93" a="1"/>
  <c r="Y126" i="93" s="1"/>
  <c r="Z126" i="93" a="1"/>
  <c r="Z126" i="93"/>
  <c r="AA126" i="93" a="1"/>
  <c r="AA126" i="93" s="1"/>
  <c r="AB126" i="93" a="1"/>
  <c r="AB126" i="93" s="1"/>
  <c r="AC126" i="93" a="1"/>
  <c r="AC126" i="93"/>
  <c r="AD126" i="93" a="1"/>
  <c r="AD126" i="93"/>
  <c r="AE126" i="93" a="1"/>
  <c r="AE126" i="93"/>
  <c r="AF126" i="93" a="1"/>
  <c r="AF126" i="93" s="1"/>
  <c r="AG126" i="93" a="1"/>
  <c r="AG126" i="93" s="1"/>
  <c r="AH126" i="93" a="1"/>
  <c r="AH126" i="93" s="1"/>
  <c r="AI126" i="93" a="1"/>
  <c r="AI126" i="93"/>
  <c r="AJ126" i="93" a="1"/>
  <c r="AJ126" i="93" s="1"/>
  <c r="AK126" i="93" a="1"/>
  <c r="AK126" i="93"/>
  <c r="AL126" i="93" a="1"/>
  <c r="AL126" i="93"/>
  <c r="AM126" i="93" a="1"/>
  <c r="AM126" i="93" s="1"/>
  <c r="AN126" i="93" a="1"/>
  <c r="AN126" i="93" s="1"/>
  <c r="AO126" i="93" a="1"/>
  <c r="AO126" i="93" s="1"/>
  <c r="AP126" i="93" a="1"/>
  <c r="AP126" i="93" s="1"/>
  <c r="AQ126" i="93" a="1"/>
  <c r="AQ126" i="93" s="1"/>
  <c r="AR126" i="93" a="1"/>
  <c r="AR126" i="93" s="1"/>
  <c r="AS126" i="93" a="1"/>
  <c r="AS126" i="93"/>
  <c r="AT126" i="93" a="1"/>
  <c r="AT126" i="93"/>
  <c r="AU126" i="93" a="1"/>
  <c r="AU126" i="93"/>
  <c r="AV126" i="93" a="1"/>
  <c r="AV126" i="93" s="1"/>
  <c r="AW126" i="93" a="1"/>
  <c r="AW126" i="93"/>
  <c r="AX126" i="93" a="1"/>
  <c r="AX126" i="93" s="1"/>
  <c r="AY126" i="93" a="1"/>
  <c r="AY126" i="93" s="1"/>
  <c r="AZ126" i="93" a="1"/>
  <c r="AZ126" i="93" s="1"/>
  <c r="E127" i="93" a="1"/>
  <c r="E127" i="93"/>
  <c r="F127" i="93" a="1"/>
  <c r="F127" i="93"/>
  <c r="G127" i="93" a="1"/>
  <c r="G127" i="93"/>
  <c r="H127" i="93" a="1"/>
  <c r="H127" i="93" s="1"/>
  <c r="I127" i="93" a="1"/>
  <c r="I127" i="93" s="1"/>
  <c r="J127" i="93" a="1"/>
  <c r="J127" i="93"/>
  <c r="K127" i="93" a="1"/>
  <c r="K127" i="93" s="1"/>
  <c r="L127" i="93" a="1"/>
  <c r="L127" i="93" s="1"/>
  <c r="M127" i="93" a="1"/>
  <c r="M127" i="93"/>
  <c r="N127" i="93" a="1"/>
  <c r="N127" i="93"/>
  <c r="O127" i="93" a="1"/>
  <c r="O127" i="93"/>
  <c r="P127" i="93" a="1"/>
  <c r="P127" i="93" s="1"/>
  <c r="Q127" i="93" a="1"/>
  <c r="Q127" i="93" s="1"/>
  <c r="R127" i="93" a="1"/>
  <c r="R127" i="93" s="1"/>
  <c r="S127" i="93" a="1"/>
  <c r="S127" i="93"/>
  <c r="T127" i="93" a="1"/>
  <c r="T127" i="93" s="1"/>
  <c r="U127" i="93" a="1"/>
  <c r="U127" i="93"/>
  <c r="V127" i="93" a="1"/>
  <c r="V127" i="93"/>
  <c r="W127" i="93" a="1"/>
  <c r="W127" i="93"/>
  <c r="X127" i="93" a="1"/>
  <c r="X127" i="93" s="1"/>
  <c r="Y127" i="93" a="1"/>
  <c r="Y127" i="93" s="1"/>
  <c r="Z127" i="93" a="1"/>
  <c r="Z127" i="93" s="1"/>
  <c r="AA127" i="93" a="1"/>
  <c r="AA127" i="93" s="1"/>
  <c r="AB127" i="93" a="1"/>
  <c r="AB127" i="93" s="1"/>
  <c r="AC127" i="93" a="1"/>
  <c r="AC127" i="93"/>
  <c r="AD127" i="93" a="1"/>
  <c r="AD127" i="93"/>
  <c r="AE127" i="93" a="1"/>
  <c r="AE127" i="93"/>
  <c r="AF127" i="93" a="1"/>
  <c r="AF127" i="93" s="1"/>
  <c r="AG127" i="93" a="1"/>
  <c r="AG127" i="93"/>
  <c r="AH127" i="93" a="1"/>
  <c r="AH127" i="93" s="1"/>
  <c r="AI127" i="93" a="1"/>
  <c r="AI127" i="93" s="1"/>
  <c r="AJ127" i="93" a="1"/>
  <c r="AJ127" i="93" s="1"/>
  <c r="AK127" i="93" a="1"/>
  <c r="AK127" i="93"/>
  <c r="AL127" i="93" a="1"/>
  <c r="AL127" i="93"/>
  <c r="AM127" i="93" a="1"/>
  <c r="AM127" i="93"/>
  <c r="AN127" i="93" a="1"/>
  <c r="AN127" i="93" s="1"/>
  <c r="AO127" i="93" a="1"/>
  <c r="AO127" i="93" s="1"/>
  <c r="AP127" i="93" a="1"/>
  <c r="AP127" i="93"/>
  <c r="AQ127" i="93" a="1"/>
  <c r="AQ127" i="93" s="1"/>
  <c r="AR127" i="93" a="1"/>
  <c r="AR127" i="93" s="1"/>
  <c r="AS127" i="93" a="1"/>
  <c r="AS127" i="93"/>
  <c r="AT127" i="93" a="1"/>
  <c r="AT127" i="93"/>
  <c r="AU127" i="93" a="1"/>
  <c r="AU127" i="93"/>
  <c r="AV127" i="93" a="1"/>
  <c r="AV127" i="93" s="1"/>
  <c r="AW127" i="93" a="1"/>
  <c r="AW127" i="93" s="1"/>
  <c r="AX127" i="93" a="1"/>
  <c r="AX127" i="93" s="1"/>
  <c r="AY127" i="93" a="1"/>
  <c r="AY127" i="93"/>
  <c r="AZ127" i="93" a="1"/>
  <c r="AZ127" i="93" s="1"/>
  <c r="E128" i="93" a="1"/>
  <c r="E128" i="93"/>
  <c r="F128" i="93" a="1"/>
  <c r="F128" i="93"/>
  <c r="G128" i="93" a="1"/>
  <c r="G128" i="93"/>
  <c r="H128" i="93" a="1"/>
  <c r="H128" i="93" s="1"/>
  <c r="I128" i="93" a="1"/>
  <c r="I128" i="93" s="1"/>
  <c r="J128" i="93" a="1"/>
  <c r="J128" i="93" s="1"/>
  <c r="K128" i="93" a="1"/>
  <c r="K128" i="93" s="1"/>
  <c r="L128" i="93" a="1"/>
  <c r="L128" i="93" s="1"/>
  <c r="M128" i="93" a="1"/>
  <c r="M128" i="93"/>
  <c r="N128" i="93" a="1"/>
  <c r="N128" i="93"/>
  <c r="O128" i="93" a="1"/>
  <c r="O128" i="93"/>
  <c r="P128" i="93" a="1"/>
  <c r="P128" i="93" s="1"/>
  <c r="Q128" i="93" a="1"/>
  <c r="Q128" i="93"/>
  <c r="R128" i="93" a="1"/>
  <c r="R128" i="93" s="1"/>
  <c r="S128" i="93" a="1"/>
  <c r="S128" i="93" s="1"/>
  <c r="T128" i="93" a="1"/>
  <c r="T128" i="93" s="1"/>
  <c r="U128" i="93" a="1"/>
  <c r="U128" i="93"/>
  <c r="V128" i="93" a="1"/>
  <c r="V128" i="93"/>
  <c r="W128" i="93" a="1"/>
  <c r="W128" i="93"/>
  <c r="X128" i="93" a="1"/>
  <c r="X128" i="93" s="1"/>
  <c r="Y128" i="93" a="1"/>
  <c r="Y128" i="93" s="1"/>
  <c r="Z128" i="93" a="1"/>
  <c r="Z128" i="93"/>
  <c r="AA128" i="93" a="1"/>
  <c r="AA128" i="93" s="1"/>
  <c r="AB128" i="93" a="1"/>
  <c r="AB128" i="93" s="1"/>
  <c r="AC128" i="93" a="1"/>
  <c r="AC128" i="93"/>
  <c r="AD128" i="93" a="1"/>
  <c r="AD128" i="93"/>
  <c r="AE128" i="93" a="1"/>
  <c r="AE128" i="93"/>
  <c r="AF128" i="93" a="1"/>
  <c r="AF128" i="93" s="1"/>
  <c r="AG128" i="93" a="1"/>
  <c r="AG128" i="93" s="1"/>
  <c r="AH128" i="93" a="1"/>
  <c r="AH128" i="93" s="1"/>
  <c r="AI128" i="93" a="1"/>
  <c r="AI128" i="93"/>
  <c r="AJ128" i="93" a="1"/>
  <c r="AJ128" i="93" s="1"/>
  <c r="AK128" i="93" a="1"/>
  <c r="AK128" i="93"/>
  <c r="AL128" i="93" a="1"/>
  <c r="AL128" i="93"/>
  <c r="AM128" i="93" a="1"/>
  <c r="AM128" i="93"/>
  <c r="AN128" i="93" a="1"/>
  <c r="AN128" i="93" s="1"/>
  <c r="AO128" i="93" a="1"/>
  <c r="AO128" i="93" s="1"/>
  <c r="AP128" i="93" a="1"/>
  <c r="AP128" i="93" s="1"/>
  <c r="AQ128" i="93" a="1"/>
  <c r="AQ128" i="93" s="1"/>
  <c r="AR128" i="93" a="1"/>
  <c r="AR128" i="93" s="1"/>
  <c r="AS128" i="93" a="1"/>
  <c r="AS128" i="93"/>
  <c r="AT128" i="93" a="1"/>
  <c r="AT128" i="93"/>
  <c r="AU128" i="93" a="1"/>
  <c r="AU128" i="93"/>
  <c r="AV128" i="93" a="1"/>
  <c r="AV128" i="93" s="1"/>
  <c r="AW128" i="93" a="1"/>
  <c r="AW128" i="93"/>
  <c r="AX128" i="93" a="1"/>
  <c r="AX128" i="93" s="1"/>
  <c r="AY128" i="93" a="1"/>
  <c r="AY128" i="93" s="1"/>
  <c r="AZ128" i="93" a="1"/>
  <c r="AZ128" i="93" s="1"/>
  <c r="E129" i="93" a="1"/>
  <c r="E129" i="93"/>
  <c r="F129" i="93" a="1"/>
  <c r="F129" i="93"/>
  <c r="G129" i="93" a="1"/>
  <c r="G129" i="93"/>
  <c r="H129" i="93" a="1"/>
  <c r="H129" i="93" s="1"/>
  <c r="I129" i="93" a="1"/>
  <c r="I129" i="93" s="1"/>
  <c r="J129" i="93" a="1"/>
  <c r="J129" i="93"/>
  <c r="K129" i="93" a="1"/>
  <c r="K129" i="93" s="1"/>
  <c r="L129" i="93" a="1"/>
  <c r="L129" i="93" s="1"/>
  <c r="M129" i="93" a="1"/>
  <c r="M129" i="93"/>
  <c r="N129" i="93" a="1"/>
  <c r="N129" i="93"/>
  <c r="O129" i="93" a="1"/>
  <c r="O129" i="93"/>
  <c r="P129" i="93" a="1"/>
  <c r="P129" i="93" s="1"/>
  <c r="Q129" i="93" a="1"/>
  <c r="Q129" i="93" s="1"/>
  <c r="R129" i="93" a="1"/>
  <c r="R129" i="93" s="1"/>
  <c r="S129" i="93" a="1"/>
  <c r="S129" i="93"/>
  <c r="T129" i="93" a="1"/>
  <c r="T129" i="93" s="1"/>
  <c r="U129" i="93" a="1"/>
  <c r="U129" i="93"/>
  <c r="V129" i="93" a="1"/>
  <c r="V129" i="93"/>
  <c r="W129" i="93" a="1"/>
  <c r="W129" i="93"/>
  <c r="X129" i="93" a="1"/>
  <c r="X129" i="93" s="1"/>
  <c r="Y129" i="93" a="1"/>
  <c r="Y129" i="93" s="1"/>
  <c r="Z129" i="93" a="1"/>
  <c r="Z129" i="93" s="1"/>
  <c r="AA129" i="93" a="1"/>
  <c r="AA129" i="93" s="1"/>
  <c r="AB129" i="93" a="1"/>
  <c r="AB129" i="93" s="1"/>
  <c r="AC129" i="93" a="1"/>
  <c r="AC129" i="93"/>
  <c r="AD129" i="93" a="1"/>
  <c r="AD129" i="93"/>
  <c r="AE129" i="93" a="1"/>
  <c r="AE129" i="93"/>
  <c r="AF129" i="93" a="1"/>
  <c r="AF129" i="93" s="1"/>
  <c r="AG129" i="93" a="1"/>
  <c r="AG129" i="93"/>
  <c r="AH129" i="93" a="1"/>
  <c r="AH129" i="93" s="1"/>
  <c r="AI129" i="93" a="1"/>
  <c r="AI129" i="93" s="1"/>
  <c r="AJ129" i="93" a="1"/>
  <c r="AJ129" i="93" s="1"/>
  <c r="AK129" i="93" a="1"/>
  <c r="AK129" i="93"/>
  <c r="AL129" i="93" a="1"/>
  <c r="AL129" i="93"/>
  <c r="AM129" i="93" a="1"/>
  <c r="AM129" i="93"/>
  <c r="AN129" i="93" a="1"/>
  <c r="AN129" i="93" s="1"/>
  <c r="AO129" i="93" a="1"/>
  <c r="AO129" i="93" s="1"/>
  <c r="AP129" i="93" a="1"/>
  <c r="AP129" i="93"/>
  <c r="AQ129" i="93" a="1"/>
  <c r="AQ129" i="93" s="1"/>
  <c r="AR129" i="93" a="1"/>
  <c r="AR129" i="93" s="1"/>
  <c r="AS129" i="93" a="1"/>
  <c r="AS129" i="93"/>
  <c r="AT129" i="93" a="1"/>
  <c r="AT129" i="93"/>
  <c r="AU129" i="93" a="1"/>
  <c r="AU129" i="93"/>
  <c r="AV129" i="93" a="1"/>
  <c r="AV129" i="93" s="1"/>
  <c r="AW129" i="93" a="1"/>
  <c r="AW129" i="93" s="1"/>
  <c r="AX129" i="93" a="1"/>
  <c r="AX129" i="93" s="1"/>
  <c r="AY129" i="93" a="1"/>
  <c r="AY129" i="93"/>
  <c r="AZ129" i="93" a="1"/>
  <c r="AZ129" i="93" s="1"/>
  <c r="E130" i="93" a="1"/>
  <c r="E130" i="93"/>
  <c r="F130" i="93" a="1"/>
  <c r="F130" i="93"/>
  <c r="G130" i="93" a="1"/>
  <c r="G130" i="93"/>
  <c r="H130" i="93" a="1"/>
  <c r="H130" i="93" s="1"/>
  <c r="I130" i="93" a="1"/>
  <c r="I130" i="93" s="1"/>
  <c r="J130" i="93" a="1"/>
  <c r="J130" i="93" s="1"/>
  <c r="K130" i="93" a="1"/>
  <c r="K130" i="93" s="1"/>
  <c r="L130" i="93" a="1"/>
  <c r="L130" i="93" s="1"/>
  <c r="M130" i="93" a="1"/>
  <c r="M130" i="93"/>
  <c r="N130" i="93" a="1"/>
  <c r="N130" i="93"/>
  <c r="O130" i="93" a="1"/>
  <c r="O130" i="93"/>
  <c r="P130" i="93" a="1"/>
  <c r="P130" i="93" s="1"/>
  <c r="Q130" i="93" a="1"/>
  <c r="Q130" i="93"/>
  <c r="R130" i="93" a="1"/>
  <c r="R130" i="93" s="1"/>
  <c r="S130" i="93" a="1"/>
  <c r="S130" i="93" s="1"/>
  <c r="T130" i="93" a="1"/>
  <c r="T130" i="93" s="1"/>
  <c r="U130" i="93" a="1"/>
  <c r="U130" i="93"/>
  <c r="V130" i="93" a="1"/>
  <c r="V130" i="93"/>
  <c r="W130" i="93" a="1"/>
  <c r="W130" i="93"/>
  <c r="X130" i="93" a="1"/>
  <c r="X130" i="93" s="1"/>
  <c r="Y130" i="93" a="1"/>
  <c r="Y130" i="93" s="1"/>
  <c r="Z130" i="93" a="1"/>
  <c r="Z130" i="93"/>
  <c r="AA130" i="93" a="1"/>
  <c r="AA130" i="93" s="1"/>
  <c r="AB130" i="93" a="1"/>
  <c r="AB130" i="93" s="1"/>
  <c r="AC130" i="93" a="1"/>
  <c r="AC130" i="93"/>
  <c r="AD130" i="93" a="1"/>
  <c r="AD130" i="93"/>
  <c r="AE130" i="93" a="1"/>
  <c r="AE130" i="93"/>
  <c r="AF130" i="93" a="1"/>
  <c r="AF130" i="93" s="1"/>
  <c r="AG130" i="93" a="1"/>
  <c r="AG130" i="93" s="1"/>
  <c r="AH130" i="93" a="1"/>
  <c r="AH130" i="93" s="1"/>
  <c r="AI130" i="93" a="1"/>
  <c r="AI130" i="93"/>
  <c r="AJ130" i="93" a="1"/>
  <c r="AJ130" i="93" s="1"/>
  <c r="AK130" i="93" a="1"/>
  <c r="AK130" i="93"/>
  <c r="AL130" i="93" a="1"/>
  <c r="AL130" i="93"/>
  <c r="AM130" i="93" a="1"/>
  <c r="AM130" i="93"/>
  <c r="AN130" i="93" a="1"/>
  <c r="AN130" i="93" s="1"/>
  <c r="AO130" i="93" a="1"/>
  <c r="AO130" i="93" s="1"/>
  <c r="AP130" i="93" a="1"/>
  <c r="AP130" i="93" s="1"/>
  <c r="AQ130" i="93" a="1"/>
  <c r="AQ130" i="93" s="1"/>
  <c r="AR130" i="93" a="1"/>
  <c r="AR130" i="93" s="1"/>
  <c r="AS130" i="93" a="1"/>
  <c r="AS130" i="93"/>
  <c r="AT130" i="93" a="1"/>
  <c r="AT130" i="93"/>
  <c r="AU130" i="93" a="1"/>
  <c r="AU130" i="93"/>
  <c r="AV130" i="93" a="1"/>
  <c r="AV130" i="93" s="1"/>
  <c r="AW130" i="93" a="1"/>
  <c r="AW130" i="93"/>
  <c r="AX130" i="93" a="1"/>
  <c r="AX130" i="93" s="1"/>
  <c r="AY130" i="93" a="1"/>
  <c r="AY130" i="93" s="1"/>
  <c r="AZ130" i="93" a="1"/>
  <c r="AZ130" i="93" s="1"/>
  <c r="E131" i="93" a="1"/>
  <c r="E131" i="93" s="1"/>
  <c r="F131" i="93" a="1"/>
  <c r="F131" i="93" s="1"/>
  <c r="G131" i="93" a="1"/>
  <c r="G131" i="93" s="1"/>
  <c r="H131" i="93" a="1"/>
  <c r="H131" i="93" s="1"/>
  <c r="I131" i="93" a="1"/>
  <c r="I131" i="93" s="1"/>
  <c r="J131" i="93" a="1"/>
  <c r="J131" i="93" s="1"/>
  <c r="K131" i="93" a="1"/>
  <c r="K131" i="93" s="1"/>
  <c r="L131" i="93" a="1"/>
  <c r="L131" i="93" s="1"/>
  <c r="M131" i="93" a="1"/>
  <c r="M131" i="93" s="1"/>
  <c r="N131" i="93" a="1"/>
  <c r="N131" i="93" s="1"/>
  <c r="O131" i="93" a="1"/>
  <c r="O131" i="93" s="1"/>
  <c r="P131" i="93" a="1"/>
  <c r="P131" i="93" s="1"/>
  <c r="Q131" i="93" a="1"/>
  <c r="Q131" i="93" s="1"/>
  <c r="R131" i="93" a="1"/>
  <c r="R131" i="93" s="1"/>
  <c r="S131" i="93" a="1"/>
  <c r="S131" i="93" s="1"/>
  <c r="T131" i="93" a="1"/>
  <c r="T131" i="93" s="1"/>
  <c r="U131" i="93" a="1"/>
  <c r="U131" i="93" s="1"/>
  <c r="V131" i="93" a="1"/>
  <c r="V131" i="93" s="1"/>
  <c r="W131" i="93" a="1"/>
  <c r="W131" i="93" s="1"/>
  <c r="X131" i="93" a="1"/>
  <c r="X131" i="93" s="1"/>
  <c r="Y131" i="93" a="1"/>
  <c r="Y131" i="93" s="1"/>
  <c r="Z131" i="93" a="1"/>
  <c r="Z131" i="93" s="1"/>
  <c r="AA131" i="93" a="1"/>
  <c r="AA131" i="93" s="1"/>
  <c r="AB131" i="93" a="1"/>
  <c r="AB131" i="93" s="1"/>
  <c r="AC131" i="93" a="1"/>
  <c r="AC131" i="93" s="1"/>
  <c r="AD131" i="93" a="1"/>
  <c r="AD131" i="93" s="1"/>
  <c r="AE131" i="93" a="1"/>
  <c r="AE131" i="93" s="1"/>
  <c r="AF131" i="93" a="1"/>
  <c r="AF131" i="93" s="1"/>
  <c r="AG131" i="93" a="1"/>
  <c r="AG131" i="93" s="1"/>
  <c r="AH131" i="93" a="1"/>
  <c r="AH131" i="93" s="1"/>
  <c r="AI131" i="93" a="1"/>
  <c r="AI131" i="93" s="1"/>
  <c r="AJ131" i="93" a="1"/>
  <c r="AJ131" i="93" s="1"/>
  <c r="AK131" i="93" a="1"/>
  <c r="AK131" i="93" s="1"/>
  <c r="AL131" i="93" a="1"/>
  <c r="AL131" i="93" s="1"/>
  <c r="AM131" i="93" a="1"/>
  <c r="AM131" i="93" s="1"/>
  <c r="AN131" i="93" a="1"/>
  <c r="AN131" i="93" s="1"/>
  <c r="AO131" i="93" a="1"/>
  <c r="AO131" i="93" s="1"/>
  <c r="AP131" i="93" a="1"/>
  <c r="AP131" i="93" s="1"/>
  <c r="AQ131" i="93" a="1"/>
  <c r="AQ131" i="93" s="1"/>
  <c r="AR131" i="93" a="1"/>
  <c r="AR131" i="93" s="1"/>
  <c r="AS131" i="93" a="1"/>
  <c r="AS131" i="93" s="1"/>
  <c r="AT131" i="93" a="1"/>
  <c r="AT131" i="93" s="1"/>
  <c r="AU131" i="93" a="1"/>
  <c r="AU131" i="93" s="1"/>
  <c r="AV131" i="93" a="1"/>
  <c r="AV131" i="93" s="1"/>
  <c r="AW131" i="93" a="1"/>
  <c r="AW131" i="93" s="1"/>
  <c r="AX131" i="93" a="1"/>
  <c r="AX131" i="93" s="1"/>
  <c r="AY131" i="93" a="1"/>
  <c r="AY131" i="93" s="1"/>
  <c r="AZ131" i="93" a="1"/>
  <c r="AZ131" i="93" s="1"/>
  <c r="E132" i="93" a="1"/>
  <c r="E132" i="93" s="1"/>
  <c r="F132" i="93" a="1"/>
  <c r="F132" i="93" s="1"/>
  <c r="G132" i="93" a="1"/>
  <c r="G132" i="93" s="1"/>
  <c r="H132" i="93" a="1"/>
  <c r="H132" i="93" s="1"/>
  <c r="I132" i="93" a="1"/>
  <c r="I132" i="93" s="1"/>
  <c r="J132" i="93" a="1"/>
  <c r="J132" i="93" s="1"/>
  <c r="K132" i="93" a="1"/>
  <c r="K132" i="93" s="1"/>
  <c r="L132" i="93" a="1"/>
  <c r="L132" i="93" s="1"/>
  <c r="M132" i="93" a="1"/>
  <c r="M132" i="93" s="1"/>
  <c r="N132" i="93" a="1"/>
  <c r="N132" i="93" s="1"/>
  <c r="O132" i="93" a="1"/>
  <c r="O132" i="93" s="1"/>
  <c r="P132" i="93" a="1"/>
  <c r="P132" i="93" s="1"/>
  <c r="Q132" i="93" a="1"/>
  <c r="Q132" i="93" s="1"/>
  <c r="R132" i="93" a="1"/>
  <c r="R132" i="93" s="1"/>
  <c r="S132" i="93" a="1"/>
  <c r="S132" i="93" s="1"/>
  <c r="T132" i="93" a="1"/>
  <c r="T132" i="93" s="1"/>
  <c r="U132" i="93" a="1"/>
  <c r="U132" i="93" s="1"/>
  <c r="V132" i="93" a="1"/>
  <c r="V132" i="93" s="1"/>
  <c r="W132" i="93" a="1"/>
  <c r="W132" i="93" s="1"/>
  <c r="X132" i="93" a="1"/>
  <c r="X132" i="93" s="1"/>
  <c r="Y132" i="93" a="1"/>
  <c r="Y132" i="93" s="1"/>
  <c r="Z132" i="93" a="1"/>
  <c r="Z132" i="93" s="1"/>
  <c r="AA132" i="93" a="1"/>
  <c r="AA132" i="93" s="1"/>
  <c r="AB132" i="93" a="1"/>
  <c r="AB132" i="93" s="1"/>
  <c r="AC132" i="93" a="1"/>
  <c r="AC132" i="93" s="1"/>
  <c r="AD132" i="93" a="1"/>
  <c r="AD132" i="93" s="1"/>
  <c r="AE132" i="93" a="1"/>
  <c r="AE132" i="93" s="1"/>
  <c r="AF132" i="93" a="1"/>
  <c r="AF132" i="93" s="1"/>
  <c r="AG132" i="93" a="1"/>
  <c r="AG132" i="93" s="1"/>
  <c r="AH132" i="93" a="1"/>
  <c r="AH132" i="93" s="1"/>
  <c r="AI132" i="93" a="1"/>
  <c r="AI132" i="93" s="1"/>
  <c r="AJ132" i="93" a="1"/>
  <c r="AJ132" i="93" s="1"/>
  <c r="AK132" i="93" a="1"/>
  <c r="AK132" i="93" s="1"/>
  <c r="AL132" i="93" a="1"/>
  <c r="AL132" i="93" s="1"/>
  <c r="AM132" i="93" a="1"/>
  <c r="AM132" i="93" s="1"/>
  <c r="AN132" i="93" a="1"/>
  <c r="AN132" i="93" s="1"/>
  <c r="AO132" i="93" a="1"/>
  <c r="AO132" i="93" s="1"/>
  <c r="AP132" i="93" a="1"/>
  <c r="AP132" i="93" s="1"/>
  <c r="AQ132" i="93" a="1"/>
  <c r="AQ132" i="93" s="1"/>
  <c r="AR132" i="93" a="1"/>
  <c r="AR132" i="93" s="1"/>
  <c r="AS132" i="93" a="1"/>
  <c r="AS132" i="93" s="1"/>
  <c r="AT132" i="93" a="1"/>
  <c r="AT132" i="93" s="1"/>
  <c r="AU132" i="93" a="1"/>
  <c r="AU132" i="93" s="1"/>
  <c r="AV132" i="93" a="1"/>
  <c r="AV132" i="93" s="1"/>
  <c r="AW132" i="93" a="1"/>
  <c r="AW132" i="93" s="1"/>
  <c r="AX132" i="93" a="1"/>
  <c r="AX132" i="93" s="1"/>
  <c r="AY132" i="93" a="1"/>
  <c r="AY132" i="93" s="1"/>
  <c r="AZ132" i="93" a="1"/>
  <c r="AZ132" i="93" s="1"/>
  <c r="E133" i="93" a="1"/>
  <c r="E133" i="93" s="1"/>
  <c r="F133" i="93" a="1"/>
  <c r="F133" i="93" s="1"/>
  <c r="G133" i="93" a="1"/>
  <c r="G133" i="93" s="1"/>
  <c r="H133" i="93" a="1"/>
  <c r="H133" i="93" s="1"/>
  <c r="I133" i="93" a="1"/>
  <c r="I133" i="93" s="1"/>
  <c r="J133" i="93" a="1"/>
  <c r="J133" i="93" s="1"/>
  <c r="K133" i="93" a="1"/>
  <c r="K133" i="93" s="1"/>
  <c r="L133" i="93" a="1"/>
  <c r="L133" i="93" s="1"/>
  <c r="M133" i="93" a="1"/>
  <c r="M133" i="93" s="1"/>
  <c r="N133" i="93" a="1"/>
  <c r="N133" i="93" s="1"/>
  <c r="O133" i="93" a="1"/>
  <c r="O133" i="93" s="1"/>
  <c r="P133" i="93" a="1"/>
  <c r="P133" i="93" s="1"/>
  <c r="Q133" i="93" a="1"/>
  <c r="Q133" i="93" s="1"/>
  <c r="R133" i="93" a="1"/>
  <c r="R133" i="93" s="1"/>
  <c r="S133" i="93" a="1"/>
  <c r="S133" i="93" s="1"/>
  <c r="T133" i="93" a="1"/>
  <c r="T133" i="93" s="1"/>
  <c r="U133" i="93" a="1"/>
  <c r="U133" i="93" s="1"/>
  <c r="V133" i="93" a="1"/>
  <c r="V133" i="93" s="1"/>
  <c r="W133" i="93" a="1"/>
  <c r="W133" i="93" s="1"/>
  <c r="X133" i="93" a="1"/>
  <c r="X133" i="93" s="1"/>
  <c r="Y133" i="93" a="1"/>
  <c r="Y133" i="93" s="1"/>
  <c r="Z133" i="93" a="1"/>
  <c r="Z133" i="93" s="1"/>
  <c r="AA133" i="93" a="1"/>
  <c r="AA133" i="93" s="1"/>
  <c r="AB133" i="93" a="1"/>
  <c r="AB133" i="93" s="1"/>
  <c r="AC133" i="93" a="1"/>
  <c r="AC133" i="93" s="1"/>
  <c r="AD133" i="93" a="1"/>
  <c r="AD133" i="93" s="1"/>
  <c r="AE133" i="93" a="1"/>
  <c r="AE133" i="93" s="1"/>
  <c r="AF133" i="93" a="1"/>
  <c r="AF133" i="93" s="1"/>
  <c r="AG133" i="93" a="1"/>
  <c r="AG133" i="93" s="1"/>
  <c r="AH133" i="93" a="1"/>
  <c r="AH133" i="93" s="1"/>
  <c r="AI133" i="93" a="1"/>
  <c r="AI133" i="93" s="1"/>
  <c r="AJ133" i="93" a="1"/>
  <c r="AJ133" i="93" s="1"/>
  <c r="AK133" i="93" a="1"/>
  <c r="AK133" i="93" s="1"/>
  <c r="AL133" i="93" a="1"/>
  <c r="AL133" i="93" s="1"/>
  <c r="AM133" i="93" a="1"/>
  <c r="AM133" i="93" s="1"/>
  <c r="AN133" i="93" a="1"/>
  <c r="AN133" i="93" s="1"/>
  <c r="AO133" i="93" a="1"/>
  <c r="AO133" i="93" s="1"/>
  <c r="AP133" i="93" a="1"/>
  <c r="AP133" i="93" s="1"/>
  <c r="AQ133" i="93" a="1"/>
  <c r="AQ133" i="93" s="1"/>
  <c r="AR133" i="93" a="1"/>
  <c r="AR133" i="93" s="1"/>
  <c r="AS133" i="93" a="1"/>
  <c r="AS133" i="93" s="1"/>
  <c r="AT133" i="93" a="1"/>
  <c r="AT133" i="93" s="1"/>
  <c r="AU133" i="93" a="1"/>
  <c r="AU133" i="93" s="1"/>
  <c r="AV133" i="93" a="1"/>
  <c r="AV133" i="93" s="1"/>
  <c r="AW133" i="93" a="1"/>
  <c r="AW133" i="93" s="1"/>
  <c r="AX133" i="93" a="1"/>
  <c r="AX133" i="93" s="1"/>
  <c r="AY133" i="93" a="1"/>
  <c r="AY133" i="93" s="1"/>
  <c r="AZ133" i="93" a="1"/>
  <c r="AZ133" i="93" s="1"/>
  <c r="E134" i="93" a="1"/>
  <c r="E134" i="93" s="1"/>
  <c r="F134" i="93" a="1"/>
  <c r="F134" i="93" s="1"/>
  <c r="G134" i="93" a="1"/>
  <c r="G134" i="93" s="1"/>
  <c r="H134" i="93" a="1"/>
  <c r="H134" i="93" s="1"/>
  <c r="I134" i="93" a="1"/>
  <c r="I134" i="93" s="1"/>
  <c r="J134" i="93" a="1"/>
  <c r="J134" i="93" s="1"/>
  <c r="K134" i="93" a="1"/>
  <c r="K134" i="93" s="1"/>
  <c r="L134" i="93" a="1"/>
  <c r="L134" i="93" s="1"/>
  <c r="M134" i="93" a="1"/>
  <c r="M134" i="93" s="1"/>
  <c r="N134" i="93" a="1"/>
  <c r="N134" i="93" s="1"/>
  <c r="O134" i="93" a="1"/>
  <c r="O134" i="93" s="1"/>
  <c r="P134" i="93" a="1"/>
  <c r="P134" i="93" s="1"/>
  <c r="Q134" i="93" a="1"/>
  <c r="Q134" i="93" s="1"/>
  <c r="R134" i="93" a="1"/>
  <c r="R134" i="93" s="1"/>
  <c r="S134" i="93" a="1"/>
  <c r="S134" i="93" s="1"/>
  <c r="T134" i="93" a="1"/>
  <c r="T134" i="93" s="1"/>
  <c r="U134" i="93" a="1"/>
  <c r="U134" i="93" s="1"/>
  <c r="V134" i="93" a="1"/>
  <c r="V134" i="93" s="1"/>
  <c r="W134" i="93" a="1"/>
  <c r="W134" i="93" s="1"/>
  <c r="X134" i="93" a="1"/>
  <c r="X134" i="93" s="1"/>
  <c r="Y134" i="93" a="1"/>
  <c r="Y134" i="93" s="1"/>
  <c r="Z134" i="93" a="1"/>
  <c r="Z134" i="93" s="1"/>
  <c r="AA134" i="93" a="1"/>
  <c r="AA134" i="93" s="1"/>
  <c r="AB134" i="93" a="1"/>
  <c r="AB134" i="93" s="1"/>
  <c r="AC134" i="93" a="1"/>
  <c r="AC134" i="93" s="1"/>
  <c r="AD134" i="93" a="1"/>
  <c r="AD134" i="93" s="1"/>
  <c r="AE134" i="93" a="1"/>
  <c r="AE134" i="93" s="1"/>
  <c r="AF134" i="93" a="1"/>
  <c r="AF134" i="93" s="1"/>
  <c r="AG134" i="93" a="1"/>
  <c r="AG134" i="93" s="1"/>
  <c r="AH134" i="93" a="1"/>
  <c r="AH134" i="93" s="1"/>
  <c r="AI134" i="93" a="1"/>
  <c r="AI134" i="93" s="1"/>
  <c r="AJ134" i="93" a="1"/>
  <c r="AJ134" i="93" s="1"/>
  <c r="AK134" i="93" a="1"/>
  <c r="AK134" i="93" s="1"/>
  <c r="AL134" i="93" a="1"/>
  <c r="AL134" i="93" s="1"/>
  <c r="AM134" i="93" a="1"/>
  <c r="AM134" i="93" s="1"/>
  <c r="AN134" i="93" a="1"/>
  <c r="AN134" i="93" s="1"/>
  <c r="AO134" i="93" a="1"/>
  <c r="AO134" i="93" s="1"/>
  <c r="AP134" i="93" a="1"/>
  <c r="AP134" i="93" s="1"/>
  <c r="AQ134" i="93" a="1"/>
  <c r="AQ134" i="93" s="1"/>
  <c r="AR134" i="93" a="1"/>
  <c r="AR134" i="93" s="1"/>
  <c r="AS134" i="93" a="1"/>
  <c r="AS134" i="93" s="1"/>
  <c r="AT134" i="93" a="1"/>
  <c r="AT134" i="93" s="1"/>
  <c r="AU134" i="93" a="1"/>
  <c r="AU134" i="93" s="1"/>
  <c r="AV134" i="93" a="1"/>
  <c r="AV134" i="93" s="1"/>
  <c r="AW134" i="93" a="1"/>
  <c r="AW134" i="93" s="1"/>
  <c r="AX134" i="93" a="1"/>
  <c r="AX134" i="93" s="1"/>
  <c r="AY134" i="93" a="1"/>
  <c r="AY134" i="93" s="1"/>
  <c r="AZ134" i="93" a="1"/>
  <c r="AZ134" i="93" s="1"/>
  <c r="E135" i="93" a="1"/>
  <c r="E135" i="93" s="1"/>
  <c r="F135" i="93" a="1"/>
  <c r="F135" i="93" s="1"/>
  <c r="G135" i="93" a="1"/>
  <c r="G135" i="93" s="1"/>
  <c r="H135" i="93" a="1"/>
  <c r="H135" i="93" s="1"/>
  <c r="I135" i="93" a="1"/>
  <c r="I135" i="93" s="1"/>
  <c r="J135" i="93" a="1"/>
  <c r="J135" i="93" s="1"/>
  <c r="K135" i="93" a="1"/>
  <c r="K135" i="93" s="1"/>
  <c r="L135" i="93" a="1"/>
  <c r="L135" i="93" s="1"/>
  <c r="M135" i="93" a="1"/>
  <c r="M135" i="93" s="1"/>
  <c r="N135" i="93" a="1"/>
  <c r="N135" i="93" s="1"/>
  <c r="O135" i="93" a="1"/>
  <c r="O135" i="93" s="1"/>
  <c r="P135" i="93" a="1"/>
  <c r="P135" i="93" s="1"/>
  <c r="Q135" i="93" a="1"/>
  <c r="Q135" i="93" s="1"/>
  <c r="R135" i="93" a="1"/>
  <c r="R135" i="93" s="1"/>
  <c r="S135" i="93" a="1"/>
  <c r="S135" i="93" s="1"/>
  <c r="T135" i="93" a="1"/>
  <c r="T135" i="93" s="1"/>
  <c r="U135" i="93" a="1"/>
  <c r="U135" i="93" s="1"/>
  <c r="V135" i="93" a="1"/>
  <c r="V135" i="93" s="1"/>
  <c r="W135" i="93" a="1"/>
  <c r="W135" i="93" s="1"/>
  <c r="X135" i="93" a="1"/>
  <c r="X135" i="93" s="1"/>
  <c r="Y135" i="93" a="1"/>
  <c r="Y135" i="93" s="1"/>
  <c r="Z135" i="93" a="1"/>
  <c r="Z135" i="93" s="1"/>
  <c r="AA135" i="93" a="1"/>
  <c r="AA135" i="93" s="1"/>
  <c r="AB135" i="93" a="1"/>
  <c r="AB135" i="93" s="1"/>
  <c r="AC135" i="93" a="1"/>
  <c r="AC135" i="93" s="1"/>
  <c r="AD135" i="93" a="1"/>
  <c r="AD135" i="93" s="1"/>
  <c r="AE135" i="93" a="1"/>
  <c r="AE135" i="93" s="1"/>
  <c r="AF135" i="93" a="1"/>
  <c r="AF135" i="93" s="1"/>
  <c r="AG135" i="93" a="1"/>
  <c r="AG135" i="93" s="1"/>
  <c r="AH135" i="93" a="1"/>
  <c r="AH135" i="93" s="1"/>
  <c r="AI135" i="93" a="1"/>
  <c r="AI135" i="93" s="1"/>
  <c r="AJ135" i="93" a="1"/>
  <c r="AJ135" i="93" s="1"/>
  <c r="AK135" i="93" a="1"/>
  <c r="AK135" i="93" s="1"/>
  <c r="AL135" i="93" a="1"/>
  <c r="AL135" i="93" s="1"/>
  <c r="AM135" i="93" a="1"/>
  <c r="AM135" i="93" s="1"/>
  <c r="AN135" i="93" a="1"/>
  <c r="AN135" i="93" s="1"/>
  <c r="AO135" i="93" a="1"/>
  <c r="AO135" i="93" s="1"/>
  <c r="AP135" i="93" a="1"/>
  <c r="AP135" i="93" s="1"/>
  <c r="AQ135" i="93" a="1"/>
  <c r="AQ135" i="93" s="1"/>
  <c r="AR135" i="93" a="1"/>
  <c r="AR135" i="93" s="1"/>
  <c r="AS135" i="93" a="1"/>
  <c r="AS135" i="93" s="1"/>
  <c r="AT135" i="93" a="1"/>
  <c r="AT135" i="93" s="1"/>
  <c r="AU135" i="93" a="1"/>
  <c r="AU135" i="93" s="1"/>
  <c r="AV135" i="93" a="1"/>
  <c r="AV135" i="93" s="1"/>
  <c r="AW135" i="93" a="1"/>
  <c r="AW135" i="93" s="1"/>
  <c r="AX135" i="93" a="1"/>
  <c r="AX135" i="93" s="1"/>
  <c r="AY135" i="93" a="1"/>
  <c r="AY135" i="93" s="1"/>
  <c r="AZ135" i="93" a="1"/>
  <c r="AZ135" i="93" s="1"/>
  <c r="E136" i="93" a="1"/>
  <c r="E136" i="93" s="1"/>
  <c r="F136" i="93" a="1"/>
  <c r="F136" i="93" s="1"/>
  <c r="G136" i="93" a="1"/>
  <c r="G136" i="93" s="1"/>
  <c r="H136" i="93" a="1"/>
  <c r="H136" i="93" s="1"/>
  <c r="I136" i="93" a="1"/>
  <c r="I136" i="93" s="1"/>
  <c r="J136" i="93" a="1"/>
  <c r="J136" i="93" s="1"/>
  <c r="K136" i="93" a="1"/>
  <c r="K136" i="93" s="1"/>
  <c r="L136" i="93" a="1"/>
  <c r="L136" i="93" s="1"/>
  <c r="M136" i="93" a="1"/>
  <c r="M136" i="93" s="1"/>
  <c r="N136" i="93" a="1"/>
  <c r="N136" i="93" s="1"/>
  <c r="O136" i="93" a="1"/>
  <c r="O136" i="93" s="1"/>
  <c r="P136" i="93" a="1"/>
  <c r="P136" i="93" s="1"/>
  <c r="Q136" i="93" a="1"/>
  <c r="Q136" i="93" s="1"/>
  <c r="R136" i="93" a="1"/>
  <c r="R136" i="93" s="1"/>
  <c r="S136" i="93" a="1"/>
  <c r="S136" i="93" s="1"/>
  <c r="T136" i="93" a="1"/>
  <c r="T136" i="93" s="1"/>
  <c r="U136" i="93" a="1"/>
  <c r="U136" i="93" s="1"/>
  <c r="V136" i="93" a="1"/>
  <c r="V136" i="93" s="1"/>
  <c r="W136" i="93" a="1"/>
  <c r="W136" i="93" s="1"/>
  <c r="X136" i="93" a="1"/>
  <c r="X136" i="93" s="1"/>
  <c r="Y136" i="93" a="1"/>
  <c r="Y136" i="93" s="1"/>
  <c r="Z136" i="93" a="1"/>
  <c r="Z136" i="93" s="1"/>
  <c r="AA136" i="93" a="1"/>
  <c r="AA136" i="93" s="1"/>
  <c r="AB136" i="93" a="1"/>
  <c r="AB136" i="93" s="1"/>
  <c r="AC136" i="93" a="1"/>
  <c r="AC136" i="93" s="1"/>
  <c r="AD136" i="93" a="1"/>
  <c r="AD136" i="93" s="1"/>
  <c r="AE136" i="93" a="1"/>
  <c r="AE136" i="93" s="1"/>
  <c r="AF136" i="93" a="1"/>
  <c r="AF136" i="93" s="1"/>
  <c r="AG136" i="93" a="1"/>
  <c r="AG136" i="93" s="1"/>
  <c r="AH136" i="93" a="1"/>
  <c r="AH136" i="93" s="1"/>
  <c r="AI136" i="93" a="1"/>
  <c r="AI136" i="93" s="1"/>
  <c r="AJ136" i="93" a="1"/>
  <c r="AJ136" i="93" s="1"/>
  <c r="AK136" i="93" a="1"/>
  <c r="AK136" i="93" s="1"/>
  <c r="AL136" i="93" a="1"/>
  <c r="AL136" i="93" s="1"/>
  <c r="AM136" i="93" a="1"/>
  <c r="AM136" i="93" s="1"/>
  <c r="AN136" i="93" a="1"/>
  <c r="AN136" i="93" s="1"/>
  <c r="AO136" i="93" a="1"/>
  <c r="AO136" i="93" s="1"/>
  <c r="AP136" i="93" a="1"/>
  <c r="AP136" i="93" s="1"/>
  <c r="AQ136" i="93" a="1"/>
  <c r="AQ136" i="93" s="1"/>
  <c r="AR136" i="93" a="1"/>
  <c r="AR136" i="93" s="1"/>
  <c r="AS136" i="93" a="1"/>
  <c r="AS136" i="93" s="1"/>
  <c r="AT136" i="93" a="1"/>
  <c r="AT136" i="93" s="1"/>
  <c r="AU136" i="93" a="1"/>
  <c r="AU136" i="93" s="1"/>
  <c r="AV136" i="93" a="1"/>
  <c r="AV136" i="93" s="1"/>
  <c r="AW136" i="93" a="1"/>
  <c r="AW136" i="93" s="1"/>
  <c r="AX136" i="93" a="1"/>
  <c r="AX136" i="93" s="1"/>
  <c r="AY136" i="93" a="1"/>
  <c r="AY136" i="93" s="1"/>
  <c r="AZ136" i="93" a="1"/>
  <c r="AZ136" i="93" s="1"/>
  <c r="E137" i="93" a="1"/>
  <c r="E137" i="93" s="1"/>
  <c r="F137" i="93" a="1"/>
  <c r="F137" i="93" s="1"/>
  <c r="G137" i="93" a="1"/>
  <c r="G137" i="93" s="1"/>
  <c r="H137" i="93" a="1"/>
  <c r="H137" i="93" s="1"/>
  <c r="I137" i="93" a="1"/>
  <c r="I137" i="93" s="1"/>
  <c r="J137" i="93" a="1"/>
  <c r="J137" i="93" s="1"/>
  <c r="K137" i="93" a="1"/>
  <c r="K137" i="93" s="1"/>
  <c r="L137" i="93" a="1"/>
  <c r="L137" i="93" s="1"/>
  <c r="M137" i="93" a="1"/>
  <c r="M137" i="93" s="1"/>
  <c r="N137" i="93" a="1"/>
  <c r="N137" i="93" s="1"/>
  <c r="O137" i="93" a="1"/>
  <c r="O137" i="93" s="1"/>
  <c r="P137" i="93" a="1"/>
  <c r="P137" i="93" s="1"/>
  <c r="Q137" i="93" a="1"/>
  <c r="Q137" i="93" s="1"/>
  <c r="R137" i="93" a="1"/>
  <c r="R137" i="93" s="1"/>
  <c r="S137" i="93" a="1"/>
  <c r="S137" i="93" s="1"/>
  <c r="T137" i="93" a="1"/>
  <c r="T137" i="93" s="1"/>
  <c r="U137" i="93" a="1"/>
  <c r="U137" i="93" s="1"/>
  <c r="V137" i="93" a="1"/>
  <c r="V137" i="93" s="1"/>
  <c r="W137" i="93" a="1"/>
  <c r="W137" i="93" s="1"/>
  <c r="X137" i="93" a="1"/>
  <c r="X137" i="93" s="1"/>
  <c r="Y137" i="93" a="1"/>
  <c r="Y137" i="93" s="1"/>
  <c r="Z137" i="93" a="1"/>
  <c r="Z137" i="93" s="1"/>
  <c r="AA137" i="93" a="1"/>
  <c r="AA137" i="93" s="1"/>
  <c r="AB137" i="93" a="1"/>
  <c r="AB137" i="93" s="1"/>
  <c r="AC137" i="93" a="1"/>
  <c r="AC137" i="93" s="1"/>
  <c r="AD137" i="93" a="1"/>
  <c r="AD137" i="93" s="1"/>
  <c r="AE137" i="93" a="1"/>
  <c r="AE137" i="93" s="1"/>
  <c r="AF137" i="93" a="1"/>
  <c r="AF137" i="93" s="1"/>
  <c r="AG137" i="93" a="1"/>
  <c r="AG137" i="93" s="1"/>
  <c r="AH137" i="93" a="1"/>
  <c r="AH137" i="93" s="1"/>
  <c r="AI137" i="93" a="1"/>
  <c r="AI137" i="93" s="1"/>
  <c r="AJ137" i="93" a="1"/>
  <c r="AJ137" i="93" s="1"/>
  <c r="AK137" i="93" a="1"/>
  <c r="AK137" i="93" s="1"/>
  <c r="AL137" i="93" a="1"/>
  <c r="AL137" i="93" s="1"/>
  <c r="AM137" i="93" a="1"/>
  <c r="AM137" i="93" s="1"/>
  <c r="AN137" i="93" a="1"/>
  <c r="AN137" i="93" s="1"/>
  <c r="AO137" i="93" a="1"/>
  <c r="AO137" i="93" s="1"/>
  <c r="AP137" i="93" a="1"/>
  <c r="AP137" i="93" s="1"/>
  <c r="AQ137" i="93" a="1"/>
  <c r="AQ137" i="93" s="1"/>
  <c r="AR137" i="93" a="1"/>
  <c r="AR137" i="93" s="1"/>
  <c r="AS137" i="93" a="1"/>
  <c r="AS137" i="93" s="1"/>
  <c r="AT137" i="93" a="1"/>
  <c r="AT137" i="93" s="1"/>
  <c r="AU137" i="93" a="1"/>
  <c r="AU137" i="93" s="1"/>
  <c r="AV137" i="93" a="1"/>
  <c r="AV137" i="93" s="1"/>
  <c r="AW137" i="93" a="1"/>
  <c r="AW137" i="93" s="1"/>
  <c r="AX137" i="93" a="1"/>
  <c r="AX137" i="93" s="1"/>
  <c r="AY137" i="93" a="1"/>
  <c r="AY137" i="93" s="1"/>
  <c r="AZ137" i="93" a="1"/>
  <c r="AZ137" i="93" s="1"/>
  <c r="E138" i="93" a="1"/>
  <c r="E138" i="93" s="1"/>
  <c r="F138" i="93" a="1"/>
  <c r="F138" i="93" s="1"/>
  <c r="G138" i="93" a="1"/>
  <c r="G138" i="93" s="1"/>
  <c r="H138" i="93" a="1"/>
  <c r="H138" i="93" s="1"/>
  <c r="I138" i="93" a="1"/>
  <c r="I138" i="93" s="1"/>
  <c r="J138" i="93" a="1"/>
  <c r="J138" i="93" s="1"/>
  <c r="K138" i="93" a="1"/>
  <c r="K138" i="93" s="1"/>
  <c r="L138" i="93" a="1"/>
  <c r="L138" i="93" s="1"/>
  <c r="M138" i="93" a="1"/>
  <c r="M138" i="93" s="1"/>
  <c r="N138" i="93" a="1"/>
  <c r="N138" i="93" s="1"/>
  <c r="O138" i="93" a="1"/>
  <c r="O138" i="93" s="1"/>
  <c r="P138" i="93" a="1"/>
  <c r="P138" i="93" s="1"/>
  <c r="Q138" i="93" a="1"/>
  <c r="Q138" i="93" s="1"/>
  <c r="R138" i="93" a="1"/>
  <c r="R138" i="93" s="1"/>
  <c r="S138" i="93" a="1"/>
  <c r="S138" i="93" s="1"/>
  <c r="T138" i="93" a="1"/>
  <c r="T138" i="93" s="1"/>
  <c r="U138" i="93" a="1"/>
  <c r="U138" i="93" s="1"/>
  <c r="V138" i="93" a="1"/>
  <c r="V138" i="93" s="1"/>
  <c r="W138" i="93" a="1"/>
  <c r="W138" i="93" s="1"/>
  <c r="X138" i="93" a="1"/>
  <c r="X138" i="93" s="1"/>
  <c r="Y138" i="93" a="1"/>
  <c r="Y138" i="93" s="1"/>
  <c r="Z138" i="93" a="1"/>
  <c r="Z138" i="93" s="1"/>
  <c r="AA138" i="93" a="1"/>
  <c r="AA138" i="93" s="1"/>
  <c r="AB138" i="93" a="1"/>
  <c r="AB138" i="93" s="1"/>
  <c r="AC138" i="93" a="1"/>
  <c r="AC138" i="93" s="1"/>
  <c r="AD138" i="93" a="1"/>
  <c r="AD138" i="93" s="1"/>
  <c r="AE138" i="93" a="1"/>
  <c r="AE138" i="93" s="1"/>
  <c r="AF138" i="93" a="1"/>
  <c r="AF138" i="93" s="1"/>
  <c r="AG138" i="93" a="1"/>
  <c r="AG138" i="93" s="1"/>
  <c r="AH138" i="93" a="1"/>
  <c r="AH138" i="93" s="1"/>
  <c r="AI138" i="93" a="1"/>
  <c r="AI138" i="93" s="1"/>
  <c r="AJ138" i="93" a="1"/>
  <c r="AJ138" i="93" s="1"/>
  <c r="AK138" i="93" a="1"/>
  <c r="AK138" i="93" s="1"/>
  <c r="AL138" i="93" a="1"/>
  <c r="AL138" i="93" s="1"/>
  <c r="AM138" i="93" a="1"/>
  <c r="AM138" i="93" s="1"/>
  <c r="AN138" i="93" a="1"/>
  <c r="AN138" i="93" s="1"/>
  <c r="AO138" i="93" a="1"/>
  <c r="AO138" i="93" s="1"/>
  <c r="AP138" i="93" a="1"/>
  <c r="AP138" i="93" s="1"/>
  <c r="AQ138" i="93" a="1"/>
  <c r="AQ138" i="93" s="1"/>
  <c r="AR138" i="93" a="1"/>
  <c r="AR138" i="93" s="1"/>
  <c r="AS138" i="93" a="1"/>
  <c r="AS138" i="93" s="1"/>
  <c r="AT138" i="93" a="1"/>
  <c r="AT138" i="93" s="1"/>
  <c r="AU138" i="93" a="1"/>
  <c r="AU138" i="93" s="1"/>
  <c r="AV138" i="93" a="1"/>
  <c r="AV138" i="93" s="1"/>
  <c r="AW138" i="93" a="1"/>
  <c r="AW138" i="93" s="1"/>
  <c r="AX138" i="93" a="1"/>
  <c r="AX138" i="93" s="1"/>
  <c r="AY138" i="93" a="1"/>
  <c r="AY138" i="93" s="1"/>
  <c r="AZ138" i="93" a="1"/>
  <c r="AZ138" i="93" s="1"/>
  <c r="E139" i="93" a="1"/>
  <c r="E139" i="93" s="1"/>
  <c r="F139" i="93" a="1"/>
  <c r="F139" i="93" s="1"/>
  <c r="G139" i="93" a="1"/>
  <c r="G139" i="93" s="1"/>
  <c r="H139" i="93" a="1"/>
  <c r="H139" i="93" s="1"/>
  <c r="I139" i="93" a="1"/>
  <c r="I139" i="93" s="1"/>
  <c r="J139" i="93" a="1"/>
  <c r="J139" i="93" s="1"/>
  <c r="K139" i="93" a="1"/>
  <c r="K139" i="93" s="1"/>
  <c r="L139" i="93" a="1"/>
  <c r="L139" i="93" s="1"/>
  <c r="M139" i="93" a="1"/>
  <c r="M139" i="93" s="1"/>
  <c r="N139" i="93" a="1"/>
  <c r="N139" i="93" s="1"/>
  <c r="O139" i="93" a="1"/>
  <c r="O139" i="93" s="1"/>
  <c r="P139" i="93" a="1"/>
  <c r="P139" i="93" s="1"/>
  <c r="Q139" i="93" a="1"/>
  <c r="Q139" i="93" s="1"/>
  <c r="R139" i="93" a="1"/>
  <c r="R139" i="93" s="1"/>
  <c r="S139" i="93" a="1"/>
  <c r="S139" i="93" s="1"/>
  <c r="T139" i="93" a="1"/>
  <c r="T139" i="93" s="1"/>
  <c r="U139" i="93" a="1"/>
  <c r="U139" i="93" s="1"/>
  <c r="V139" i="93" a="1"/>
  <c r="V139" i="93" s="1"/>
  <c r="W139" i="93" a="1"/>
  <c r="W139" i="93" s="1"/>
  <c r="X139" i="93" a="1"/>
  <c r="X139" i="93" s="1"/>
  <c r="Y139" i="93" a="1"/>
  <c r="Y139" i="93" s="1"/>
  <c r="Z139" i="93" a="1"/>
  <c r="Z139" i="93" s="1"/>
  <c r="AA139" i="93" a="1"/>
  <c r="AA139" i="93" s="1"/>
  <c r="AB139" i="93" a="1"/>
  <c r="AB139" i="93" s="1"/>
  <c r="AC139" i="93" a="1"/>
  <c r="AC139" i="93" s="1"/>
  <c r="AD139" i="93" a="1"/>
  <c r="AD139" i="93" s="1"/>
  <c r="AE139" i="93" a="1"/>
  <c r="AE139" i="93" s="1"/>
  <c r="AF139" i="93" a="1"/>
  <c r="AF139" i="93" s="1"/>
  <c r="AG139" i="93" a="1"/>
  <c r="AG139" i="93" s="1"/>
  <c r="AH139" i="93" a="1"/>
  <c r="AH139" i="93" s="1"/>
  <c r="AI139" i="93" a="1"/>
  <c r="AI139" i="93" s="1"/>
  <c r="AJ139" i="93" a="1"/>
  <c r="AJ139" i="93" s="1"/>
  <c r="AK139" i="93" a="1"/>
  <c r="AK139" i="93" s="1"/>
  <c r="AL139" i="93" a="1"/>
  <c r="AL139" i="93" s="1"/>
  <c r="AM139" i="93" a="1"/>
  <c r="AM139" i="93" s="1"/>
  <c r="AN139" i="93" a="1"/>
  <c r="AN139" i="93" s="1"/>
  <c r="AO139" i="93" a="1"/>
  <c r="AO139" i="93" s="1"/>
  <c r="AP139" i="93" a="1"/>
  <c r="AP139" i="93" s="1"/>
  <c r="AQ139" i="93" a="1"/>
  <c r="AQ139" i="93" s="1"/>
  <c r="AR139" i="93" a="1"/>
  <c r="AR139" i="93" s="1"/>
  <c r="AS139" i="93" a="1"/>
  <c r="AS139" i="93" s="1"/>
  <c r="AT139" i="93" a="1"/>
  <c r="AT139" i="93" s="1"/>
  <c r="AU139" i="93" a="1"/>
  <c r="AU139" i="93" s="1"/>
  <c r="AV139" i="93" a="1"/>
  <c r="AV139" i="93" s="1"/>
  <c r="AW139" i="93" a="1"/>
  <c r="AW139" i="93" s="1"/>
  <c r="AX139" i="93" a="1"/>
  <c r="AX139" i="93" s="1"/>
  <c r="AY139" i="93" a="1"/>
  <c r="AY139" i="93" s="1"/>
  <c r="AZ139" i="93" a="1"/>
  <c r="AZ139" i="93" s="1"/>
  <c r="E140" i="93" a="1"/>
  <c r="E140" i="93" s="1"/>
  <c r="F140" i="93" a="1"/>
  <c r="F140" i="93" s="1"/>
  <c r="G140" i="93" a="1"/>
  <c r="G140" i="93" s="1"/>
  <c r="H140" i="93" a="1"/>
  <c r="H140" i="93" s="1"/>
  <c r="I140" i="93" a="1"/>
  <c r="I140" i="93" s="1"/>
  <c r="J140" i="93" a="1"/>
  <c r="J140" i="93" s="1"/>
  <c r="K140" i="93" a="1"/>
  <c r="K140" i="93" s="1"/>
  <c r="L140" i="93" a="1"/>
  <c r="L140" i="93" s="1"/>
  <c r="M140" i="93" a="1"/>
  <c r="M140" i="93" s="1"/>
  <c r="N140" i="93" a="1"/>
  <c r="N140" i="93" s="1"/>
  <c r="O140" i="93" a="1"/>
  <c r="O140" i="93" s="1"/>
  <c r="P140" i="93" a="1"/>
  <c r="P140" i="93" s="1"/>
  <c r="Q140" i="93" a="1"/>
  <c r="Q140" i="93" s="1"/>
  <c r="R140" i="93" a="1"/>
  <c r="R140" i="93" s="1"/>
  <c r="S140" i="93" a="1"/>
  <c r="S140" i="93" s="1"/>
  <c r="T140" i="93" a="1"/>
  <c r="T140" i="93" s="1"/>
  <c r="U140" i="93" a="1"/>
  <c r="U140" i="93" s="1"/>
  <c r="V140" i="93" a="1"/>
  <c r="V140" i="93" s="1"/>
  <c r="W140" i="93" a="1"/>
  <c r="W140" i="93" s="1"/>
  <c r="X140" i="93" a="1"/>
  <c r="X140" i="93" s="1"/>
  <c r="Y140" i="93" a="1"/>
  <c r="Y140" i="93" s="1"/>
  <c r="Z140" i="93" a="1"/>
  <c r="Z140" i="93" s="1"/>
  <c r="AA140" i="93" a="1"/>
  <c r="AA140" i="93" s="1"/>
  <c r="AB140" i="93" a="1"/>
  <c r="AB140" i="93" s="1"/>
  <c r="AC140" i="93" a="1"/>
  <c r="AC140" i="93" s="1"/>
  <c r="AD140" i="93" a="1"/>
  <c r="AD140" i="93" s="1"/>
  <c r="AE140" i="93" a="1"/>
  <c r="AE140" i="93" s="1"/>
  <c r="AF140" i="93" a="1"/>
  <c r="AF140" i="93" s="1"/>
  <c r="AG140" i="93" a="1"/>
  <c r="AG140" i="93" s="1"/>
  <c r="AH140" i="93" a="1"/>
  <c r="AH140" i="93" s="1"/>
  <c r="AI140" i="93" a="1"/>
  <c r="AI140" i="93" s="1"/>
  <c r="AJ140" i="93" a="1"/>
  <c r="AJ140" i="93" s="1"/>
  <c r="AK140" i="93" a="1"/>
  <c r="AK140" i="93" s="1"/>
  <c r="AL140" i="93" a="1"/>
  <c r="AL140" i="93" s="1"/>
  <c r="AM140" i="93" a="1"/>
  <c r="AM140" i="93" s="1"/>
  <c r="AN140" i="93" a="1"/>
  <c r="AN140" i="93" s="1"/>
  <c r="AO140" i="93" a="1"/>
  <c r="AO140" i="93" s="1"/>
  <c r="AP140" i="93" a="1"/>
  <c r="AP140" i="93" s="1"/>
  <c r="AQ140" i="93" a="1"/>
  <c r="AQ140" i="93" s="1"/>
  <c r="AR140" i="93" a="1"/>
  <c r="AR140" i="93" s="1"/>
  <c r="AS140" i="93" a="1"/>
  <c r="AS140" i="93" s="1"/>
  <c r="AT140" i="93" a="1"/>
  <c r="AT140" i="93" s="1"/>
  <c r="AU140" i="93" a="1"/>
  <c r="AU140" i="93" s="1"/>
  <c r="AV140" i="93" a="1"/>
  <c r="AV140" i="93" s="1"/>
  <c r="AW140" i="93" a="1"/>
  <c r="AW140" i="93" s="1"/>
  <c r="AX140" i="93" a="1"/>
  <c r="AX140" i="93" s="1"/>
  <c r="AY140" i="93" a="1"/>
  <c r="AY140" i="93" s="1"/>
  <c r="AZ140" i="93" a="1"/>
  <c r="AZ140" i="93" s="1"/>
  <c r="E141" i="93" a="1"/>
  <c r="E141" i="93" s="1"/>
  <c r="F141" i="93" a="1"/>
  <c r="F141" i="93" s="1"/>
  <c r="G141" i="93" a="1"/>
  <c r="G141" i="93" s="1"/>
  <c r="H141" i="93" a="1"/>
  <c r="H141" i="93" s="1"/>
  <c r="I141" i="93" a="1"/>
  <c r="I141" i="93" s="1"/>
  <c r="J141" i="93" a="1"/>
  <c r="J141" i="93" s="1"/>
  <c r="K141" i="93" a="1"/>
  <c r="K141" i="93" s="1"/>
  <c r="L141" i="93" a="1"/>
  <c r="L141" i="93" s="1"/>
  <c r="M141" i="93" a="1"/>
  <c r="M141" i="93" s="1"/>
  <c r="N141" i="93" a="1"/>
  <c r="N141" i="93" s="1"/>
  <c r="O141" i="93" a="1"/>
  <c r="O141" i="93" s="1"/>
  <c r="P141" i="93" a="1"/>
  <c r="P141" i="93" s="1"/>
  <c r="Q141" i="93" a="1"/>
  <c r="Q141" i="93" s="1"/>
  <c r="R141" i="93" a="1"/>
  <c r="R141" i="93" s="1"/>
  <c r="S141" i="93" a="1"/>
  <c r="S141" i="93" s="1"/>
  <c r="T141" i="93" a="1"/>
  <c r="T141" i="93" s="1"/>
  <c r="U141" i="93" a="1"/>
  <c r="U141" i="93" s="1"/>
  <c r="V141" i="93" a="1"/>
  <c r="V141" i="93" s="1"/>
  <c r="W141" i="93" a="1"/>
  <c r="W141" i="93" s="1"/>
  <c r="X141" i="93" a="1"/>
  <c r="X141" i="93" s="1"/>
  <c r="Y141" i="93" a="1"/>
  <c r="Y141" i="93" s="1"/>
  <c r="Z141" i="93" a="1"/>
  <c r="Z141" i="93" s="1"/>
  <c r="AA141" i="93" a="1"/>
  <c r="AA141" i="93" s="1"/>
  <c r="AB141" i="93" a="1"/>
  <c r="AB141" i="93" s="1"/>
  <c r="AC141" i="93" a="1"/>
  <c r="AC141" i="93" s="1"/>
  <c r="AD141" i="93" a="1"/>
  <c r="AD141" i="93" s="1"/>
  <c r="AE141" i="93" a="1"/>
  <c r="AE141" i="93" s="1"/>
  <c r="AF141" i="93" a="1"/>
  <c r="AF141" i="93" s="1"/>
  <c r="AG141" i="93" a="1"/>
  <c r="AG141" i="93" s="1"/>
  <c r="AH141" i="93" a="1"/>
  <c r="AH141" i="93" s="1"/>
  <c r="AI141" i="93" a="1"/>
  <c r="AI141" i="93" s="1"/>
  <c r="AJ141" i="93" a="1"/>
  <c r="AJ141" i="93" s="1"/>
  <c r="AK141" i="93" a="1"/>
  <c r="AK141" i="93" s="1"/>
  <c r="AL141" i="93" a="1"/>
  <c r="AL141" i="93" s="1"/>
  <c r="AM141" i="93" a="1"/>
  <c r="AM141" i="93" s="1"/>
  <c r="AN141" i="93" a="1"/>
  <c r="AN141" i="93" s="1"/>
  <c r="AO141" i="93" a="1"/>
  <c r="AO141" i="93" s="1"/>
  <c r="AP141" i="93" a="1"/>
  <c r="AP141" i="93" s="1"/>
  <c r="AQ141" i="93" a="1"/>
  <c r="AQ141" i="93" s="1"/>
  <c r="AR141" i="93" a="1"/>
  <c r="AR141" i="93" s="1"/>
  <c r="AS141" i="93" a="1"/>
  <c r="AS141" i="93" s="1"/>
  <c r="AT141" i="93" a="1"/>
  <c r="AT141" i="93" s="1"/>
  <c r="AU141" i="93" a="1"/>
  <c r="AU141" i="93" s="1"/>
  <c r="AV141" i="93" a="1"/>
  <c r="AV141" i="93" s="1"/>
  <c r="AW141" i="93" a="1"/>
  <c r="AW141" i="93" s="1"/>
  <c r="AX141" i="93" a="1"/>
  <c r="AX141" i="93" s="1"/>
  <c r="AY141" i="93" a="1"/>
  <c r="AY141" i="93" s="1"/>
  <c r="AZ141" i="93" a="1"/>
  <c r="AZ141" i="93" s="1"/>
  <c r="E142" i="93" a="1"/>
  <c r="E142" i="93" s="1"/>
  <c r="F142" i="93" a="1"/>
  <c r="F142" i="93" s="1"/>
  <c r="G142" i="93" a="1"/>
  <c r="G142" i="93" s="1"/>
  <c r="H142" i="93" a="1"/>
  <c r="H142" i="93" s="1"/>
  <c r="I142" i="93" a="1"/>
  <c r="I142" i="93" s="1"/>
  <c r="J142" i="93" a="1"/>
  <c r="J142" i="93" s="1"/>
  <c r="K142" i="93" a="1"/>
  <c r="K142" i="93" s="1"/>
  <c r="L142" i="93" a="1"/>
  <c r="L142" i="93" s="1"/>
  <c r="M142" i="93" a="1"/>
  <c r="M142" i="93" s="1"/>
  <c r="N142" i="93" a="1"/>
  <c r="N142" i="93" s="1"/>
  <c r="O142" i="93" a="1"/>
  <c r="O142" i="93" s="1"/>
  <c r="P142" i="93" a="1"/>
  <c r="P142" i="93" s="1"/>
  <c r="Q142" i="93" a="1"/>
  <c r="Q142" i="93" s="1"/>
  <c r="R142" i="93" a="1"/>
  <c r="R142" i="93" s="1"/>
  <c r="S142" i="93" a="1"/>
  <c r="S142" i="93" s="1"/>
  <c r="T142" i="93" a="1"/>
  <c r="T142" i="93" s="1"/>
  <c r="U142" i="93" a="1"/>
  <c r="U142" i="93" s="1"/>
  <c r="V142" i="93" a="1"/>
  <c r="V142" i="93" s="1"/>
  <c r="W142" i="93" a="1"/>
  <c r="W142" i="93" s="1"/>
  <c r="X142" i="93" a="1"/>
  <c r="X142" i="93" s="1"/>
  <c r="Y142" i="93" a="1"/>
  <c r="Y142" i="93" s="1"/>
  <c r="Z142" i="93" a="1"/>
  <c r="Z142" i="93" s="1"/>
  <c r="AA142" i="93" a="1"/>
  <c r="AA142" i="93" s="1"/>
  <c r="AB142" i="93" a="1"/>
  <c r="AB142" i="93" s="1"/>
  <c r="AC142" i="93" a="1"/>
  <c r="AC142" i="93" s="1"/>
  <c r="AD142" i="93" a="1"/>
  <c r="AD142" i="93" s="1"/>
  <c r="AE142" i="93" a="1"/>
  <c r="AE142" i="93" s="1"/>
  <c r="AF142" i="93" a="1"/>
  <c r="AF142" i="93" s="1"/>
  <c r="AG142" i="93" a="1"/>
  <c r="AG142" i="93" s="1"/>
  <c r="AH142" i="93" a="1"/>
  <c r="AH142" i="93" s="1"/>
  <c r="AI142" i="93" a="1"/>
  <c r="AI142" i="93" s="1"/>
  <c r="AJ142" i="93" a="1"/>
  <c r="AJ142" i="93" s="1"/>
  <c r="AK142" i="93" a="1"/>
  <c r="AK142" i="93" s="1"/>
  <c r="AL142" i="93" a="1"/>
  <c r="AL142" i="93" s="1"/>
  <c r="AM142" i="93" a="1"/>
  <c r="AM142" i="93" s="1"/>
  <c r="AN142" i="93" a="1"/>
  <c r="AN142" i="93" s="1"/>
  <c r="AO142" i="93" a="1"/>
  <c r="AO142" i="93" s="1"/>
  <c r="AP142" i="93" a="1"/>
  <c r="AP142" i="93" s="1"/>
  <c r="AQ142" i="93" a="1"/>
  <c r="AQ142" i="93" s="1"/>
  <c r="AR142" i="93" a="1"/>
  <c r="AR142" i="93" s="1"/>
  <c r="AS142" i="93" a="1"/>
  <c r="AS142" i="93" s="1"/>
  <c r="AT142" i="93" a="1"/>
  <c r="AT142" i="93" s="1"/>
  <c r="AU142" i="93" a="1"/>
  <c r="AU142" i="93" s="1"/>
  <c r="AV142" i="93" a="1"/>
  <c r="AV142" i="93" s="1"/>
  <c r="AW142" i="93" a="1"/>
  <c r="AW142" i="93" s="1"/>
  <c r="AX142" i="93" a="1"/>
  <c r="AX142" i="93" s="1"/>
  <c r="AY142" i="93" a="1"/>
  <c r="AY142" i="93" s="1"/>
  <c r="AZ142" i="93" a="1"/>
  <c r="AZ142" i="93" s="1"/>
  <c r="E143" i="93" a="1"/>
  <c r="E143" i="93" s="1"/>
  <c r="F143" i="93" a="1"/>
  <c r="F143" i="93" s="1"/>
  <c r="G143" i="93" a="1"/>
  <c r="G143" i="93" s="1"/>
  <c r="H143" i="93" a="1"/>
  <c r="H143" i="93" s="1"/>
  <c r="I143" i="93" a="1"/>
  <c r="I143" i="93" s="1"/>
  <c r="J143" i="93" a="1"/>
  <c r="J143" i="93" s="1"/>
  <c r="K143" i="93" a="1"/>
  <c r="K143" i="93" s="1"/>
  <c r="L143" i="93" a="1"/>
  <c r="L143" i="93" s="1"/>
  <c r="M143" i="93" a="1"/>
  <c r="M143" i="93" s="1"/>
  <c r="N143" i="93" a="1"/>
  <c r="N143" i="93" s="1"/>
  <c r="O143" i="93" a="1"/>
  <c r="O143" i="93" s="1"/>
  <c r="P143" i="93" a="1"/>
  <c r="P143" i="93" s="1"/>
  <c r="Q143" i="93" a="1"/>
  <c r="Q143" i="93" s="1"/>
  <c r="R143" i="93" a="1"/>
  <c r="R143" i="93" s="1"/>
  <c r="S143" i="93" a="1"/>
  <c r="S143" i="93" s="1"/>
  <c r="T143" i="93" a="1"/>
  <c r="T143" i="93" s="1"/>
  <c r="U143" i="93" a="1"/>
  <c r="U143" i="93" s="1"/>
  <c r="V143" i="93" a="1"/>
  <c r="V143" i="93" s="1"/>
  <c r="W143" i="93" a="1"/>
  <c r="W143" i="93" s="1"/>
  <c r="X143" i="93" a="1"/>
  <c r="X143" i="93" s="1"/>
  <c r="Y143" i="93" a="1"/>
  <c r="Y143" i="93" s="1"/>
  <c r="Z143" i="93" a="1"/>
  <c r="Z143" i="93" s="1"/>
  <c r="AA143" i="93" a="1"/>
  <c r="AA143" i="93" s="1"/>
  <c r="AB143" i="93" a="1"/>
  <c r="AB143" i="93" s="1"/>
  <c r="AC143" i="93" a="1"/>
  <c r="AC143" i="93" s="1"/>
  <c r="AD143" i="93" a="1"/>
  <c r="AD143" i="93" s="1"/>
  <c r="AE143" i="93" a="1"/>
  <c r="AE143" i="93" s="1"/>
  <c r="AF143" i="93" a="1"/>
  <c r="AF143" i="93" s="1"/>
  <c r="AG143" i="93" a="1"/>
  <c r="AG143" i="93" s="1"/>
  <c r="AH143" i="93" a="1"/>
  <c r="AH143" i="93" s="1"/>
  <c r="AI143" i="93" a="1"/>
  <c r="AI143" i="93" s="1"/>
  <c r="AJ143" i="93" a="1"/>
  <c r="AJ143" i="93" s="1"/>
  <c r="AK143" i="93" a="1"/>
  <c r="AK143" i="93" s="1"/>
  <c r="AL143" i="93" a="1"/>
  <c r="AL143" i="93" s="1"/>
  <c r="AM143" i="93" a="1"/>
  <c r="AM143" i="93" s="1"/>
  <c r="AN143" i="93" a="1"/>
  <c r="AN143" i="93" s="1"/>
  <c r="AO143" i="93" a="1"/>
  <c r="AO143" i="93" s="1"/>
  <c r="AP143" i="93" a="1"/>
  <c r="AP143" i="93" s="1"/>
  <c r="AQ143" i="93" a="1"/>
  <c r="AQ143" i="93" s="1"/>
  <c r="AR143" i="93" a="1"/>
  <c r="AR143" i="93" s="1"/>
  <c r="AS143" i="93" a="1"/>
  <c r="AS143" i="93" s="1"/>
  <c r="AT143" i="93" a="1"/>
  <c r="AT143" i="93" s="1"/>
  <c r="AU143" i="93" a="1"/>
  <c r="AU143" i="93" s="1"/>
  <c r="AV143" i="93" a="1"/>
  <c r="AV143" i="93" s="1"/>
  <c r="AW143" i="93" a="1"/>
  <c r="AW143" i="93" s="1"/>
  <c r="AX143" i="93" a="1"/>
  <c r="AX143" i="93" s="1"/>
  <c r="AY143" i="93" a="1"/>
  <c r="AY143" i="93" s="1"/>
  <c r="AZ143" i="93" a="1"/>
  <c r="AZ143" i="93" s="1"/>
  <c r="E144" i="93" a="1"/>
  <c r="E144" i="93" s="1"/>
  <c r="F144" i="93" a="1"/>
  <c r="F144" i="93" s="1"/>
  <c r="G144" i="93" a="1"/>
  <c r="G144" i="93" s="1"/>
  <c r="H144" i="93" a="1"/>
  <c r="H144" i="93" s="1"/>
  <c r="I144" i="93" a="1"/>
  <c r="I144" i="93" s="1"/>
  <c r="J144" i="93" a="1"/>
  <c r="J144" i="93" s="1"/>
  <c r="K144" i="93" a="1"/>
  <c r="K144" i="93" s="1"/>
  <c r="L144" i="93" a="1"/>
  <c r="L144" i="93" s="1"/>
  <c r="M144" i="93" a="1"/>
  <c r="M144" i="93" s="1"/>
  <c r="N144" i="93" a="1"/>
  <c r="N144" i="93" s="1"/>
  <c r="O144" i="93" a="1"/>
  <c r="O144" i="93" s="1"/>
  <c r="P144" i="93" a="1"/>
  <c r="P144" i="93" s="1"/>
  <c r="Q144" i="93" a="1"/>
  <c r="Q144" i="93" s="1"/>
  <c r="R144" i="93" a="1"/>
  <c r="R144" i="93" s="1"/>
  <c r="S144" i="93" a="1"/>
  <c r="S144" i="93" s="1"/>
  <c r="T144" i="93" a="1"/>
  <c r="T144" i="93" s="1"/>
  <c r="U144" i="93" a="1"/>
  <c r="U144" i="93" s="1"/>
  <c r="V144" i="93" a="1"/>
  <c r="V144" i="93" s="1"/>
  <c r="W144" i="93" a="1"/>
  <c r="W144" i="93" s="1"/>
  <c r="X144" i="93" a="1"/>
  <c r="X144" i="93" s="1"/>
  <c r="Y144" i="93" a="1"/>
  <c r="Y144" i="93" s="1"/>
  <c r="Z144" i="93" a="1"/>
  <c r="Z144" i="93" s="1"/>
  <c r="AA144" i="93" a="1"/>
  <c r="AA144" i="93" s="1"/>
  <c r="AB144" i="93" a="1"/>
  <c r="AB144" i="93" s="1"/>
  <c r="AC144" i="93" a="1"/>
  <c r="AC144" i="93" s="1"/>
  <c r="AD144" i="93" a="1"/>
  <c r="AD144" i="93" s="1"/>
  <c r="AE144" i="93" a="1"/>
  <c r="AE144" i="93" s="1"/>
  <c r="AF144" i="93" a="1"/>
  <c r="AF144" i="93" s="1"/>
  <c r="AG144" i="93" a="1"/>
  <c r="AG144" i="93" s="1"/>
  <c r="AH144" i="93" a="1"/>
  <c r="AH144" i="93" s="1"/>
  <c r="AI144" i="93" a="1"/>
  <c r="AI144" i="93" s="1"/>
  <c r="AJ144" i="93" a="1"/>
  <c r="AJ144" i="93" s="1"/>
  <c r="AK144" i="93" a="1"/>
  <c r="AK144" i="93" s="1"/>
  <c r="AL144" i="93" a="1"/>
  <c r="AL144" i="93" s="1"/>
  <c r="AM144" i="93" a="1"/>
  <c r="AM144" i="93" s="1"/>
  <c r="AN144" i="93" a="1"/>
  <c r="AN144" i="93" s="1"/>
  <c r="AO144" i="93" a="1"/>
  <c r="AO144" i="93" s="1"/>
  <c r="AP144" i="93" a="1"/>
  <c r="AP144" i="93" s="1"/>
  <c r="AQ144" i="93" a="1"/>
  <c r="AQ144" i="93" s="1"/>
  <c r="AR144" i="93" a="1"/>
  <c r="AR144" i="93" s="1"/>
  <c r="AS144" i="93" a="1"/>
  <c r="AS144" i="93" s="1"/>
  <c r="AT144" i="93" a="1"/>
  <c r="AT144" i="93" s="1"/>
  <c r="AU144" i="93" a="1"/>
  <c r="AU144" i="93" s="1"/>
  <c r="AV144" i="93" a="1"/>
  <c r="AV144" i="93" s="1"/>
  <c r="AW144" i="93" a="1"/>
  <c r="AW144" i="93" s="1"/>
  <c r="AX144" i="93" a="1"/>
  <c r="AX144" i="93" s="1"/>
  <c r="AY144" i="93" a="1"/>
  <c r="AY144" i="93" s="1"/>
  <c r="AZ144" i="93" a="1"/>
  <c r="AZ144" i="93" s="1"/>
  <c r="E145" i="93" a="1"/>
  <c r="E145" i="93" s="1"/>
  <c r="F145" i="93" a="1"/>
  <c r="F145" i="93" s="1"/>
  <c r="G145" i="93" a="1"/>
  <c r="G145" i="93" s="1"/>
  <c r="H145" i="93" a="1"/>
  <c r="H145" i="93" s="1"/>
  <c r="I145" i="93" a="1"/>
  <c r="I145" i="93" s="1"/>
  <c r="J145" i="93" a="1"/>
  <c r="J145" i="93" s="1"/>
  <c r="K145" i="93" a="1"/>
  <c r="K145" i="93" s="1"/>
  <c r="L145" i="93" a="1"/>
  <c r="L145" i="93" s="1"/>
  <c r="M145" i="93" a="1"/>
  <c r="M145" i="93" s="1"/>
  <c r="N145" i="93" a="1"/>
  <c r="N145" i="93" s="1"/>
  <c r="O145" i="93" a="1"/>
  <c r="O145" i="93" s="1"/>
  <c r="P145" i="93" a="1"/>
  <c r="P145" i="93" s="1"/>
  <c r="Q145" i="93" a="1"/>
  <c r="Q145" i="93" s="1"/>
  <c r="R145" i="93" a="1"/>
  <c r="R145" i="93" s="1"/>
  <c r="S145" i="93" a="1"/>
  <c r="S145" i="93" s="1"/>
  <c r="T145" i="93" a="1"/>
  <c r="T145" i="93" s="1"/>
  <c r="U145" i="93" a="1"/>
  <c r="U145" i="93" s="1"/>
  <c r="V145" i="93" a="1"/>
  <c r="V145" i="93" s="1"/>
  <c r="W145" i="93" a="1"/>
  <c r="W145" i="93" s="1"/>
  <c r="X145" i="93" a="1"/>
  <c r="X145" i="93" s="1"/>
  <c r="Y145" i="93" a="1"/>
  <c r="Y145" i="93" s="1"/>
  <c r="Z145" i="93" a="1"/>
  <c r="Z145" i="93" s="1"/>
  <c r="AA145" i="93" a="1"/>
  <c r="AA145" i="93" s="1"/>
  <c r="AB145" i="93" a="1"/>
  <c r="AB145" i="93" s="1"/>
  <c r="AC145" i="93" a="1"/>
  <c r="AC145" i="93" s="1"/>
  <c r="AD145" i="93" a="1"/>
  <c r="AD145" i="93" s="1"/>
  <c r="AE145" i="93" a="1"/>
  <c r="AE145" i="93" s="1"/>
  <c r="AF145" i="93" a="1"/>
  <c r="AF145" i="93" s="1"/>
  <c r="AG145" i="93" a="1"/>
  <c r="AG145" i="93" s="1"/>
  <c r="AH145" i="93" a="1"/>
  <c r="AH145" i="93" s="1"/>
  <c r="AI145" i="93" a="1"/>
  <c r="AI145" i="93" s="1"/>
  <c r="AJ145" i="93" a="1"/>
  <c r="AJ145" i="93" s="1"/>
  <c r="AK145" i="93" a="1"/>
  <c r="AK145" i="93" s="1"/>
  <c r="AL145" i="93" a="1"/>
  <c r="AL145" i="93" s="1"/>
  <c r="AM145" i="93" a="1"/>
  <c r="AM145" i="93" s="1"/>
  <c r="AN145" i="93" a="1"/>
  <c r="AN145" i="93" s="1"/>
  <c r="AO145" i="93" a="1"/>
  <c r="AO145" i="93" s="1"/>
  <c r="AP145" i="93" a="1"/>
  <c r="AP145" i="93" s="1"/>
  <c r="AQ145" i="93" a="1"/>
  <c r="AQ145" i="93" s="1"/>
  <c r="AR145" i="93" a="1"/>
  <c r="AR145" i="93" s="1"/>
  <c r="AS145" i="93" a="1"/>
  <c r="AS145" i="93" s="1"/>
  <c r="AT145" i="93" a="1"/>
  <c r="AT145" i="93" s="1"/>
  <c r="AU145" i="93" a="1"/>
  <c r="AU145" i="93" s="1"/>
  <c r="AV145" i="93" a="1"/>
  <c r="AV145" i="93" s="1"/>
  <c r="AW145" i="93" a="1"/>
  <c r="AW145" i="93" s="1"/>
  <c r="AX145" i="93" a="1"/>
  <c r="AX145" i="93" s="1"/>
  <c r="AY145" i="93" a="1"/>
  <c r="AY145" i="93" s="1"/>
  <c r="AZ145" i="93" a="1"/>
  <c r="AZ145" i="93" s="1"/>
  <c r="E146" i="93" a="1"/>
  <c r="E146" i="93" s="1"/>
  <c r="F146" i="93" a="1"/>
  <c r="F146" i="93" s="1"/>
  <c r="G146" i="93" a="1"/>
  <c r="G146" i="93" s="1"/>
  <c r="H146" i="93" a="1"/>
  <c r="H146" i="93" s="1"/>
  <c r="I146" i="93" a="1"/>
  <c r="I146" i="93" s="1"/>
  <c r="J146" i="93" a="1"/>
  <c r="J146" i="93" s="1"/>
  <c r="K146" i="93" a="1"/>
  <c r="K146" i="93" s="1"/>
  <c r="L146" i="93" a="1"/>
  <c r="L146" i="93" s="1"/>
  <c r="M146" i="93" a="1"/>
  <c r="M146" i="93" s="1"/>
  <c r="N146" i="93" a="1"/>
  <c r="N146" i="93" s="1"/>
  <c r="O146" i="93" a="1"/>
  <c r="O146" i="93" s="1"/>
  <c r="P146" i="93" a="1"/>
  <c r="P146" i="93" s="1"/>
  <c r="Q146" i="93" a="1"/>
  <c r="Q146" i="93" s="1"/>
  <c r="R146" i="93" a="1"/>
  <c r="R146" i="93" s="1"/>
  <c r="S146" i="93" a="1"/>
  <c r="S146" i="93" s="1"/>
  <c r="T146" i="93" a="1"/>
  <c r="T146" i="93" s="1"/>
  <c r="U146" i="93" a="1"/>
  <c r="U146" i="93" s="1"/>
  <c r="V146" i="93" a="1"/>
  <c r="V146" i="93" s="1"/>
  <c r="W146" i="93" a="1"/>
  <c r="W146" i="93" s="1"/>
  <c r="X146" i="93" a="1"/>
  <c r="X146" i="93" s="1"/>
  <c r="Y146" i="93" a="1"/>
  <c r="Y146" i="93" s="1"/>
  <c r="Z146" i="93" a="1"/>
  <c r="Z146" i="93" s="1"/>
  <c r="AA146" i="93" a="1"/>
  <c r="AA146" i="93" s="1"/>
  <c r="AB146" i="93" a="1"/>
  <c r="AB146" i="93" s="1"/>
  <c r="AC146" i="93" a="1"/>
  <c r="AC146" i="93" s="1"/>
  <c r="AD146" i="93" a="1"/>
  <c r="AD146" i="93" s="1"/>
  <c r="AE146" i="93" a="1"/>
  <c r="AE146" i="93" s="1"/>
  <c r="AF146" i="93" a="1"/>
  <c r="AF146" i="93" s="1"/>
  <c r="AG146" i="93" a="1"/>
  <c r="AG146" i="93" s="1"/>
  <c r="AH146" i="93" a="1"/>
  <c r="AH146" i="93" s="1"/>
  <c r="AI146" i="93" a="1"/>
  <c r="AI146" i="93" s="1"/>
  <c r="AJ146" i="93" a="1"/>
  <c r="AJ146" i="93" s="1"/>
  <c r="AK146" i="93" a="1"/>
  <c r="AK146" i="93" s="1"/>
  <c r="AL146" i="93" a="1"/>
  <c r="AL146" i="93" s="1"/>
  <c r="AM146" i="93" a="1"/>
  <c r="AM146" i="93" s="1"/>
  <c r="AN146" i="93" a="1"/>
  <c r="AN146" i="93" s="1"/>
  <c r="AO146" i="93" a="1"/>
  <c r="AO146" i="93" s="1"/>
  <c r="AP146" i="93" a="1"/>
  <c r="AP146" i="93" s="1"/>
  <c r="AQ146" i="93" a="1"/>
  <c r="AQ146" i="93" s="1"/>
  <c r="AR146" i="93" a="1"/>
  <c r="AR146" i="93" s="1"/>
  <c r="AS146" i="93" a="1"/>
  <c r="AS146" i="93" s="1"/>
  <c r="AT146" i="93" a="1"/>
  <c r="AT146" i="93" s="1"/>
  <c r="AU146" i="93" a="1"/>
  <c r="AU146" i="93" s="1"/>
  <c r="AV146" i="93" a="1"/>
  <c r="AV146" i="93" s="1"/>
  <c r="AW146" i="93" a="1"/>
  <c r="AW146" i="93" s="1"/>
  <c r="AX146" i="93" a="1"/>
  <c r="AX146" i="93" s="1"/>
  <c r="AY146" i="93" a="1"/>
  <c r="AY146" i="93" s="1"/>
  <c r="AZ146" i="93" a="1"/>
  <c r="AZ146" i="93" s="1"/>
  <c r="E147" i="93" a="1"/>
  <c r="E147" i="93" s="1"/>
  <c r="F147" i="93" a="1"/>
  <c r="F147" i="93" s="1"/>
  <c r="G147" i="93" a="1"/>
  <c r="G147" i="93" s="1"/>
  <c r="H147" i="93" a="1"/>
  <c r="H147" i="93" s="1"/>
  <c r="I147" i="93" a="1"/>
  <c r="I147" i="93" s="1"/>
  <c r="J147" i="93" a="1"/>
  <c r="J147" i="93" s="1"/>
  <c r="K147" i="93" a="1"/>
  <c r="K147" i="93" s="1"/>
  <c r="L147" i="93" a="1"/>
  <c r="L147" i="93" s="1"/>
  <c r="M147" i="93" a="1"/>
  <c r="M147" i="93" s="1"/>
  <c r="N147" i="93" a="1"/>
  <c r="N147" i="93" s="1"/>
  <c r="O147" i="93" a="1"/>
  <c r="O147" i="93" s="1"/>
  <c r="P147" i="93" a="1"/>
  <c r="P147" i="93" s="1"/>
  <c r="Q147" i="93" a="1"/>
  <c r="Q147" i="93" s="1"/>
  <c r="R147" i="93" a="1"/>
  <c r="R147" i="93" s="1"/>
  <c r="S147" i="93" a="1"/>
  <c r="S147" i="93" s="1"/>
  <c r="T147" i="93" a="1"/>
  <c r="T147" i="93" s="1"/>
  <c r="U147" i="93" a="1"/>
  <c r="U147" i="93" s="1"/>
  <c r="V147" i="93" a="1"/>
  <c r="V147" i="93" s="1"/>
  <c r="W147" i="93" a="1"/>
  <c r="W147" i="93" s="1"/>
  <c r="X147" i="93" a="1"/>
  <c r="X147" i="93" s="1"/>
  <c r="Y147" i="93" a="1"/>
  <c r="Y147" i="93" s="1"/>
  <c r="Z147" i="93" a="1"/>
  <c r="Z147" i="93" s="1"/>
  <c r="AA147" i="93" a="1"/>
  <c r="AA147" i="93" s="1"/>
  <c r="AB147" i="93" a="1"/>
  <c r="AB147" i="93" s="1"/>
  <c r="AC147" i="93" a="1"/>
  <c r="AC147" i="93" s="1"/>
  <c r="AD147" i="93" a="1"/>
  <c r="AD147" i="93" s="1"/>
  <c r="AE147" i="93" a="1"/>
  <c r="AE147" i="93" s="1"/>
  <c r="AF147" i="93" a="1"/>
  <c r="AF147" i="93" s="1"/>
  <c r="AG147" i="93" a="1"/>
  <c r="AG147" i="93" s="1"/>
  <c r="AH147" i="93" a="1"/>
  <c r="AH147" i="93" s="1"/>
  <c r="AI147" i="93" a="1"/>
  <c r="AI147" i="93" s="1"/>
  <c r="AJ147" i="93" a="1"/>
  <c r="AJ147" i="93" s="1"/>
  <c r="AK147" i="93" a="1"/>
  <c r="AK147" i="93" s="1"/>
  <c r="AL147" i="93" a="1"/>
  <c r="AL147" i="93" s="1"/>
  <c r="AM147" i="93" a="1"/>
  <c r="AM147" i="93" s="1"/>
  <c r="AN147" i="93" a="1"/>
  <c r="AN147" i="93" s="1"/>
  <c r="AO147" i="93" a="1"/>
  <c r="AO147" i="93" s="1"/>
  <c r="AP147" i="93" a="1"/>
  <c r="AP147" i="93" s="1"/>
  <c r="AQ147" i="93" a="1"/>
  <c r="AQ147" i="93" s="1"/>
  <c r="AR147" i="93" a="1"/>
  <c r="AR147" i="93" s="1"/>
  <c r="AS147" i="93" a="1"/>
  <c r="AS147" i="93" s="1"/>
  <c r="AT147" i="93" a="1"/>
  <c r="AT147" i="93" s="1"/>
  <c r="AU147" i="93" a="1"/>
  <c r="AU147" i="93" s="1"/>
  <c r="AV147" i="93" a="1"/>
  <c r="AV147" i="93" s="1"/>
  <c r="AW147" i="93" a="1"/>
  <c r="AW147" i="93" s="1"/>
  <c r="AX147" i="93" a="1"/>
  <c r="AX147" i="93" s="1"/>
  <c r="AY147" i="93" a="1"/>
  <c r="AY147" i="93" s="1"/>
  <c r="AZ147" i="93" a="1"/>
  <c r="AZ147" i="93" s="1"/>
  <c r="E148" i="93" a="1"/>
  <c r="E148" i="93" s="1"/>
  <c r="F148" i="93" a="1"/>
  <c r="F148" i="93" s="1"/>
  <c r="G148" i="93" a="1"/>
  <c r="G148" i="93" s="1"/>
  <c r="H148" i="93" a="1"/>
  <c r="H148" i="93" s="1"/>
  <c r="I148" i="93" a="1"/>
  <c r="I148" i="93" s="1"/>
  <c r="J148" i="93" a="1"/>
  <c r="J148" i="93" s="1"/>
  <c r="K148" i="93" a="1"/>
  <c r="K148" i="93" s="1"/>
  <c r="L148" i="93" a="1"/>
  <c r="L148" i="93" s="1"/>
  <c r="M148" i="93" a="1"/>
  <c r="M148" i="93" s="1"/>
  <c r="N148" i="93" a="1"/>
  <c r="N148" i="93" s="1"/>
  <c r="O148" i="93" a="1"/>
  <c r="O148" i="93" s="1"/>
  <c r="P148" i="93" a="1"/>
  <c r="P148" i="93" s="1"/>
  <c r="Q148" i="93" a="1"/>
  <c r="Q148" i="93" s="1"/>
  <c r="R148" i="93" a="1"/>
  <c r="R148" i="93" s="1"/>
  <c r="S148" i="93" a="1"/>
  <c r="S148" i="93" s="1"/>
  <c r="T148" i="93" a="1"/>
  <c r="T148" i="93" s="1"/>
  <c r="U148" i="93" a="1"/>
  <c r="U148" i="93" s="1"/>
  <c r="V148" i="93" a="1"/>
  <c r="V148" i="93" s="1"/>
  <c r="W148" i="93" a="1"/>
  <c r="W148" i="93" s="1"/>
  <c r="X148" i="93" a="1"/>
  <c r="X148" i="93" s="1"/>
  <c r="Y148" i="93" a="1"/>
  <c r="Y148" i="93" s="1"/>
  <c r="Z148" i="93" a="1"/>
  <c r="Z148" i="93" s="1"/>
  <c r="AA148" i="93" a="1"/>
  <c r="AA148" i="93" s="1"/>
  <c r="AB148" i="93" a="1"/>
  <c r="AB148" i="93" s="1"/>
  <c r="AC148" i="93" a="1"/>
  <c r="AC148" i="93" s="1"/>
  <c r="AD148" i="93" a="1"/>
  <c r="AD148" i="93" s="1"/>
  <c r="AE148" i="93" a="1"/>
  <c r="AE148" i="93" s="1"/>
  <c r="AF148" i="93" a="1"/>
  <c r="AF148" i="93" s="1"/>
  <c r="AG148" i="93" a="1"/>
  <c r="AG148" i="93" s="1"/>
  <c r="AH148" i="93" a="1"/>
  <c r="AH148" i="93" s="1"/>
  <c r="AI148" i="93" a="1"/>
  <c r="AI148" i="93" s="1"/>
  <c r="AJ148" i="93" a="1"/>
  <c r="AJ148" i="93" s="1"/>
  <c r="AK148" i="93" a="1"/>
  <c r="AK148" i="93" s="1"/>
  <c r="AL148" i="93" a="1"/>
  <c r="AL148" i="93" s="1"/>
  <c r="AM148" i="93" a="1"/>
  <c r="AM148" i="93" s="1"/>
  <c r="AN148" i="93" a="1"/>
  <c r="AN148" i="93" s="1"/>
  <c r="AO148" i="93" a="1"/>
  <c r="AO148" i="93" s="1"/>
  <c r="AP148" i="93" a="1"/>
  <c r="AP148" i="93" s="1"/>
  <c r="AQ148" i="93" a="1"/>
  <c r="AQ148" i="93" s="1"/>
  <c r="AR148" i="93" a="1"/>
  <c r="AR148" i="93" s="1"/>
  <c r="AS148" i="93" a="1"/>
  <c r="AS148" i="93" s="1"/>
  <c r="AT148" i="93" a="1"/>
  <c r="AT148" i="93" s="1"/>
  <c r="AU148" i="93" a="1"/>
  <c r="AU148" i="93" s="1"/>
  <c r="AV148" i="93" a="1"/>
  <c r="AV148" i="93" s="1"/>
  <c r="AW148" i="93" a="1"/>
  <c r="AW148" i="93" s="1"/>
  <c r="AX148" i="93" a="1"/>
  <c r="AX148" i="93" s="1"/>
  <c r="AY148" i="93" a="1"/>
  <c r="AY148" i="93" s="1"/>
  <c r="AZ148" i="93" a="1"/>
  <c r="AZ148" i="93" s="1"/>
  <c r="E149" i="93" a="1"/>
  <c r="E149" i="93" s="1"/>
  <c r="F149" i="93" a="1"/>
  <c r="F149" i="93" s="1"/>
  <c r="G149" i="93" a="1"/>
  <c r="G149" i="93" s="1"/>
  <c r="H149" i="93" a="1"/>
  <c r="H149" i="93" s="1"/>
  <c r="I149" i="93" a="1"/>
  <c r="I149" i="93" s="1"/>
  <c r="J149" i="93" a="1"/>
  <c r="J149" i="93" s="1"/>
  <c r="K149" i="93" a="1"/>
  <c r="K149" i="93" s="1"/>
  <c r="L149" i="93" a="1"/>
  <c r="L149" i="93" s="1"/>
  <c r="M149" i="93" a="1"/>
  <c r="M149" i="93" s="1"/>
  <c r="N149" i="93" a="1"/>
  <c r="N149" i="93" s="1"/>
  <c r="O149" i="93" a="1"/>
  <c r="O149" i="93" s="1"/>
  <c r="P149" i="93" a="1"/>
  <c r="P149" i="93" s="1"/>
  <c r="Q149" i="93" a="1"/>
  <c r="Q149" i="93" s="1"/>
  <c r="R149" i="93" a="1"/>
  <c r="R149" i="93" s="1"/>
  <c r="S149" i="93" a="1"/>
  <c r="S149" i="93" s="1"/>
  <c r="T149" i="93" a="1"/>
  <c r="T149" i="93" s="1"/>
  <c r="U149" i="93" a="1"/>
  <c r="U149" i="93" s="1"/>
  <c r="V149" i="93" a="1"/>
  <c r="V149" i="93" s="1"/>
  <c r="W149" i="93" a="1"/>
  <c r="W149" i="93" s="1"/>
  <c r="X149" i="93" a="1"/>
  <c r="X149" i="93" s="1"/>
  <c r="Y149" i="93" a="1"/>
  <c r="Y149" i="93" s="1"/>
  <c r="Z149" i="93" a="1"/>
  <c r="Z149" i="93" s="1"/>
  <c r="AA149" i="93" a="1"/>
  <c r="AA149" i="93" s="1"/>
  <c r="AB149" i="93" a="1"/>
  <c r="AB149" i="93" s="1"/>
  <c r="AC149" i="93" a="1"/>
  <c r="AC149" i="93" s="1"/>
  <c r="AD149" i="93" a="1"/>
  <c r="AD149" i="93" s="1"/>
  <c r="AE149" i="93" a="1"/>
  <c r="AE149" i="93" s="1"/>
  <c r="AF149" i="93" a="1"/>
  <c r="AF149" i="93" s="1"/>
  <c r="AG149" i="93" a="1"/>
  <c r="AG149" i="93" s="1"/>
  <c r="AH149" i="93" a="1"/>
  <c r="AH149" i="93" s="1"/>
  <c r="AI149" i="93" a="1"/>
  <c r="AI149" i="93" s="1"/>
  <c r="AJ149" i="93" a="1"/>
  <c r="AJ149" i="93" s="1"/>
  <c r="AK149" i="93" a="1"/>
  <c r="AK149" i="93" s="1"/>
  <c r="AL149" i="93" a="1"/>
  <c r="AL149" i="93" s="1"/>
  <c r="AM149" i="93" a="1"/>
  <c r="AM149" i="93" s="1"/>
  <c r="AN149" i="93" a="1"/>
  <c r="AN149" i="93" s="1"/>
  <c r="AO149" i="93" a="1"/>
  <c r="AO149" i="93" s="1"/>
  <c r="AP149" i="93" a="1"/>
  <c r="AP149" i="93" s="1"/>
  <c r="AQ149" i="93" a="1"/>
  <c r="AQ149" i="93" s="1"/>
  <c r="AR149" i="93" a="1"/>
  <c r="AR149" i="93" s="1"/>
  <c r="AS149" i="93" a="1"/>
  <c r="AS149" i="93" s="1"/>
  <c r="AT149" i="93" a="1"/>
  <c r="AT149" i="93" s="1"/>
  <c r="AU149" i="93" a="1"/>
  <c r="AU149" i="93" s="1"/>
  <c r="AV149" i="93" a="1"/>
  <c r="AV149" i="93" s="1"/>
  <c r="AW149" i="93" a="1"/>
  <c r="AW149" i="93" s="1"/>
  <c r="AX149" i="93" a="1"/>
  <c r="AX149" i="93" s="1"/>
  <c r="AY149" i="93" a="1"/>
  <c r="AY149" i="93" s="1"/>
  <c r="AZ149" i="93" a="1"/>
  <c r="AZ149" i="93" s="1"/>
  <c r="E150" i="93" a="1"/>
  <c r="E150" i="93" s="1"/>
  <c r="F150" i="93" a="1"/>
  <c r="F150" i="93" s="1"/>
  <c r="G150" i="93" a="1"/>
  <c r="G150" i="93" s="1"/>
  <c r="H150" i="93" a="1"/>
  <c r="H150" i="93" s="1"/>
  <c r="I150" i="93" a="1"/>
  <c r="I150" i="93" s="1"/>
  <c r="J150" i="93" a="1"/>
  <c r="J150" i="93" s="1"/>
  <c r="K150" i="93" a="1"/>
  <c r="K150" i="93" s="1"/>
  <c r="L150" i="93" a="1"/>
  <c r="L150" i="93" s="1"/>
  <c r="M150" i="93" a="1"/>
  <c r="M150" i="93" s="1"/>
  <c r="N150" i="93" a="1"/>
  <c r="N150" i="93" s="1"/>
  <c r="O150" i="93" a="1"/>
  <c r="O150" i="93" s="1"/>
  <c r="P150" i="93" a="1"/>
  <c r="P150" i="93" s="1"/>
  <c r="Q150" i="93" a="1"/>
  <c r="Q150" i="93" s="1"/>
  <c r="R150" i="93" a="1"/>
  <c r="R150" i="93" s="1"/>
  <c r="S150" i="93" a="1"/>
  <c r="S150" i="93" s="1"/>
  <c r="T150" i="93" a="1"/>
  <c r="T150" i="93" s="1"/>
  <c r="U150" i="93" a="1"/>
  <c r="U150" i="93" s="1"/>
  <c r="V150" i="93" a="1"/>
  <c r="V150" i="93" s="1"/>
  <c r="W150" i="93" a="1"/>
  <c r="W150" i="93" s="1"/>
  <c r="X150" i="93" a="1"/>
  <c r="X150" i="93" s="1"/>
  <c r="Y150" i="93" a="1"/>
  <c r="Y150" i="93" s="1"/>
  <c r="Z150" i="93" a="1"/>
  <c r="Z150" i="93" s="1"/>
  <c r="AA150" i="93" a="1"/>
  <c r="AA150" i="93" s="1"/>
  <c r="AB150" i="93" a="1"/>
  <c r="AB150" i="93" s="1"/>
  <c r="AC150" i="93" a="1"/>
  <c r="AC150" i="93" s="1"/>
  <c r="AD150" i="93" a="1"/>
  <c r="AD150" i="93" s="1"/>
  <c r="AE150" i="93" a="1"/>
  <c r="AE150" i="93" s="1"/>
  <c r="AF150" i="93" a="1"/>
  <c r="AF150" i="93" s="1"/>
  <c r="AG150" i="93" a="1"/>
  <c r="AG150" i="93" s="1"/>
  <c r="AH150" i="93" a="1"/>
  <c r="AH150" i="93" s="1"/>
  <c r="AI150" i="93" a="1"/>
  <c r="AI150" i="93"/>
  <c r="AJ150" i="93" a="1"/>
  <c r="AJ150" i="93" s="1"/>
  <c r="AK150" i="93" a="1"/>
  <c r="AK150" i="93" s="1"/>
  <c r="AL150" i="93" a="1"/>
  <c r="AL150" i="93" s="1"/>
  <c r="AM150" i="93" a="1"/>
  <c r="AM150" i="93"/>
  <c r="AN150" i="93" a="1"/>
  <c r="AN150" i="93" s="1"/>
  <c r="AO150" i="93" a="1"/>
  <c r="AO150" i="93" s="1"/>
  <c r="AP150" i="93" a="1"/>
  <c r="AP150" i="93" s="1"/>
  <c r="AQ150" i="93" a="1"/>
  <c r="AQ150" i="93"/>
  <c r="AR150" i="93" a="1"/>
  <c r="AR150" i="93" s="1"/>
  <c r="AS150" i="93" a="1"/>
  <c r="AS150" i="93" s="1"/>
  <c r="AT150" i="93" a="1"/>
  <c r="AT150" i="93" s="1"/>
  <c r="AU150" i="93" a="1"/>
  <c r="AU150" i="93" s="1"/>
  <c r="AV150" i="93" a="1"/>
  <c r="AV150" i="93" s="1"/>
  <c r="AW150" i="93" a="1"/>
  <c r="AW150" i="93" s="1"/>
  <c r="AX150" i="93" a="1"/>
  <c r="AX150" i="93" s="1"/>
  <c r="AY150" i="93" a="1"/>
  <c r="AY150" i="93" s="1"/>
  <c r="AZ150" i="93" a="1"/>
  <c r="AZ150" i="93" s="1"/>
  <c r="E151" i="93" a="1"/>
  <c r="E151" i="93" s="1"/>
  <c r="F151" i="93" a="1"/>
  <c r="F151" i="93" s="1"/>
  <c r="G151" i="93" a="1"/>
  <c r="G151" i="93" s="1"/>
  <c r="H151" i="93" a="1"/>
  <c r="H151" i="93" s="1"/>
  <c r="I151" i="93" a="1"/>
  <c r="I151" i="93" s="1"/>
  <c r="J151" i="93" a="1"/>
  <c r="J151" i="93" s="1"/>
  <c r="K151" i="93" a="1"/>
  <c r="K151" i="93"/>
  <c r="L151" i="93" a="1"/>
  <c r="L151" i="93" s="1"/>
  <c r="M151" i="93" a="1"/>
  <c r="M151" i="93" s="1"/>
  <c r="N151" i="93" a="1"/>
  <c r="N151" i="93" s="1"/>
  <c r="O151" i="93" a="1"/>
  <c r="O151" i="93"/>
  <c r="P151" i="93" a="1"/>
  <c r="P151" i="93" s="1"/>
  <c r="Q151" i="93" a="1"/>
  <c r="Q151" i="93" s="1"/>
  <c r="R151" i="93" a="1"/>
  <c r="R151" i="93" s="1"/>
  <c r="S151" i="93" a="1"/>
  <c r="S151" i="93"/>
  <c r="T151" i="93" a="1"/>
  <c r="T151" i="93" s="1"/>
  <c r="U151" i="93" a="1"/>
  <c r="U151" i="93" s="1"/>
  <c r="V151" i="93" a="1"/>
  <c r="V151" i="93" s="1"/>
  <c r="W151" i="93" a="1"/>
  <c r="W151" i="93"/>
  <c r="X151" i="93" a="1"/>
  <c r="X151" i="93" s="1"/>
  <c r="Y151" i="93" a="1"/>
  <c r="Y151" i="93" s="1"/>
  <c r="Z151" i="93" a="1"/>
  <c r="Z151" i="93" s="1"/>
  <c r="AA151" i="93" a="1"/>
  <c r="AA151" i="93"/>
  <c r="AB151" i="93" a="1"/>
  <c r="AB151" i="93" s="1"/>
  <c r="AC151" i="93" a="1"/>
  <c r="AC151" i="93" s="1"/>
  <c r="AD151" i="93" a="1"/>
  <c r="AD151" i="93" s="1"/>
  <c r="AE151" i="93" a="1"/>
  <c r="AE151" i="93" s="1"/>
  <c r="AF151" i="93" a="1"/>
  <c r="AF151" i="93" s="1"/>
  <c r="AG151" i="93" a="1"/>
  <c r="AG151" i="93" s="1"/>
  <c r="AH151" i="93" a="1"/>
  <c r="AH151" i="93" s="1"/>
  <c r="AI151" i="93" a="1"/>
  <c r="AI151" i="93" s="1"/>
  <c r="AJ151" i="93" a="1"/>
  <c r="AJ151" i="93" s="1"/>
  <c r="AK151" i="93" a="1"/>
  <c r="AK151" i="93" s="1"/>
  <c r="AL151" i="93" a="1"/>
  <c r="AL151" i="93" s="1"/>
  <c r="AM151" i="93" a="1"/>
  <c r="AM151" i="93" s="1"/>
  <c r="AN151" i="93" a="1"/>
  <c r="AN151" i="93" s="1"/>
  <c r="AO151" i="93" a="1"/>
  <c r="AO151" i="93" s="1"/>
  <c r="AP151" i="93" a="1"/>
  <c r="AP151" i="93" s="1"/>
  <c r="AQ151" i="93" a="1"/>
  <c r="AQ151" i="93"/>
  <c r="AR151" i="93" a="1"/>
  <c r="AR151" i="93" s="1"/>
  <c r="AS151" i="93" a="1"/>
  <c r="AS151" i="93" s="1"/>
  <c r="AT151" i="93" a="1"/>
  <c r="AT151" i="93" s="1"/>
  <c r="AU151" i="93" a="1"/>
  <c r="AU151" i="93"/>
  <c r="AV151" i="93" a="1"/>
  <c r="AV151" i="93" s="1"/>
  <c r="AW151" i="93" a="1"/>
  <c r="AW151" i="93" s="1"/>
  <c r="AX151" i="93" a="1"/>
  <c r="AX151" i="93" s="1"/>
  <c r="AY151" i="93" a="1"/>
  <c r="AY151" i="93"/>
  <c r="AZ151" i="93" a="1"/>
  <c r="AZ151" i="93" s="1"/>
  <c r="E152" i="93" a="1"/>
  <c r="E152" i="93" s="1"/>
  <c r="F152" i="93" a="1"/>
  <c r="F152" i="93" s="1"/>
  <c r="G152" i="93" a="1"/>
  <c r="G152" i="93"/>
  <c r="H152" i="93" a="1"/>
  <c r="H152" i="93" s="1"/>
  <c r="I152" i="93" a="1"/>
  <c r="I152" i="93" s="1"/>
  <c r="J152" i="93" a="1"/>
  <c r="J152" i="93" s="1"/>
  <c r="K152" i="93" a="1"/>
  <c r="K152" i="93"/>
  <c r="L152" i="93" a="1"/>
  <c r="L152" i="93" s="1"/>
  <c r="M152" i="93" a="1"/>
  <c r="M152" i="93" s="1"/>
  <c r="N152" i="93" a="1"/>
  <c r="N152" i="93" s="1"/>
  <c r="O152" i="93" a="1"/>
  <c r="O152" i="93" s="1"/>
  <c r="P152" i="93" a="1"/>
  <c r="P152" i="93" s="1"/>
  <c r="Q152" i="93" a="1"/>
  <c r="Q152" i="93" s="1"/>
  <c r="R152" i="93" a="1"/>
  <c r="R152" i="93" s="1"/>
  <c r="S152" i="93" a="1"/>
  <c r="S152" i="93" s="1"/>
  <c r="T152" i="93" a="1"/>
  <c r="T152" i="93" s="1"/>
  <c r="U152" i="93" a="1"/>
  <c r="U152" i="93" s="1"/>
  <c r="V152" i="93" a="1"/>
  <c r="V152" i="93" s="1"/>
  <c r="W152" i="93" a="1"/>
  <c r="W152" i="93" s="1"/>
  <c r="X152" i="93" a="1"/>
  <c r="X152" i="93" s="1"/>
  <c r="Y152" i="93" a="1"/>
  <c r="Y152" i="93" s="1"/>
  <c r="Z152" i="93" a="1"/>
  <c r="Z152" i="93" s="1"/>
  <c r="AA152" i="93" a="1"/>
  <c r="AA152" i="93"/>
  <c r="AB152" i="93" a="1"/>
  <c r="AB152" i="93"/>
  <c r="AC152" i="93" a="1"/>
  <c r="AC152" i="93" s="1"/>
  <c r="AD152" i="93" a="1"/>
  <c r="AD152" i="93" s="1"/>
  <c r="AE152" i="93" a="1"/>
  <c r="AE152" i="93" s="1"/>
  <c r="AF152" i="93" a="1"/>
  <c r="AF152" i="93"/>
  <c r="AG152" i="93" a="1"/>
  <c r="AG152" i="93" s="1"/>
  <c r="AH152" i="93" a="1"/>
  <c r="AH152" i="93" s="1"/>
  <c r="AI152" i="93" a="1"/>
  <c r="AI152" i="93"/>
  <c r="AJ152" i="93" a="1"/>
  <c r="AJ152" i="93" s="1"/>
  <c r="AK152" i="93" a="1"/>
  <c r="AK152" i="93" s="1"/>
  <c r="AL152" i="93" a="1"/>
  <c r="AL152" i="93" s="1"/>
  <c r="AM152" i="93" a="1"/>
  <c r="AM152" i="93" s="1"/>
  <c r="AN152" i="93" a="1"/>
  <c r="AN152" i="93" s="1"/>
  <c r="AO152" i="93" a="1"/>
  <c r="AO152" i="93" s="1"/>
  <c r="AP152" i="93" a="1"/>
  <c r="AP152" i="93" s="1"/>
  <c r="AQ152" i="93" a="1"/>
  <c r="AQ152" i="93"/>
  <c r="AR152" i="93" a="1"/>
  <c r="AR152" i="93" s="1"/>
  <c r="AS152" i="93" a="1"/>
  <c r="AS152" i="93" s="1"/>
  <c r="AT152" i="93" a="1"/>
  <c r="AT152" i="93" s="1"/>
  <c r="AU152" i="93" a="1"/>
  <c r="AU152" i="93" s="1"/>
  <c r="AV152" i="93" a="1"/>
  <c r="AV152" i="93" s="1"/>
  <c r="AW152" i="93" a="1"/>
  <c r="AW152" i="93" s="1"/>
  <c r="AX152" i="93" a="1"/>
  <c r="AX152" i="93" s="1"/>
  <c r="AY152" i="93" a="1"/>
  <c r="AY152" i="93" s="1"/>
  <c r="AZ152" i="93" a="1"/>
  <c r="AZ152" i="93" s="1"/>
  <c r="E153" i="93" a="1"/>
  <c r="E153" i="93" s="1"/>
  <c r="F153" i="93" a="1"/>
  <c r="F153" i="93" s="1"/>
  <c r="G153" i="93" a="1"/>
  <c r="G153" i="93" s="1"/>
  <c r="H153" i="93" a="1"/>
  <c r="H153" i="93" s="1"/>
  <c r="I153" i="93" a="1"/>
  <c r="I153" i="93" s="1"/>
  <c r="J153" i="93" a="1"/>
  <c r="J153" i="93"/>
  <c r="K153" i="93" a="1"/>
  <c r="K153" i="93"/>
  <c r="L153" i="93" a="1"/>
  <c r="L153" i="93" s="1"/>
  <c r="M153" i="93" a="1"/>
  <c r="M153" i="93"/>
  <c r="N153" i="93" a="1"/>
  <c r="N153" i="93"/>
  <c r="O153" i="93" a="1"/>
  <c r="O153" i="93"/>
  <c r="P153" i="93" a="1"/>
  <c r="P153" i="93" s="1"/>
  <c r="Q153" i="93" a="1"/>
  <c r="Q153" i="93"/>
  <c r="R153" i="93" a="1"/>
  <c r="R153" i="93"/>
  <c r="S153" i="93" a="1"/>
  <c r="S153" i="93" s="1"/>
  <c r="T153" i="93" a="1"/>
  <c r="T153" i="93" s="1"/>
  <c r="U153" i="93" a="1"/>
  <c r="U153" i="93"/>
  <c r="V153" i="93" a="1"/>
  <c r="V153" i="93" s="1"/>
  <c r="W153" i="93" a="1"/>
  <c r="W153" i="93"/>
  <c r="X153" i="93" a="1"/>
  <c r="X153" i="93" s="1"/>
  <c r="Y153" i="93" a="1"/>
  <c r="Y153" i="93"/>
  <c r="Z153" i="93" a="1"/>
  <c r="Z153" i="93" s="1"/>
  <c r="AA153" i="93" a="1"/>
  <c r="AA153" i="93"/>
  <c r="AB153" i="93" a="1"/>
  <c r="AB153" i="93" s="1"/>
  <c r="AC153" i="93" a="1"/>
  <c r="AC153" i="93"/>
  <c r="AD153" i="93" a="1"/>
  <c r="AD153" i="93" s="1"/>
  <c r="AE153" i="93" a="1"/>
  <c r="AE153" i="93"/>
  <c r="AF153" i="93" a="1"/>
  <c r="AF153" i="93" s="1"/>
  <c r="AG153" i="93" a="1"/>
  <c r="AG153" i="93"/>
  <c r="AH153" i="93" a="1"/>
  <c r="AH153" i="93" s="1"/>
  <c r="AI153" i="93" a="1"/>
  <c r="AI153" i="93" s="1"/>
  <c r="AJ153" i="93" a="1"/>
  <c r="AJ153" i="93" s="1"/>
  <c r="AK153" i="93" a="1"/>
  <c r="AK153" i="93" s="1"/>
  <c r="AL153" i="93" a="1"/>
  <c r="AL153" i="93" s="1"/>
  <c r="AM153" i="93" a="1"/>
  <c r="AM153" i="93" s="1"/>
  <c r="AN153" i="93" a="1"/>
  <c r="AN153" i="93" s="1"/>
  <c r="AO153" i="93" a="1"/>
  <c r="AO153" i="93"/>
  <c r="AP153" i="93" a="1"/>
  <c r="AP153" i="93" s="1"/>
  <c r="AQ153" i="93" a="1"/>
  <c r="AQ153" i="93"/>
  <c r="AR153" i="93" a="1"/>
  <c r="AR153" i="93" s="1"/>
  <c r="AS153" i="93" a="1"/>
  <c r="AS153" i="93"/>
  <c r="AT153" i="93" a="1"/>
  <c r="AT153" i="93" s="1"/>
  <c r="AU153" i="93" a="1"/>
  <c r="AU153" i="93"/>
  <c r="AV153" i="93" a="1"/>
  <c r="AV153" i="93" s="1"/>
  <c r="AW153" i="93" a="1"/>
  <c r="AW153" i="93"/>
  <c r="AX153" i="93" a="1"/>
  <c r="AX153" i="93" s="1"/>
  <c r="AY153" i="93" a="1"/>
  <c r="AY153" i="93" s="1"/>
  <c r="AZ153" i="93" a="1"/>
  <c r="AZ153" i="93" s="1"/>
  <c r="E154" i="93" a="1"/>
  <c r="E154" i="93" s="1"/>
  <c r="F154" i="93" a="1"/>
  <c r="F154" i="93" s="1"/>
  <c r="G154" i="93" a="1"/>
  <c r="G154" i="93" s="1"/>
  <c r="H154" i="93" a="1"/>
  <c r="H154" i="93" s="1"/>
  <c r="I154" i="93" a="1"/>
  <c r="I154" i="93"/>
  <c r="J154" i="93" a="1"/>
  <c r="J154" i="93" s="1"/>
  <c r="K154" i="93" a="1"/>
  <c r="K154" i="93" s="1"/>
  <c r="L154" i="93" a="1"/>
  <c r="L154" i="93" s="1"/>
  <c r="M154" i="93" a="1"/>
  <c r="M154" i="93"/>
  <c r="N154" i="93" a="1"/>
  <c r="N154" i="93" s="1"/>
  <c r="O154" i="93" a="1"/>
  <c r="O154" i="93" s="1"/>
  <c r="P154" i="93" a="1"/>
  <c r="P154" i="93" s="1"/>
  <c r="Q154" i="93" a="1"/>
  <c r="Q154" i="93" s="1"/>
  <c r="R154" i="93" a="1"/>
  <c r="R154" i="93" s="1"/>
  <c r="S154" i="93" a="1"/>
  <c r="S154" i="93" s="1"/>
  <c r="T154" i="93" a="1"/>
  <c r="T154" i="93" s="1"/>
  <c r="U154" i="93" a="1"/>
  <c r="U154" i="93" s="1"/>
  <c r="V154" i="93" a="1"/>
  <c r="V154" i="93" s="1"/>
  <c r="W154" i="93" a="1"/>
  <c r="W154" i="93"/>
  <c r="X154" i="93" a="1"/>
  <c r="X154" i="93" s="1"/>
  <c r="Y154" i="93" a="1"/>
  <c r="Y154" i="93"/>
  <c r="Z154" i="93" a="1"/>
  <c r="Z154" i="93" s="1"/>
  <c r="AA154" i="93" a="1"/>
  <c r="AA154" i="93" s="1"/>
  <c r="AB154" i="93" a="1"/>
  <c r="AB154" i="93" s="1"/>
  <c r="AC154" i="93" a="1"/>
  <c r="AC154" i="93"/>
  <c r="AD154" i="93" a="1"/>
  <c r="AD154" i="93" s="1"/>
  <c r="AE154" i="93" a="1"/>
  <c r="AE154" i="93" s="1"/>
  <c r="AF154" i="93" a="1"/>
  <c r="AF154" i="93" s="1"/>
  <c r="AG154" i="93" a="1"/>
  <c r="AG154" i="93" s="1"/>
  <c r="AH154" i="93" a="1"/>
  <c r="AH154" i="93" s="1"/>
  <c r="AI154" i="93" a="1"/>
  <c r="AI154" i="93" s="1"/>
  <c r="AJ154" i="93" a="1"/>
  <c r="AJ154" i="93" s="1"/>
  <c r="AK154" i="93" a="1"/>
  <c r="AK154" i="93" s="1"/>
  <c r="AL154" i="93" a="1"/>
  <c r="AL154" i="93" s="1"/>
  <c r="AM154" i="93" a="1"/>
  <c r="AM154" i="93" s="1"/>
  <c r="AN154" i="93" a="1"/>
  <c r="AN154" i="93" s="1"/>
  <c r="AO154" i="93" a="1"/>
  <c r="AO154" i="93"/>
  <c r="AP154" i="93" a="1"/>
  <c r="AP154" i="93" s="1"/>
  <c r="AQ154" i="93" a="1"/>
  <c r="AQ154" i="93" s="1"/>
  <c r="AR154" i="93" a="1"/>
  <c r="AR154" i="93" s="1"/>
  <c r="AS154" i="93" a="1"/>
  <c r="AS154" i="93"/>
  <c r="AT154" i="93" a="1"/>
  <c r="AT154" i="93" s="1"/>
  <c r="AU154" i="93" a="1"/>
  <c r="AU154" i="93" s="1"/>
  <c r="AV154" i="93" a="1"/>
  <c r="AV154" i="93" s="1"/>
  <c r="AW154" i="93" a="1"/>
  <c r="AW154" i="93" s="1"/>
  <c r="AX154" i="93" a="1"/>
  <c r="AX154" i="93" s="1"/>
  <c r="AY154" i="93" a="1"/>
  <c r="AY154" i="93" s="1"/>
  <c r="AZ154" i="93" a="1"/>
  <c r="AZ154" i="93" s="1"/>
  <c r="E155" i="93" a="1"/>
  <c r="E155" i="93" s="1"/>
  <c r="F155" i="93" a="1"/>
  <c r="F155" i="93" s="1"/>
  <c r="G155" i="93" a="1"/>
  <c r="G155" i="93"/>
  <c r="H155" i="93" a="1"/>
  <c r="H155" i="93" s="1"/>
  <c r="I155" i="93" a="1"/>
  <c r="I155" i="93"/>
  <c r="J155" i="93" a="1"/>
  <c r="J155" i="93" s="1"/>
  <c r="K155" i="93" a="1"/>
  <c r="K155" i="93" s="1"/>
  <c r="L155" i="93" a="1"/>
  <c r="L155" i="93" s="1"/>
  <c r="M155" i="93" a="1"/>
  <c r="M155" i="93"/>
  <c r="N155" i="93" a="1"/>
  <c r="N155" i="93" s="1"/>
  <c r="O155" i="93" a="1"/>
  <c r="O155" i="93" s="1"/>
  <c r="P155" i="93" a="1"/>
  <c r="P155" i="93" s="1"/>
  <c r="Q155" i="93" a="1"/>
  <c r="Q155" i="93" s="1"/>
  <c r="R155" i="93" a="1"/>
  <c r="R155" i="93" s="1"/>
  <c r="S155" i="93" a="1"/>
  <c r="S155" i="93" s="1"/>
  <c r="T155" i="93" a="1"/>
  <c r="T155" i="93" s="1"/>
  <c r="U155" i="93" a="1"/>
  <c r="U155" i="93" s="1"/>
  <c r="V155" i="93" a="1"/>
  <c r="V155" i="93" s="1"/>
  <c r="W155" i="93" a="1"/>
  <c r="W155" i="93"/>
  <c r="X155" i="93" a="1"/>
  <c r="X155" i="93" s="1"/>
  <c r="Y155" i="93" a="1"/>
  <c r="Y155" i="93"/>
  <c r="Z155" i="93" a="1"/>
  <c r="Z155" i="93" s="1"/>
  <c r="AA155" i="93" a="1"/>
  <c r="AA155" i="93" s="1"/>
  <c r="AB155" i="93" a="1"/>
  <c r="AB155" i="93" s="1"/>
  <c r="AC155" i="93" a="1"/>
  <c r="AC155" i="93"/>
  <c r="AD155" i="93" a="1"/>
  <c r="AD155" i="93" s="1"/>
  <c r="AE155" i="93" a="1"/>
  <c r="AE155" i="93" s="1"/>
  <c r="AF155" i="93" a="1"/>
  <c r="AF155" i="93" s="1"/>
  <c r="AG155" i="93" a="1"/>
  <c r="AG155" i="93" s="1"/>
  <c r="AH155" i="93" a="1"/>
  <c r="AH155" i="93" s="1"/>
  <c r="AI155" i="93" a="1"/>
  <c r="AI155" i="93" s="1"/>
  <c r="AJ155" i="93" a="1"/>
  <c r="AJ155" i="93" s="1"/>
  <c r="AK155" i="93" a="1"/>
  <c r="AK155" i="93" s="1"/>
  <c r="AL155" i="93" a="1"/>
  <c r="AL155" i="93" s="1"/>
  <c r="AM155" i="93" a="1"/>
  <c r="AM155" i="93"/>
  <c r="AN155" i="93" a="1"/>
  <c r="AN155" i="93" s="1"/>
  <c r="AO155" i="93" a="1"/>
  <c r="AO155" i="93" s="1"/>
  <c r="AP155" i="93" a="1"/>
  <c r="AP155" i="93" s="1"/>
  <c r="AQ155" i="93" a="1"/>
  <c r="AQ155" i="93"/>
  <c r="AR155" i="93" a="1"/>
  <c r="AR155" i="93" s="1"/>
  <c r="AS155" i="93" a="1"/>
  <c r="AS155" i="93"/>
  <c r="AT155" i="93" a="1"/>
  <c r="AT155" i="93" s="1"/>
  <c r="AU155" i="93" a="1"/>
  <c r="AU155" i="93" s="1"/>
  <c r="AV155" i="93" a="1"/>
  <c r="AV155" i="93" s="1"/>
  <c r="AW155" i="93" a="1"/>
  <c r="AW155" i="93" s="1"/>
  <c r="AX155" i="93" a="1"/>
  <c r="AX155" i="93" s="1"/>
  <c r="AY155" i="93" a="1"/>
  <c r="AY155" i="93" s="1"/>
  <c r="AZ155" i="93" a="1"/>
  <c r="AZ155" i="93" s="1"/>
  <c r="E156" i="93" a="1"/>
  <c r="E156" i="93"/>
  <c r="F156" i="93" a="1"/>
  <c r="F156" i="93"/>
  <c r="G156" i="93" a="1"/>
  <c r="G156" i="93" s="1"/>
  <c r="H156" i="93" a="1"/>
  <c r="H156" i="93" s="1"/>
  <c r="I156" i="93" a="1"/>
  <c r="I156" i="93"/>
  <c r="J156" i="93" a="1"/>
  <c r="J156" i="93" s="1"/>
  <c r="K156" i="93" a="1"/>
  <c r="K156" i="93" s="1"/>
  <c r="L156" i="93" a="1"/>
  <c r="L156" i="93" s="1"/>
  <c r="M156" i="93" a="1"/>
  <c r="M156" i="93" s="1"/>
  <c r="N156" i="93" a="1"/>
  <c r="N156" i="93"/>
  <c r="O156" i="93" a="1"/>
  <c r="O156" i="93"/>
  <c r="P156" i="93" a="1"/>
  <c r="P156" i="93" s="1"/>
  <c r="Q156" i="93" a="1"/>
  <c r="Q156" i="93" s="1"/>
  <c r="R156" i="93" a="1"/>
  <c r="R156" i="93"/>
  <c r="S156" i="93" a="1"/>
  <c r="S156" i="93" s="1"/>
  <c r="T156" i="93" a="1"/>
  <c r="T156" i="93" s="1"/>
  <c r="U156" i="93" a="1"/>
  <c r="U156" i="93" s="1"/>
  <c r="V156" i="93" a="1"/>
  <c r="V156" i="93" s="1"/>
  <c r="W156" i="93" a="1"/>
  <c r="W156" i="93"/>
  <c r="X156" i="93" a="1"/>
  <c r="X156" i="93" s="1"/>
  <c r="Y156" i="93" a="1"/>
  <c r="Y156" i="93" s="1"/>
  <c r="Z156" i="93" a="1"/>
  <c r="Z156" i="93" s="1"/>
  <c r="AA156" i="93" a="1"/>
  <c r="AA156" i="93"/>
  <c r="AB156" i="93" a="1"/>
  <c r="AB156" i="93" s="1"/>
  <c r="AC156" i="93" a="1"/>
  <c r="AC156" i="93"/>
  <c r="AD156" i="93" a="1"/>
  <c r="AD156" i="93" s="1"/>
  <c r="AE156" i="93" a="1"/>
  <c r="AE156" i="93" s="1"/>
  <c r="AF156" i="93" a="1"/>
  <c r="AF156" i="93" s="1"/>
  <c r="AG156" i="93" a="1"/>
  <c r="AG156" i="93" s="1"/>
  <c r="AH156" i="93" a="1"/>
  <c r="AH156" i="93" s="1"/>
  <c r="AI156" i="93" a="1"/>
  <c r="AI156" i="93" s="1"/>
  <c r="AJ156" i="93" a="1"/>
  <c r="AJ156" i="93" s="1"/>
  <c r="AK156" i="93" a="1"/>
  <c r="AK156" i="93"/>
  <c r="AL156" i="93" a="1"/>
  <c r="AL156" i="93"/>
  <c r="AM156" i="93" a="1"/>
  <c r="AM156" i="93" s="1"/>
  <c r="AN156" i="93" a="1"/>
  <c r="AN156" i="93" s="1"/>
  <c r="AO156" i="93" a="1"/>
  <c r="AO156" i="93"/>
  <c r="AP156" i="93" a="1"/>
  <c r="AP156" i="93" s="1"/>
  <c r="AQ156" i="93" a="1"/>
  <c r="AQ156" i="93" s="1"/>
  <c r="AR156" i="93" a="1"/>
  <c r="AR156" i="93" s="1"/>
  <c r="AS156" i="93" a="1"/>
  <c r="AS156" i="93" s="1"/>
  <c r="AT156" i="93" a="1"/>
  <c r="AT156" i="93"/>
  <c r="AU156" i="93" a="1"/>
  <c r="AU156" i="93"/>
  <c r="AV156" i="93" a="1"/>
  <c r="AV156" i="93" s="1"/>
  <c r="AW156" i="93" a="1"/>
  <c r="AW156" i="93" s="1"/>
  <c r="AX156" i="93" a="1"/>
  <c r="AX156" i="93"/>
  <c r="AY156" i="93" a="1"/>
  <c r="AY156" i="93" s="1"/>
  <c r="AZ156" i="93" a="1"/>
  <c r="AZ156" i="93" s="1"/>
  <c r="E157" i="93" a="1"/>
  <c r="E157" i="93" s="1"/>
  <c r="F157" i="93" a="1"/>
  <c r="F157" i="93" s="1"/>
  <c r="G157" i="93" a="1"/>
  <c r="G157" i="93"/>
  <c r="H157" i="93" a="1"/>
  <c r="H157" i="93" s="1"/>
  <c r="I157" i="93" a="1"/>
  <c r="I157" i="93" s="1"/>
  <c r="J157" i="93" a="1"/>
  <c r="J157" i="93" s="1"/>
  <c r="K157" i="93" a="1"/>
  <c r="K157" i="93"/>
  <c r="L157" i="93" a="1"/>
  <c r="L157" i="93" s="1"/>
  <c r="M157" i="93" a="1"/>
  <c r="M157" i="93"/>
  <c r="N157" i="93" a="1"/>
  <c r="N157" i="93" s="1"/>
  <c r="O157" i="93" a="1"/>
  <c r="O157" i="93" s="1"/>
  <c r="P157" i="93" a="1"/>
  <c r="P157" i="93" s="1"/>
  <c r="Q157" i="93" a="1"/>
  <c r="Q157" i="93" s="1"/>
  <c r="R157" i="93" a="1"/>
  <c r="R157" i="93" s="1"/>
  <c r="S157" i="93" a="1"/>
  <c r="S157" i="93" s="1"/>
  <c r="T157" i="93" a="1"/>
  <c r="T157" i="93" s="1"/>
  <c r="U157" i="93" a="1"/>
  <c r="U157" i="93"/>
  <c r="V157" i="93" a="1"/>
  <c r="V157" i="93"/>
  <c r="W157" i="93" a="1"/>
  <c r="W157" i="93" s="1"/>
  <c r="X157" i="93" a="1"/>
  <c r="X157" i="93" s="1"/>
  <c r="Y157" i="93" a="1"/>
  <c r="Y157" i="93"/>
  <c r="Z157" i="93" a="1"/>
  <c r="Z157" i="93" s="1"/>
  <c r="AA157" i="93" a="1"/>
  <c r="AA157" i="93" s="1"/>
  <c r="AB157" i="93" a="1"/>
  <c r="AB157" i="93" s="1"/>
  <c r="AC157" i="93" a="1"/>
  <c r="AC157" i="93" s="1"/>
  <c r="AD157" i="93" a="1"/>
  <c r="AD157" i="93"/>
  <c r="AE157" i="93" a="1"/>
  <c r="AE157" i="93"/>
  <c r="AF157" i="93" a="1"/>
  <c r="AF157" i="93" s="1"/>
  <c r="AG157" i="93" a="1"/>
  <c r="AG157" i="93" s="1"/>
  <c r="AH157" i="93" a="1"/>
  <c r="AH157" i="93"/>
  <c r="AI157" i="93" a="1"/>
  <c r="AI157" i="93" s="1"/>
  <c r="AJ157" i="93" a="1"/>
  <c r="AJ157" i="93" s="1"/>
  <c r="AK157" i="93" a="1"/>
  <c r="AK157" i="93" s="1"/>
  <c r="AL157" i="93" a="1"/>
  <c r="AL157" i="93" s="1"/>
  <c r="AM157" i="93" a="1"/>
  <c r="AM157" i="93" s="1"/>
  <c r="AN157" i="93" a="1"/>
  <c r="AN157" i="93" s="1"/>
  <c r="AO157" i="93" a="1"/>
  <c r="AO157" i="93" s="1"/>
  <c r="AP157" i="93" a="1"/>
  <c r="AP157" i="93" s="1"/>
  <c r="AQ157" i="93" a="1"/>
  <c r="AQ157" i="93"/>
  <c r="AR157" i="93" a="1"/>
  <c r="AR157" i="93" s="1"/>
  <c r="AS157" i="93" a="1"/>
  <c r="AS157" i="93"/>
  <c r="AT157" i="93" a="1"/>
  <c r="AT157" i="93" s="1"/>
  <c r="AU157" i="93" a="1"/>
  <c r="AU157" i="93" s="1"/>
  <c r="AV157" i="93" a="1"/>
  <c r="AV157" i="93" s="1"/>
  <c r="AW157" i="93" a="1"/>
  <c r="AW157" i="93" s="1"/>
  <c r="AX157" i="93" a="1"/>
  <c r="AX157" i="93" s="1"/>
  <c r="AY157" i="93" a="1"/>
  <c r="AY157" i="93" s="1"/>
  <c r="AZ157" i="93" a="1"/>
  <c r="AZ157" i="93" s="1"/>
  <c r="E158" i="93" a="1"/>
  <c r="E158" i="93"/>
  <c r="F158" i="93" a="1"/>
  <c r="F158" i="93"/>
  <c r="G158" i="93" a="1"/>
  <c r="G158" i="93" s="1"/>
  <c r="H158" i="93" a="1"/>
  <c r="H158" i="93" s="1"/>
  <c r="I158" i="93" a="1"/>
  <c r="I158" i="93"/>
  <c r="J158" i="93" a="1"/>
  <c r="J158" i="93" s="1"/>
  <c r="K158" i="93" a="1"/>
  <c r="K158" i="93" s="1"/>
  <c r="L158" i="93" a="1"/>
  <c r="L158" i="93" s="1"/>
  <c r="M158" i="93" a="1"/>
  <c r="M158" i="93" s="1"/>
  <c r="N158" i="93" a="1"/>
  <c r="N158" i="93"/>
  <c r="O158" i="93" a="1"/>
  <c r="O158" i="93"/>
  <c r="P158" i="93" a="1"/>
  <c r="P158" i="93" s="1"/>
  <c r="Q158" i="93" a="1"/>
  <c r="Q158" i="93" s="1"/>
  <c r="R158" i="93" a="1"/>
  <c r="R158" i="93"/>
  <c r="S158" i="93" a="1"/>
  <c r="S158" i="93" s="1"/>
  <c r="T158" i="93" a="1"/>
  <c r="T158" i="93" s="1"/>
  <c r="U158" i="93" a="1"/>
  <c r="U158" i="93" s="1"/>
  <c r="V158" i="93" a="1"/>
  <c r="V158" i="93" s="1"/>
  <c r="W158" i="93" a="1"/>
  <c r="W158" i="93"/>
  <c r="X158" i="93" a="1"/>
  <c r="X158" i="93" s="1"/>
  <c r="Y158" i="93" a="1"/>
  <c r="Y158" i="93" s="1"/>
  <c r="Z158" i="93" a="1"/>
  <c r="Z158" i="93" s="1"/>
  <c r="AA158" i="93" a="1"/>
  <c r="AA158" i="93"/>
  <c r="AB158" i="93" a="1"/>
  <c r="AB158" i="93" s="1"/>
  <c r="AC158" i="93" a="1"/>
  <c r="AC158" i="93"/>
  <c r="AD158" i="93" a="1"/>
  <c r="AD158" i="93" s="1"/>
  <c r="AE158" i="93" a="1"/>
  <c r="AE158" i="93" s="1"/>
  <c r="AF158" i="93" a="1"/>
  <c r="AF158" i="93" s="1"/>
  <c r="AG158" i="93" a="1"/>
  <c r="AG158" i="93" s="1"/>
  <c r="AH158" i="93" a="1"/>
  <c r="AH158" i="93" s="1"/>
  <c r="AI158" i="93" a="1"/>
  <c r="AI158" i="93" s="1"/>
  <c r="AJ158" i="93" a="1"/>
  <c r="AJ158" i="93" s="1"/>
  <c r="AK158" i="93" a="1"/>
  <c r="AK158" i="93"/>
  <c r="AL158" i="93" a="1"/>
  <c r="AL158" i="93"/>
  <c r="AM158" i="93" a="1"/>
  <c r="AM158" i="93" s="1"/>
  <c r="AN158" i="93" a="1"/>
  <c r="AN158" i="93" s="1"/>
  <c r="AO158" i="93" a="1"/>
  <c r="AO158" i="93"/>
  <c r="AP158" i="93" a="1"/>
  <c r="AP158" i="93" s="1"/>
  <c r="AQ158" i="93" a="1"/>
  <c r="AQ158" i="93" s="1"/>
  <c r="AR158" i="93" a="1"/>
  <c r="AR158" i="93" s="1"/>
  <c r="AS158" i="93" a="1"/>
  <c r="AS158" i="93" s="1"/>
  <c r="AT158" i="93" a="1"/>
  <c r="AT158" i="93"/>
  <c r="AU158" i="93" a="1"/>
  <c r="AU158" i="93"/>
  <c r="AV158" i="93" a="1"/>
  <c r="AV158" i="93" s="1"/>
  <c r="AW158" i="93" a="1"/>
  <c r="AW158" i="93" s="1"/>
  <c r="AX158" i="93" a="1"/>
  <c r="AX158" i="93"/>
  <c r="AY158" i="93" a="1"/>
  <c r="AY158" i="93" s="1"/>
  <c r="AZ158" i="93" a="1"/>
  <c r="AZ158" i="93" s="1"/>
  <c r="E159" i="93" a="1"/>
  <c r="E159" i="93" s="1"/>
  <c r="F159" i="93" a="1"/>
  <c r="F159" i="93" s="1"/>
  <c r="G159" i="93" a="1"/>
  <c r="G159" i="93"/>
  <c r="H159" i="93" a="1"/>
  <c r="H159" i="93" s="1"/>
  <c r="I159" i="93" a="1"/>
  <c r="I159" i="93" s="1"/>
  <c r="J159" i="93" a="1"/>
  <c r="J159" i="93" s="1"/>
  <c r="K159" i="93" a="1"/>
  <c r="K159" i="93"/>
  <c r="L159" i="93" a="1"/>
  <c r="L159" i="93" s="1"/>
  <c r="M159" i="93" a="1"/>
  <c r="M159" i="93"/>
  <c r="N159" i="93" a="1"/>
  <c r="N159" i="93" s="1"/>
  <c r="O159" i="93" a="1"/>
  <c r="O159" i="93" s="1"/>
  <c r="P159" i="93" a="1"/>
  <c r="P159" i="93" s="1"/>
  <c r="Q159" i="93" a="1"/>
  <c r="Q159" i="93" s="1"/>
  <c r="R159" i="93" a="1"/>
  <c r="R159" i="93" s="1"/>
  <c r="S159" i="93" a="1"/>
  <c r="S159" i="93" s="1"/>
  <c r="T159" i="93" a="1"/>
  <c r="T159" i="93" s="1"/>
  <c r="U159" i="93" a="1"/>
  <c r="U159" i="93"/>
  <c r="V159" i="93" a="1"/>
  <c r="V159" i="93"/>
  <c r="W159" i="93" a="1"/>
  <c r="W159" i="93" s="1"/>
  <c r="X159" i="93" a="1"/>
  <c r="X159" i="93" s="1"/>
  <c r="Y159" i="93" a="1"/>
  <c r="Y159" i="93"/>
  <c r="Z159" i="93" a="1"/>
  <c r="Z159" i="93" s="1"/>
  <c r="AA159" i="93" a="1"/>
  <c r="AA159" i="93" s="1"/>
  <c r="AB159" i="93" a="1"/>
  <c r="AB159" i="93" s="1"/>
  <c r="AC159" i="93" a="1"/>
  <c r="AC159" i="93" s="1"/>
  <c r="AD159" i="93" a="1"/>
  <c r="AD159" i="93"/>
  <c r="AE159" i="93" a="1"/>
  <c r="AE159" i="93"/>
  <c r="AF159" i="93" a="1"/>
  <c r="AF159" i="93" s="1"/>
  <c r="AG159" i="93" a="1"/>
  <c r="AG159" i="93" s="1"/>
  <c r="AH159" i="93" a="1"/>
  <c r="AH159" i="93"/>
  <c r="AI159" i="93" a="1"/>
  <c r="AI159" i="93" s="1"/>
  <c r="AJ159" i="93" a="1"/>
  <c r="AJ159" i="93" s="1"/>
  <c r="AK159" i="93" a="1"/>
  <c r="AK159" i="93" s="1"/>
  <c r="AL159" i="93" a="1"/>
  <c r="AL159" i="93" s="1"/>
  <c r="AM159" i="93" a="1"/>
  <c r="AM159" i="93"/>
  <c r="AN159" i="93" a="1"/>
  <c r="AN159" i="93" s="1"/>
  <c r="AO159" i="93" a="1"/>
  <c r="AO159" i="93" s="1"/>
  <c r="AP159" i="93" a="1"/>
  <c r="AP159" i="93" s="1"/>
  <c r="AQ159" i="93" a="1"/>
  <c r="AQ159" i="93"/>
  <c r="AR159" i="93" a="1"/>
  <c r="AR159" i="93" s="1"/>
  <c r="AS159" i="93" a="1"/>
  <c r="AS159" i="93"/>
  <c r="AT159" i="93" a="1"/>
  <c r="AT159" i="93" s="1"/>
  <c r="AU159" i="93" a="1"/>
  <c r="AU159" i="93" s="1"/>
  <c r="AV159" i="93" a="1"/>
  <c r="AV159" i="93" s="1"/>
  <c r="AW159" i="93" a="1"/>
  <c r="AW159" i="93" s="1"/>
  <c r="AX159" i="93" a="1"/>
  <c r="AX159" i="93" s="1"/>
  <c r="AY159" i="93" a="1"/>
  <c r="AY159" i="93" s="1"/>
  <c r="AZ159" i="93" a="1"/>
  <c r="AZ159" i="93" s="1"/>
  <c r="E160" i="93" a="1"/>
  <c r="E160" i="93"/>
  <c r="F160" i="93" a="1"/>
  <c r="F160" i="93"/>
  <c r="G160" i="93" a="1"/>
  <c r="G160" i="93" s="1"/>
  <c r="H160" i="93" a="1"/>
  <c r="H160" i="93" s="1"/>
  <c r="I160" i="93" a="1"/>
  <c r="I160" i="93"/>
  <c r="J160" i="93" a="1"/>
  <c r="J160" i="93" s="1"/>
  <c r="K160" i="93" a="1"/>
  <c r="K160" i="93" s="1"/>
  <c r="L160" i="93" a="1"/>
  <c r="L160" i="93" s="1"/>
  <c r="M160" i="93" a="1"/>
  <c r="M160" i="93" s="1"/>
  <c r="N160" i="93" a="1"/>
  <c r="N160" i="93"/>
  <c r="O160" i="93" a="1"/>
  <c r="O160" i="93"/>
  <c r="P160" i="93" a="1"/>
  <c r="P160" i="93" s="1"/>
  <c r="Q160" i="93" a="1"/>
  <c r="Q160" i="93" s="1"/>
  <c r="R160" i="93" a="1"/>
  <c r="R160" i="93"/>
  <c r="S160" i="93" a="1"/>
  <c r="S160" i="93" s="1"/>
  <c r="T160" i="93" a="1"/>
  <c r="T160" i="93" s="1"/>
  <c r="U160" i="93" a="1"/>
  <c r="U160" i="93" s="1"/>
  <c r="V160" i="93" a="1"/>
  <c r="V160" i="93" s="1"/>
  <c r="W160" i="93" a="1"/>
  <c r="W160" i="93"/>
  <c r="X160" i="93" a="1"/>
  <c r="X160" i="93" s="1"/>
  <c r="Y160" i="93" a="1"/>
  <c r="Y160" i="93" s="1"/>
  <c r="Z160" i="93" a="1"/>
  <c r="Z160" i="93" s="1"/>
  <c r="AA160" i="93" a="1"/>
  <c r="AA160" i="93"/>
  <c r="AB160" i="93" a="1"/>
  <c r="AB160" i="93" s="1"/>
  <c r="AC160" i="93" a="1"/>
  <c r="AC160" i="93"/>
  <c r="AD160" i="93" a="1"/>
  <c r="AD160" i="93" s="1"/>
  <c r="AE160" i="93" a="1"/>
  <c r="AE160" i="93" s="1"/>
  <c r="AF160" i="93" a="1"/>
  <c r="AF160" i="93" s="1"/>
  <c r="AG160" i="93" a="1"/>
  <c r="AG160" i="93" s="1"/>
  <c r="AH160" i="93" a="1"/>
  <c r="AH160" i="93" s="1"/>
  <c r="AI160" i="93" a="1"/>
  <c r="AI160" i="93" s="1"/>
  <c r="AJ160" i="93" a="1"/>
  <c r="AJ160" i="93" s="1"/>
  <c r="AK160" i="93" a="1"/>
  <c r="AK160" i="93"/>
  <c r="AL160" i="93" a="1"/>
  <c r="AL160" i="93"/>
  <c r="AM160" i="93" a="1"/>
  <c r="AM160" i="93" s="1"/>
  <c r="AN160" i="93" a="1"/>
  <c r="AN160" i="93" s="1"/>
  <c r="AO160" i="93" a="1"/>
  <c r="AO160" i="93"/>
  <c r="AP160" i="93" a="1"/>
  <c r="AP160" i="93" s="1"/>
  <c r="AQ160" i="93" a="1"/>
  <c r="AQ160" i="93" s="1"/>
  <c r="AR160" i="93" a="1"/>
  <c r="AR160" i="93" s="1"/>
  <c r="AS160" i="93" a="1"/>
  <c r="AS160" i="93" s="1"/>
  <c r="AT160" i="93" a="1"/>
  <c r="AT160" i="93"/>
  <c r="AU160" i="93" a="1"/>
  <c r="AU160" i="93"/>
  <c r="AV160" i="93" a="1"/>
  <c r="AV160" i="93" s="1"/>
  <c r="AW160" i="93" a="1"/>
  <c r="AW160" i="93" s="1"/>
  <c r="AX160" i="93" a="1"/>
  <c r="AX160" i="93"/>
  <c r="AY160" i="93" a="1"/>
  <c r="AY160" i="93" s="1"/>
  <c r="AZ160" i="93" a="1"/>
  <c r="AZ160" i="93" s="1"/>
  <c r="E161" i="93" a="1"/>
  <c r="E161" i="93" s="1"/>
  <c r="F161" i="93" a="1"/>
  <c r="F161" i="93" s="1"/>
  <c r="G161" i="93" a="1"/>
  <c r="G161" i="93"/>
  <c r="H161" i="93" a="1"/>
  <c r="H161" i="93" s="1"/>
  <c r="I161" i="93" a="1"/>
  <c r="I161" i="93" s="1"/>
  <c r="J161" i="93" a="1"/>
  <c r="J161" i="93" s="1"/>
  <c r="K161" i="93" a="1"/>
  <c r="K161" i="93"/>
  <c r="L161" i="93" a="1"/>
  <c r="L161" i="93" s="1"/>
  <c r="M161" i="93" a="1"/>
  <c r="M161" i="93"/>
  <c r="N161" i="93" a="1"/>
  <c r="N161" i="93" s="1"/>
  <c r="O161" i="93" a="1"/>
  <c r="O161" i="93" s="1"/>
  <c r="P161" i="93" a="1"/>
  <c r="P161" i="93" s="1"/>
  <c r="Q161" i="93" a="1"/>
  <c r="Q161" i="93" s="1"/>
  <c r="R161" i="93" a="1"/>
  <c r="R161" i="93" s="1"/>
  <c r="S161" i="93" a="1"/>
  <c r="S161" i="93" s="1"/>
  <c r="T161" i="93" a="1"/>
  <c r="T161" i="93" s="1"/>
  <c r="U161" i="93" a="1"/>
  <c r="U161" i="93"/>
  <c r="V161" i="93" a="1"/>
  <c r="V161" i="93"/>
  <c r="W161" i="93" a="1"/>
  <c r="W161" i="93" s="1"/>
  <c r="X161" i="93" a="1"/>
  <c r="X161" i="93" s="1"/>
  <c r="Y161" i="93" a="1"/>
  <c r="Y161" i="93"/>
  <c r="Z161" i="93" a="1"/>
  <c r="Z161" i="93" s="1"/>
  <c r="AA161" i="93" a="1"/>
  <c r="AA161" i="93" s="1"/>
  <c r="AB161" i="93" a="1"/>
  <c r="AB161" i="93" s="1"/>
  <c r="AC161" i="93" a="1"/>
  <c r="AC161" i="93" s="1"/>
  <c r="AD161" i="93" a="1"/>
  <c r="AD161" i="93"/>
  <c r="AE161" i="93" a="1"/>
  <c r="AE161" i="93"/>
  <c r="AF161" i="93" a="1"/>
  <c r="AF161" i="93" s="1"/>
  <c r="AG161" i="93" a="1"/>
  <c r="AG161" i="93" s="1"/>
  <c r="AH161" i="93" a="1"/>
  <c r="AH161" i="93"/>
  <c r="AI161" i="93" a="1"/>
  <c r="AI161" i="93" s="1"/>
  <c r="AJ161" i="93" a="1"/>
  <c r="AJ161" i="93" s="1"/>
  <c r="AK161" i="93" a="1"/>
  <c r="AK161" i="93" s="1"/>
  <c r="AL161" i="93" a="1"/>
  <c r="AL161" i="93" s="1"/>
  <c r="AM161" i="93" a="1"/>
  <c r="AM161" i="93"/>
  <c r="AN161" i="93" a="1"/>
  <c r="AN161" i="93" s="1"/>
  <c r="AO161" i="93" a="1"/>
  <c r="AO161" i="93" s="1"/>
  <c r="AP161" i="93" a="1"/>
  <c r="AP161" i="93" s="1"/>
  <c r="AQ161" i="93" a="1"/>
  <c r="AQ161" i="93"/>
  <c r="AR161" i="93" a="1"/>
  <c r="AR161" i="93" s="1"/>
  <c r="AS161" i="93" a="1"/>
  <c r="AS161" i="93"/>
  <c r="AT161" i="93" a="1"/>
  <c r="AT161" i="93" s="1"/>
  <c r="AU161" i="93" a="1"/>
  <c r="AU161" i="93" s="1"/>
  <c r="AV161" i="93" a="1"/>
  <c r="AV161" i="93" s="1"/>
  <c r="AW161" i="93" a="1"/>
  <c r="AW161" i="93" s="1"/>
  <c r="AX161" i="93" a="1"/>
  <c r="AX161" i="93" s="1"/>
  <c r="AY161" i="93" a="1"/>
  <c r="AY161" i="93" s="1"/>
  <c r="AZ161" i="93" a="1"/>
  <c r="AZ161" i="93" s="1"/>
  <c r="E162" i="93" a="1"/>
  <c r="E162" i="93"/>
  <c r="F162" i="93" a="1"/>
  <c r="F162" i="93"/>
  <c r="G162" i="93" a="1"/>
  <c r="G162" i="93" s="1"/>
  <c r="H162" i="93" a="1"/>
  <c r="H162" i="93" s="1"/>
  <c r="I162" i="93" a="1"/>
  <c r="I162" i="93"/>
  <c r="J162" i="93" a="1"/>
  <c r="J162" i="93" s="1"/>
  <c r="K162" i="93" a="1"/>
  <c r="K162" i="93" s="1"/>
  <c r="L162" i="93" a="1"/>
  <c r="L162" i="93" s="1"/>
  <c r="M162" i="93" a="1"/>
  <c r="M162" i="93" s="1"/>
  <c r="N162" i="93" a="1"/>
  <c r="N162" i="93"/>
  <c r="O162" i="93" a="1"/>
  <c r="O162" i="93"/>
  <c r="P162" i="93" a="1"/>
  <c r="P162" i="93" s="1"/>
  <c r="Q162" i="93" a="1"/>
  <c r="Q162" i="93" s="1"/>
  <c r="R162" i="93" a="1"/>
  <c r="R162" i="93"/>
  <c r="S162" i="93" a="1"/>
  <c r="S162" i="93" s="1"/>
  <c r="T162" i="93" a="1"/>
  <c r="T162" i="93" s="1"/>
  <c r="U162" i="93" a="1"/>
  <c r="U162" i="93" s="1"/>
  <c r="V162" i="93" a="1"/>
  <c r="V162" i="93" s="1"/>
  <c r="W162" i="93" a="1"/>
  <c r="W162" i="93"/>
  <c r="X162" i="93" a="1"/>
  <c r="X162" i="93" s="1"/>
  <c r="Y162" i="93" a="1"/>
  <c r="Y162" i="93" s="1"/>
  <c r="Z162" i="93" a="1"/>
  <c r="Z162" i="93" s="1"/>
  <c r="AA162" i="93" a="1"/>
  <c r="AA162" i="93"/>
  <c r="AB162" i="93" a="1"/>
  <c r="AB162" i="93" s="1"/>
  <c r="AC162" i="93" a="1"/>
  <c r="AC162" i="93"/>
  <c r="AD162" i="93" a="1"/>
  <c r="AD162" i="93" s="1"/>
  <c r="AE162" i="93" a="1"/>
  <c r="AE162" i="93" s="1"/>
  <c r="AF162" i="93" a="1"/>
  <c r="AF162" i="93" s="1"/>
  <c r="AG162" i="93" a="1"/>
  <c r="AG162" i="93" s="1"/>
  <c r="AH162" i="93" a="1"/>
  <c r="AH162" i="93" s="1"/>
  <c r="AI162" i="93" a="1"/>
  <c r="AI162" i="93" s="1"/>
  <c r="AJ162" i="93" a="1"/>
  <c r="AJ162" i="93" s="1"/>
  <c r="AK162" i="93" a="1"/>
  <c r="AK162" i="93"/>
  <c r="AL162" i="93" a="1"/>
  <c r="AL162" i="93"/>
  <c r="AM162" i="93" a="1"/>
  <c r="AM162" i="93" s="1"/>
  <c r="AN162" i="93" a="1"/>
  <c r="AN162" i="93" s="1"/>
  <c r="AO162" i="93" a="1"/>
  <c r="AO162" i="93"/>
  <c r="AP162" i="93" a="1"/>
  <c r="AP162" i="93" s="1"/>
  <c r="AQ162" i="93" a="1"/>
  <c r="AQ162" i="93" s="1"/>
  <c r="AR162" i="93" a="1"/>
  <c r="AR162" i="93" s="1"/>
  <c r="AS162" i="93" a="1"/>
  <c r="AS162" i="93" s="1"/>
  <c r="AT162" i="93" a="1"/>
  <c r="AT162" i="93"/>
  <c r="AU162" i="93" a="1"/>
  <c r="AU162" i="93"/>
  <c r="AV162" i="93" a="1"/>
  <c r="AV162" i="93" s="1"/>
  <c r="AW162" i="93" a="1"/>
  <c r="AW162" i="93" s="1"/>
  <c r="AX162" i="93" a="1"/>
  <c r="AX162" i="93"/>
  <c r="AY162" i="93" a="1"/>
  <c r="AY162" i="93" s="1"/>
  <c r="AZ162" i="93" a="1"/>
  <c r="AZ162" i="93" s="1"/>
  <c r="E163" i="93" a="1"/>
  <c r="E163" i="93" s="1"/>
  <c r="F163" i="93" a="1"/>
  <c r="F163" i="93" s="1"/>
  <c r="G163" i="93" a="1"/>
  <c r="G163" i="93"/>
  <c r="H163" i="93" a="1"/>
  <c r="H163" i="93" s="1"/>
  <c r="I163" i="93" a="1"/>
  <c r="I163" i="93" s="1"/>
  <c r="J163" i="93" a="1"/>
  <c r="J163" i="93" s="1"/>
  <c r="K163" i="93" a="1"/>
  <c r="K163" i="93"/>
  <c r="L163" i="93" a="1"/>
  <c r="L163" i="93" s="1"/>
  <c r="M163" i="93" a="1"/>
  <c r="M163" i="93"/>
  <c r="N163" i="93" a="1"/>
  <c r="N163" i="93" s="1"/>
  <c r="O163" i="93" a="1"/>
  <c r="O163" i="93" s="1"/>
  <c r="P163" i="93" a="1"/>
  <c r="P163" i="93" s="1"/>
  <c r="Q163" i="93" a="1"/>
  <c r="Q163" i="93" s="1"/>
  <c r="R163" i="93" a="1"/>
  <c r="R163" i="93" s="1"/>
  <c r="S163" i="93" a="1"/>
  <c r="S163" i="93" s="1"/>
  <c r="T163" i="93" a="1"/>
  <c r="T163" i="93" s="1"/>
  <c r="U163" i="93" a="1"/>
  <c r="U163" i="93"/>
  <c r="V163" i="93" a="1"/>
  <c r="V163" i="93"/>
  <c r="W163" i="93" a="1"/>
  <c r="W163" i="93" s="1"/>
  <c r="X163" i="93" a="1"/>
  <c r="X163" i="93" s="1"/>
  <c r="Y163" i="93" a="1"/>
  <c r="Y163" i="93"/>
  <c r="Z163" i="93" a="1"/>
  <c r="Z163" i="93" s="1"/>
  <c r="AA163" i="93" a="1"/>
  <c r="AA163" i="93" s="1"/>
  <c r="AB163" i="93" a="1"/>
  <c r="AB163" i="93" s="1"/>
  <c r="AC163" i="93" a="1"/>
  <c r="AC163" i="93" s="1"/>
  <c r="AD163" i="93" a="1"/>
  <c r="AD163" i="93"/>
  <c r="AE163" i="93" a="1"/>
  <c r="AE163" i="93"/>
  <c r="AF163" i="93" a="1"/>
  <c r="AF163" i="93" s="1"/>
  <c r="AG163" i="93" a="1"/>
  <c r="AG163" i="93" s="1"/>
  <c r="AH163" i="93" a="1"/>
  <c r="AH163" i="93"/>
  <c r="AI163" i="93" a="1"/>
  <c r="AI163" i="93" s="1"/>
  <c r="AJ163" i="93" a="1"/>
  <c r="AJ163" i="93" s="1"/>
  <c r="AK163" i="93" a="1"/>
  <c r="AK163" i="93" s="1"/>
  <c r="AL163" i="93" a="1"/>
  <c r="AL163" i="93" s="1"/>
  <c r="AM163" i="93" a="1"/>
  <c r="AM163" i="93" s="1"/>
  <c r="AN163" i="93" a="1"/>
  <c r="AN163" i="93" s="1"/>
  <c r="AO163" i="93" a="1"/>
  <c r="AO163" i="93" s="1"/>
  <c r="AP163" i="93" a="1"/>
  <c r="AP163" i="93" s="1"/>
  <c r="AQ163" i="93" a="1"/>
  <c r="AQ163" i="93"/>
  <c r="AR163" i="93" a="1"/>
  <c r="AR163" i="93" s="1"/>
  <c r="AS163" i="93" a="1"/>
  <c r="AS163" i="93"/>
  <c r="AT163" i="93" a="1"/>
  <c r="AT163" i="93" s="1"/>
  <c r="AU163" i="93" a="1"/>
  <c r="AU163" i="93" s="1"/>
  <c r="AV163" i="93" a="1"/>
  <c r="AV163" i="93" s="1"/>
  <c r="AW163" i="93" a="1"/>
  <c r="AW163" i="93" s="1"/>
  <c r="AX163" i="93" a="1"/>
  <c r="AX163" i="93" s="1"/>
  <c r="AY163" i="93" a="1"/>
  <c r="AY163" i="93" s="1"/>
  <c r="AZ163" i="93" a="1"/>
  <c r="AZ163" i="93" s="1"/>
  <c r="E164" i="93" a="1"/>
  <c r="E164" i="93"/>
  <c r="F164" i="93" a="1"/>
  <c r="F164" i="93"/>
  <c r="G164" i="93" a="1"/>
  <c r="G164" i="93" s="1"/>
  <c r="H164" i="93" a="1"/>
  <c r="H164" i="93" s="1"/>
  <c r="I164" i="93" a="1"/>
  <c r="I164" i="93"/>
  <c r="J164" i="93" a="1"/>
  <c r="J164" i="93" s="1"/>
  <c r="K164" i="93" a="1"/>
  <c r="K164" i="93" s="1"/>
  <c r="L164" i="93" a="1"/>
  <c r="L164" i="93" s="1"/>
  <c r="M164" i="93" a="1"/>
  <c r="M164" i="93" s="1"/>
  <c r="N164" i="93" a="1"/>
  <c r="N164" i="93"/>
  <c r="O164" i="93" a="1"/>
  <c r="O164" i="93"/>
  <c r="P164" i="93" a="1"/>
  <c r="P164" i="93" s="1"/>
  <c r="Q164" i="93" a="1"/>
  <c r="Q164" i="93" s="1"/>
  <c r="R164" i="93" a="1"/>
  <c r="R164" i="93"/>
  <c r="S164" i="93" a="1"/>
  <c r="S164" i="93" s="1"/>
  <c r="T164" i="93" a="1"/>
  <c r="T164" i="93" s="1"/>
  <c r="U164" i="93" a="1"/>
  <c r="U164" i="93" s="1"/>
  <c r="V164" i="93" a="1"/>
  <c r="V164" i="93" s="1"/>
  <c r="W164" i="93" a="1"/>
  <c r="W164" i="93"/>
  <c r="X164" i="93" a="1"/>
  <c r="X164" i="93" s="1"/>
  <c r="Y164" i="93" a="1"/>
  <c r="Y164" i="93" s="1"/>
  <c r="Z164" i="93" a="1"/>
  <c r="Z164" i="93" s="1"/>
  <c r="AA164" i="93" a="1"/>
  <c r="AA164" i="93"/>
  <c r="AB164" i="93" a="1"/>
  <c r="AB164" i="93" s="1"/>
  <c r="AC164" i="93" a="1"/>
  <c r="AC164" i="93"/>
  <c r="AD164" i="93" a="1"/>
  <c r="AD164" i="93" s="1"/>
  <c r="AE164" i="93" a="1"/>
  <c r="AE164" i="93" s="1"/>
  <c r="AF164" i="93" a="1"/>
  <c r="AF164" i="93" s="1"/>
  <c r="AG164" i="93" a="1"/>
  <c r="AG164" i="93" s="1"/>
  <c r="AH164" i="93" a="1"/>
  <c r="AH164" i="93" s="1"/>
  <c r="AI164" i="93" a="1"/>
  <c r="AI164" i="93" s="1"/>
  <c r="AJ164" i="93" a="1"/>
  <c r="AJ164" i="93" s="1"/>
  <c r="AK164" i="93" a="1"/>
  <c r="AK164" i="93"/>
  <c r="AL164" i="93" a="1"/>
  <c r="AL164" i="93"/>
  <c r="AM164" i="93" a="1"/>
  <c r="AM164" i="93" s="1"/>
  <c r="AN164" i="93" a="1"/>
  <c r="AN164" i="93" s="1"/>
  <c r="AO164" i="93" a="1"/>
  <c r="AO164" i="93"/>
  <c r="AP164" i="93" a="1"/>
  <c r="AP164" i="93" s="1"/>
  <c r="AQ164" i="93" a="1"/>
  <c r="AQ164" i="93" s="1"/>
  <c r="AR164" i="93" a="1"/>
  <c r="AR164" i="93" s="1"/>
  <c r="AS164" i="93" a="1"/>
  <c r="AS164" i="93" s="1"/>
  <c r="AT164" i="93" a="1"/>
  <c r="AT164" i="93"/>
  <c r="AU164" i="93" a="1"/>
  <c r="AU164" i="93"/>
  <c r="AV164" i="93" a="1"/>
  <c r="AV164" i="93" s="1"/>
  <c r="AW164" i="93" a="1"/>
  <c r="AW164" i="93" s="1"/>
  <c r="AX164" i="93" a="1"/>
  <c r="AX164" i="93"/>
  <c r="AY164" i="93" a="1"/>
  <c r="AY164" i="93" s="1"/>
  <c r="AZ164" i="93" a="1"/>
  <c r="AZ164" i="93" s="1"/>
  <c r="E165" i="93" a="1"/>
  <c r="E165" i="93" s="1"/>
  <c r="F165" i="93" a="1"/>
  <c r="F165" i="93" s="1"/>
  <c r="G165" i="93" a="1"/>
  <c r="G165" i="93"/>
  <c r="H165" i="93" a="1"/>
  <c r="H165" i="93" s="1"/>
  <c r="I165" i="93" a="1"/>
  <c r="I165" i="93" s="1"/>
  <c r="J165" i="93" a="1"/>
  <c r="J165" i="93" s="1"/>
  <c r="K165" i="93" a="1"/>
  <c r="K165" i="93"/>
  <c r="L165" i="93" a="1"/>
  <c r="L165" i="93" s="1"/>
  <c r="M165" i="93" a="1"/>
  <c r="M165" i="93"/>
  <c r="N165" i="93" a="1"/>
  <c r="N165" i="93" s="1"/>
  <c r="O165" i="93" a="1"/>
  <c r="O165" i="93" s="1"/>
  <c r="P165" i="93" a="1"/>
  <c r="P165" i="93" s="1"/>
  <c r="Q165" i="93" a="1"/>
  <c r="Q165" i="93" s="1"/>
  <c r="R165" i="93" a="1"/>
  <c r="R165" i="93" s="1"/>
  <c r="S165" i="93" a="1"/>
  <c r="S165" i="93" s="1"/>
  <c r="T165" i="93" a="1"/>
  <c r="T165" i="93" s="1"/>
  <c r="U165" i="93" a="1"/>
  <c r="U165" i="93"/>
  <c r="V165" i="93" a="1"/>
  <c r="V165" i="93"/>
  <c r="W165" i="93" a="1"/>
  <c r="W165" i="93" s="1"/>
  <c r="X165" i="93" a="1"/>
  <c r="X165" i="93" s="1"/>
  <c r="Y165" i="93" a="1"/>
  <c r="Y165" i="93" s="1"/>
  <c r="Z165" i="93" a="1"/>
  <c r="Z165" i="93" s="1"/>
  <c r="AA165" i="93" a="1"/>
  <c r="AA165" i="93" s="1"/>
  <c r="AB165" i="93" a="1"/>
  <c r="AB165" i="93" s="1"/>
  <c r="AC165" i="93" a="1"/>
  <c r="AC165" i="93" s="1"/>
  <c r="AD165" i="93" a="1"/>
  <c r="AD165" i="93"/>
  <c r="AE165" i="93" a="1"/>
  <c r="AE165" i="93"/>
  <c r="AF165" i="93" a="1"/>
  <c r="AF165" i="93" s="1"/>
  <c r="AG165" i="93" a="1"/>
  <c r="AG165" i="93" s="1"/>
  <c r="AH165" i="93" a="1"/>
  <c r="AH165" i="93" s="1"/>
  <c r="AI165" i="93" a="1"/>
  <c r="AI165" i="93" s="1"/>
  <c r="AJ165" i="93" a="1"/>
  <c r="AJ165" i="93" s="1"/>
  <c r="AK165" i="93" a="1"/>
  <c r="AK165" i="93" s="1"/>
  <c r="AL165" i="93" a="1"/>
  <c r="AL165" i="93" s="1"/>
  <c r="AM165" i="93" a="1"/>
  <c r="AM165" i="93"/>
  <c r="AN165" i="93" a="1"/>
  <c r="AN165" i="93" s="1"/>
  <c r="AO165" i="93" a="1"/>
  <c r="AO165" i="93" s="1"/>
  <c r="AP165" i="93" a="1"/>
  <c r="AP165" i="93" s="1"/>
  <c r="AQ165" i="93" a="1"/>
  <c r="AQ165" i="93" s="1"/>
  <c r="AR165" i="93" a="1"/>
  <c r="AR165" i="93" s="1"/>
  <c r="AS165" i="93" a="1"/>
  <c r="AS165" i="93"/>
  <c r="AT165" i="93" a="1"/>
  <c r="AT165" i="93" s="1"/>
  <c r="AU165" i="93" a="1"/>
  <c r="AU165" i="93" s="1"/>
  <c r="AV165" i="93" a="1"/>
  <c r="AV165" i="93" s="1"/>
  <c r="AW165" i="93" a="1"/>
  <c r="AW165" i="93" s="1"/>
  <c r="AX165" i="93" a="1"/>
  <c r="AX165" i="93" s="1"/>
  <c r="AY165" i="93" a="1"/>
  <c r="AY165" i="93" s="1"/>
  <c r="AZ165" i="93" a="1"/>
  <c r="AZ165" i="93" s="1"/>
  <c r="E166" i="93" a="1"/>
  <c r="E166" i="93"/>
  <c r="F166" i="93" a="1"/>
  <c r="F166" i="93"/>
  <c r="G166" i="93" a="1"/>
  <c r="G166" i="93" s="1"/>
  <c r="H166" i="93" a="1"/>
  <c r="H166" i="93" s="1"/>
  <c r="I166" i="93" a="1"/>
  <c r="I166" i="93" s="1"/>
  <c r="J166" i="93" a="1"/>
  <c r="J166" i="93" s="1"/>
  <c r="K166" i="93" a="1"/>
  <c r="K166" i="93" s="1"/>
  <c r="L166" i="93" a="1"/>
  <c r="L166" i="93" s="1"/>
  <c r="M166" i="93" a="1"/>
  <c r="M166" i="93" s="1"/>
  <c r="N166" i="93" a="1"/>
  <c r="N166" i="93"/>
  <c r="O166" i="93" a="1"/>
  <c r="O166" i="93"/>
  <c r="P166" i="93" a="1"/>
  <c r="P166" i="93" s="1"/>
  <c r="Q166" i="93" a="1"/>
  <c r="Q166" i="93" s="1"/>
  <c r="R166" i="93" a="1"/>
  <c r="R166" i="93" s="1"/>
  <c r="S166" i="93" a="1"/>
  <c r="S166" i="93" s="1"/>
  <c r="T166" i="93" a="1"/>
  <c r="T166" i="93" s="1"/>
  <c r="U166" i="93" a="1"/>
  <c r="U166" i="93" s="1"/>
  <c r="V166" i="93" a="1"/>
  <c r="V166" i="93" s="1"/>
  <c r="W166" i="93" a="1"/>
  <c r="W166" i="93"/>
  <c r="X166" i="93" a="1"/>
  <c r="X166" i="93" s="1"/>
  <c r="Y166" i="93" a="1"/>
  <c r="Y166" i="93" s="1"/>
  <c r="Z166" i="93" a="1"/>
  <c r="Z166" i="93" s="1"/>
  <c r="AA166" i="93" a="1"/>
  <c r="AA166" i="93" s="1"/>
  <c r="AB166" i="93" a="1"/>
  <c r="AB166" i="93" s="1"/>
  <c r="AC166" i="93" a="1"/>
  <c r="AC166" i="93"/>
  <c r="AD166" i="93" a="1"/>
  <c r="AD166" i="93" s="1"/>
  <c r="AE166" i="93" a="1"/>
  <c r="AE166" i="93" s="1"/>
  <c r="AF166" i="93" a="1"/>
  <c r="AF166" i="93" s="1"/>
  <c r="AG166" i="93" a="1"/>
  <c r="AG166" i="93" s="1"/>
  <c r="AH166" i="93" a="1"/>
  <c r="AH166" i="93" s="1"/>
  <c r="AI166" i="93" a="1"/>
  <c r="AI166" i="93" s="1"/>
  <c r="AJ166" i="93" a="1"/>
  <c r="AJ166" i="93" s="1"/>
  <c r="AK166" i="93" a="1"/>
  <c r="AK166" i="93"/>
  <c r="AL166" i="93" a="1"/>
  <c r="AL166" i="93"/>
  <c r="AM166" i="93" a="1"/>
  <c r="AM166" i="93" s="1"/>
  <c r="AN166" i="93" a="1"/>
  <c r="AN166" i="93" s="1"/>
  <c r="AO166" i="93" a="1"/>
  <c r="AO166" i="93" s="1"/>
  <c r="AP166" i="93" a="1"/>
  <c r="AP166" i="93" s="1"/>
  <c r="AQ166" i="93" a="1"/>
  <c r="AQ166" i="93" s="1"/>
  <c r="AR166" i="93" a="1"/>
  <c r="AR166" i="93" s="1"/>
  <c r="AS166" i="93" a="1"/>
  <c r="AS166" i="93" s="1"/>
  <c r="AT166" i="93" a="1"/>
  <c r="AT166" i="93"/>
  <c r="AU166" i="93" a="1"/>
  <c r="AU166" i="93"/>
  <c r="AV166" i="93" a="1"/>
  <c r="AV166" i="93" s="1"/>
  <c r="AW166" i="93" a="1"/>
  <c r="AW166" i="93" s="1"/>
  <c r="AX166" i="93" a="1"/>
  <c r="AX166" i="93" s="1"/>
  <c r="AY166" i="93" a="1"/>
  <c r="AY166" i="93" s="1"/>
  <c r="AZ166" i="93" a="1"/>
  <c r="AZ166" i="93" s="1"/>
  <c r="E167" i="93" a="1"/>
  <c r="E167" i="93" s="1"/>
  <c r="F167" i="93" a="1"/>
  <c r="F167" i="93" s="1"/>
  <c r="G167" i="93" a="1"/>
  <c r="G167" i="93"/>
  <c r="H167" i="93" a="1"/>
  <c r="H167" i="93"/>
  <c r="I167" i="93" a="1"/>
  <c r="I167" i="93" s="1"/>
  <c r="J167" i="93" a="1"/>
  <c r="J167" i="93" s="1"/>
  <c r="K167" i="93" a="1"/>
  <c r="K167" i="93" s="1"/>
  <c r="L167" i="93" a="1"/>
  <c r="L167" i="93"/>
  <c r="M167" i="93" a="1"/>
  <c r="M167" i="93" s="1"/>
  <c r="N167" i="93" a="1"/>
  <c r="N167" i="93" s="1"/>
  <c r="O167" i="93" a="1"/>
  <c r="O167" i="93" s="1"/>
  <c r="P167" i="93" a="1"/>
  <c r="P167" i="93"/>
  <c r="Q167" i="93" a="1"/>
  <c r="Q167" i="93" s="1"/>
  <c r="R167" i="93" a="1"/>
  <c r="R167" i="93" s="1"/>
  <c r="S167" i="93" a="1"/>
  <c r="S167" i="93" s="1"/>
  <c r="T167" i="93" a="1"/>
  <c r="T167" i="93" s="1"/>
  <c r="U167" i="93" a="1"/>
  <c r="U167" i="93" s="1"/>
  <c r="V167" i="93" a="1"/>
  <c r="V167" i="93" s="1"/>
  <c r="W167" i="93" a="1"/>
  <c r="W167" i="93" s="1"/>
  <c r="X167" i="93" a="1"/>
  <c r="X167" i="93" s="1"/>
  <c r="Y167" i="93" a="1"/>
  <c r="Y167" i="93" s="1"/>
  <c r="Z167" i="93" a="1"/>
  <c r="Z167" i="93" s="1"/>
  <c r="AA167" i="93" a="1"/>
  <c r="AA167" i="93" s="1"/>
  <c r="AB167" i="93" a="1"/>
  <c r="AB167" i="93" s="1"/>
  <c r="AC167" i="93" a="1"/>
  <c r="AC167" i="93" s="1"/>
  <c r="AD167" i="93" a="1"/>
  <c r="AD167" i="93" s="1"/>
  <c r="AE167" i="93" a="1"/>
  <c r="AE167" i="93" s="1"/>
  <c r="AF167" i="93" a="1"/>
  <c r="AF167" i="93"/>
  <c r="AG167" i="93" a="1"/>
  <c r="AG167" i="93" s="1"/>
  <c r="AH167" i="93" a="1"/>
  <c r="AH167" i="93" s="1"/>
  <c r="AI167" i="93" a="1"/>
  <c r="AI167" i="93" s="1"/>
  <c r="AJ167" i="93" a="1"/>
  <c r="AJ167" i="93"/>
  <c r="AK167" i="93" a="1"/>
  <c r="AK167" i="93" s="1"/>
  <c r="AL167" i="93" a="1"/>
  <c r="AL167" i="93" s="1"/>
  <c r="AM167" i="93" a="1"/>
  <c r="AM167" i="93" s="1"/>
  <c r="AN167" i="93" a="1"/>
  <c r="AN167" i="93" s="1"/>
  <c r="AO167" i="93" a="1"/>
  <c r="AO167" i="93" s="1"/>
  <c r="AP167" i="93" a="1"/>
  <c r="AP167" i="93" s="1"/>
  <c r="AQ167" i="93" a="1"/>
  <c r="AQ167" i="93" s="1"/>
  <c r="AR167" i="93" a="1"/>
  <c r="AR167" i="93"/>
  <c r="AS167" i="93" a="1"/>
  <c r="AS167" i="93" s="1"/>
  <c r="AT167" i="93" a="1"/>
  <c r="AT167" i="93" s="1"/>
  <c r="AU167" i="93" a="1"/>
  <c r="AU167" i="93" s="1"/>
  <c r="AV167" i="93" a="1"/>
  <c r="AV167" i="93"/>
  <c r="AW167" i="93" a="1"/>
  <c r="AW167" i="93" s="1"/>
  <c r="AX167" i="93" a="1"/>
  <c r="AX167" i="93" s="1"/>
  <c r="AY167" i="93" a="1"/>
  <c r="AY167" i="93" s="1"/>
  <c r="AZ167" i="93" a="1"/>
  <c r="AZ167" i="93" s="1"/>
  <c r="E168" i="93" a="1"/>
  <c r="E168" i="93" s="1"/>
  <c r="F168" i="93" a="1"/>
  <c r="F168" i="93" s="1"/>
  <c r="G168" i="93" a="1"/>
  <c r="G168" i="93" s="1"/>
  <c r="H168" i="93" a="1"/>
  <c r="H168" i="93" s="1"/>
  <c r="I168" i="93" a="1"/>
  <c r="I168" i="93" s="1"/>
  <c r="J168" i="93" a="1"/>
  <c r="J168" i="93" s="1"/>
  <c r="K168" i="93" a="1"/>
  <c r="K168" i="93" s="1"/>
  <c r="L168" i="93" a="1"/>
  <c r="L168" i="93" s="1"/>
  <c r="M168" i="93" a="1"/>
  <c r="M168" i="93" s="1"/>
  <c r="N168" i="93" a="1"/>
  <c r="N168" i="93" s="1"/>
  <c r="O168" i="93" a="1"/>
  <c r="O168" i="93" s="1"/>
  <c r="P168" i="93" a="1"/>
  <c r="P168" i="93"/>
  <c r="Q168" i="93" a="1"/>
  <c r="Q168" i="93" s="1"/>
  <c r="R168" i="93" a="1"/>
  <c r="R168" i="93" s="1"/>
  <c r="S168" i="93" a="1"/>
  <c r="S168" i="93" s="1"/>
  <c r="T168" i="93" a="1"/>
  <c r="T168" i="93" s="1"/>
  <c r="U168" i="93" a="1"/>
  <c r="U168" i="93" s="1"/>
  <c r="V168" i="93" a="1"/>
  <c r="V168" i="93" s="1"/>
  <c r="W168" i="93" a="1"/>
  <c r="W168" i="93" s="1"/>
  <c r="X168" i="93" a="1"/>
  <c r="X168" i="93" s="1"/>
  <c r="Y168" i="93" a="1"/>
  <c r="Y168" i="93" s="1"/>
  <c r="Z168" i="93" a="1"/>
  <c r="Z168" i="93" s="1"/>
  <c r="AA168" i="93" a="1"/>
  <c r="AA168" i="93" s="1"/>
  <c r="AB168" i="93" a="1"/>
  <c r="AB168" i="93"/>
  <c r="AC168" i="93" a="1"/>
  <c r="AC168" i="93" s="1"/>
  <c r="AD168" i="93" a="1"/>
  <c r="AD168" i="93" s="1"/>
  <c r="AE168" i="93" a="1"/>
  <c r="AE168" i="93" s="1"/>
  <c r="AF168" i="93" a="1"/>
  <c r="AF168" i="93"/>
  <c r="AG168" i="93" a="1"/>
  <c r="AG168" i="93" s="1"/>
  <c r="AH168" i="93" a="1"/>
  <c r="AH168" i="93" s="1"/>
  <c r="AI168" i="93" a="1"/>
  <c r="AI168" i="93" s="1"/>
  <c r="AJ168" i="93" a="1"/>
  <c r="AJ168" i="93" s="1"/>
  <c r="AK168" i="93" a="1"/>
  <c r="AK168" i="93" s="1"/>
  <c r="AL168" i="93" a="1"/>
  <c r="AL168" i="93" s="1"/>
  <c r="AM168" i="93" a="1"/>
  <c r="AM168" i="93" s="1"/>
  <c r="AN168" i="93" a="1"/>
  <c r="AN168" i="93" s="1"/>
  <c r="AO168" i="93" a="1"/>
  <c r="AO168" i="93" s="1"/>
  <c r="AP168" i="93" a="1"/>
  <c r="AP168" i="93" s="1"/>
  <c r="AQ168" i="93" a="1"/>
  <c r="AQ168" i="93" s="1"/>
  <c r="AR168" i="93" a="1"/>
  <c r="AR168" i="93" s="1"/>
  <c r="AS168" i="93" a="1"/>
  <c r="AS168" i="93" s="1"/>
  <c r="AT168" i="93" a="1"/>
  <c r="AT168" i="93" s="1"/>
  <c r="AU168" i="93" a="1"/>
  <c r="AU168" i="93" s="1"/>
  <c r="AV168" i="93" a="1"/>
  <c r="AV168" i="93"/>
  <c r="AW168" i="93" a="1"/>
  <c r="AW168" i="93" s="1"/>
  <c r="AX168" i="93" a="1"/>
  <c r="AX168" i="93" s="1"/>
  <c r="AY168" i="93" a="1"/>
  <c r="AY168" i="93" s="1"/>
  <c r="AZ168" i="93" a="1"/>
  <c r="AZ168" i="93" s="1"/>
  <c r="E169" i="93" a="1"/>
  <c r="E169" i="93" s="1"/>
  <c r="F169" i="93" a="1"/>
  <c r="F169" i="93" s="1"/>
  <c r="G169" i="93" a="1"/>
  <c r="G169" i="93" s="1"/>
  <c r="H169" i="93" a="1"/>
  <c r="H169" i="93" s="1"/>
  <c r="I169" i="93" a="1"/>
  <c r="I169" i="93" s="1"/>
  <c r="J169" i="93" a="1"/>
  <c r="J169" i="93" s="1"/>
  <c r="K169" i="93" a="1"/>
  <c r="K169" i="93" s="1"/>
  <c r="L169" i="93" a="1"/>
  <c r="L169" i="93"/>
  <c r="M169" i="93" a="1"/>
  <c r="M169" i="93" s="1"/>
  <c r="N169" i="93" a="1"/>
  <c r="N169" i="93" s="1"/>
  <c r="O169" i="93" a="1"/>
  <c r="O169" i="93" s="1"/>
  <c r="P169" i="93" a="1"/>
  <c r="P169" i="93"/>
  <c r="Q169" i="93" a="1"/>
  <c r="Q169" i="93" s="1"/>
  <c r="R169" i="93" a="1"/>
  <c r="R169" i="93" s="1"/>
  <c r="S169" i="93" a="1"/>
  <c r="S169" i="93" s="1"/>
  <c r="T169" i="93" a="1"/>
  <c r="T169" i="93" s="1"/>
  <c r="U169" i="93" a="1"/>
  <c r="U169" i="93" s="1"/>
  <c r="V169" i="93" a="1"/>
  <c r="V169" i="93" s="1"/>
  <c r="W169" i="93" a="1"/>
  <c r="W169" i="93" s="1"/>
  <c r="X169" i="93" a="1"/>
  <c r="X169" i="93" s="1"/>
  <c r="Y169" i="93" a="1"/>
  <c r="Y169" i="93" s="1"/>
  <c r="Z169" i="93" a="1"/>
  <c r="Z169" i="93" s="1"/>
  <c r="AA169" i="93" a="1"/>
  <c r="AA169" i="93" s="1"/>
  <c r="AB169" i="93" a="1"/>
  <c r="AB169" i="93" s="1"/>
  <c r="AC169" i="93" a="1"/>
  <c r="AC169" i="93" s="1"/>
  <c r="AD169" i="93" a="1"/>
  <c r="AD169" i="93" s="1"/>
  <c r="AE169" i="93" a="1"/>
  <c r="AE169" i="93" s="1"/>
  <c r="AF169" i="93" a="1"/>
  <c r="AF169" i="93"/>
  <c r="AG169" i="93" a="1"/>
  <c r="AG169" i="93" s="1"/>
  <c r="AH169" i="93" a="1"/>
  <c r="AH169" i="93" s="1"/>
  <c r="AI169" i="93" a="1"/>
  <c r="AI169" i="93" s="1"/>
  <c r="AJ169" i="93" a="1"/>
  <c r="AJ169" i="93" s="1"/>
  <c r="AK169" i="93" a="1"/>
  <c r="AK169" i="93" s="1"/>
  <c r="AL169" i="93" a="1"/>
  <c r="AL169" i="93" s="1"/>
  <c r="AM169" i="93" a="1"/>
  <c r="AM169" i="93" s="1"/>
  <c r="AN169" i="93" a="1"/>
  <c r="AN169" i="93" s="1"/>
  <c r="AO169" i="93" a="1"/>
  <c r="AO169" i="93" s="1"/>
  <c r="AP169" i="93" a="1"/>
  <c r="AP169" i="93" s="1"/>
  <c r="AQ169" i="93" a="1"/>
  <c r="AQ169" i="93" s="1"/>
  <c r="AR169" i="93" a="1"/>
  <c r="AR169" i="93"/>
  <c r="AS169" i="93" a="1"/>
  <c r="AS169" i="93" s="1"/>
  <c r="AT169" i="93" a="1"/>
  <c r="AT169" i="93" s="1"/>
  <c r="AU169" i="93" a="1"/>
  <c r="AU169" i="93" s="1"/>
  <c r="AV169" i="93" a="1"/>
  <c r="AV169" i="93"/>
  <c r="AW169" i="93" a="1"/>
  <c r="AW169" i="93" s="1"/>
  <c r="AX169" i="93" a="1"/>
  <c r="AX169" i="93" s="1"/>
  <c r="AY169" i="93" a="1"/>
  <c r="AY169" i="93" s="1"/>
  <c r="AZ169" i="93" a="1"/>
  <c r="AZ169" i="93" s="1"/>
  <c r="E170" i="93" a="1"/>
  <c r="E170" i="93" s="1"/>
  <c r="F170" i="93" a="1"/>
  <c r="F170" i="93" s="1"/>
  <c r="G170" i="93" a="1"/>
  <c r="G170" i="93" s="1"/>
  <c r="H170" i="93" a="1"/>
  <c r="H170" i="93" s="1"/>
  <c r="I170" i="93" a="1"/>
  <c r="I170" i="93" s="1"/>
  <c r="J170" i="93" a="1"/>
  <c r="J170" i="93" s="1"/>
  <c r="K170" i="93" a="1"/>
  <c r="K170" i="93" s="1"/>
  <c r="L170" i="93" a="1"/>
  <c r="L170" i="93" s="1"/>
  <c r="M170" i="93" a="1"/>
  <c r="M170" i="93" s="1"/>
  <c r="N170" i="93" a="1"/>
  <c r="N170" i="93" s="1"/>
  <c r="O170" i="93" a="1"/>
  <c r="O170" i="93" s="1"/>
  <c r="P170" i="93" a="1"/>
  <c r="P170" i="93"/>
  <c r="Q170" i="93" a="1"/>
  <c r="Q170" i="93" s="1"/>
  <c r="R170" i="93" a="1"/>
  <c r="R170" i="93" s="1"/>
  <c r="S170" i="93" a="1"/>
  <c r="S170" i="93" s="1"/>
  <c r="T170" i="93" a="1"/>
  <c r="T170" i="93"/>
  <c r="U170" i="93" a="1"/>
  <c r="U170" i="93" s="1"/>
  <c r="V170" i="93" a="1"/>
  <c r="V170" i="93" s="1"/>
  <c r="W170" i="93" a="1"/>
  <c r="W170" i="93" s="1"/>
  <c r="X170" i="93" a="1"/>
  <c r="X170" i="93" s="1"/>
  <c r="Y170" i="93" a="1"/>
  <c r="Y170" i="93" s="1"/>
  <c r="Z170" i="93" a="1"/>
  <c r="Z170" i="93" s="1"/>
  <c r="AA170" i="93" a="1"/>
  <c r="AA170" i="93" s="1"/>
  <c r="AB170" i="93" a="1"/>
  <c r="AB170" i="93" s="1"/>
  <c r="AC170" i="93" a="1"/>
  <c r="AC170" i="93" s="1"/>
  <c r="AD170" i="93" a="1"/>
  <c r="AD170" i="93" s="1"/>
  <c r="AE170" i="93" a="1"/>
  <c r="AE170" i="93" s="1"/>
  <c r="AF170" i="93" a="1"/>
  <c r="AF170" i="93"/>
  <c r="AG170" i="93" a="1"/>
  <c r="AG170" i="93" s="1"/>
  <c r="AH170" i="93" a="1"/>
  <c r="AH170" i="93" s="1"/>
  <c r="AI170" i="93" a="1"/>
  <c r="AI170" i="93" s="1"/>
  <c r="AJ170" i="93" a="1"/>
  <c r="AJ170" i="93" s="1"/>
  <c r="AK170" i="93" a="1"/>
  <c r="AK170" i="93" s="1"/>
  <c r="AL170" i="93" a="1"/>
  <c r="AL170" i="93" s="1"/>
  <c r="AM170" i="93" a="1"/>
  <c r="AM170" i="93" s="1"/>
  <c r="AN170" i="93" a="1"/>
  <c r="AN170" i="93" s="1"/>
  <c r="AO170" i="93" a="1"/>
  <c r="AO170" i="93" s="1"/>
  <c r="AP170" i="93" a="1"/>
  <c r="AP170" i="93" s="1"/>
  <c r="AQ170" i="93" a="1"/>
  <c r="AQ170" i="93" s="1"/>
  <c r="AR170" i="93" a="1"/>
  <c r="AR170" i="93" s="1"/>
  <c r="AS170" i="93" a="1"/>
  <c r="AS170" i="93" s="1"/>
  <c r="AT170" i="93" a="1"/>
  <c r="AT170" i="93" s="1"/>
  <c r="AU170" i="93" a="1"/>
  <c r="AU170" i="93" s="1"/>
  <c r="AV170" i="93" a="1"/>
  <c r="AV170" i="93"/>
  <c r="AW170" i="93" a="1"/>
  <c r="AW170" i="93" s="1"/>
  <c r="AX170" i="93" a="1"/>
  <c r="AX170" i="93" s="1"/>
  <c r="AY170" i="93" a="1"/>
  <c r="AY170" i="93" s="1"/>
  <c r="AZ170" i="93" a="1"/>
  <c r="AZ170" i="93"/>
  <c r="E171" i="93" a="1"/>
  <c r="E171" i="93" s="1"/>
  <c r="F171" i="93" a="1"/>
  <c r="F171" i="93" s="1"/>
  <c r="G171" i="93" a="1"/>
  <c r="G171" i="93" s="1"/>
  <c r="H171" i="93" a="1"/>
  <c r="H171" i="93" s="1"/>
  <c r="I171" i="93" a="1"/>
  <c r="I171" i="93" s="1"/>
  <c r="J171" i="93" a="1"/>
  <c r="J171" i="93" s="1"/>
  <c r="K171" i="93" a="1"/>
  <c r="K171" i="93" s="1"/>
  <c r="L171" i="93" a="1"/>
  <c r="L171" i="93"/>
  <c r="M171" i="93" a="1"/>
  <c r="M171" i="93" s="1"/>
  <c r="N171" i="93" a="1"/>
  <c r="N171" i="93" s="1"/>
  <c r="O171" i="93" a="1"/>
  <c r="O171" i="93" s="1"/>
  <c r="P171" i="93" a="1"/>
  <c r="P171" i="93"/>
  <c r="Q171" i="93" a="1"/>
  <c r="Q171" i="93" s="1"/>
  <c r="R171" i="93" a="1"/>
  <c r="R171" i="93" s="1"/>
  <c r="S171" i="93" a="1"/>
  <c r="S171" i="93" s="1"/>
  <c r="T171" i="93" a="1"/>
  <c r="T171" i="93" s="1"/>
  <c r="U171" i="93" a="1"/>
  <c r="U171" i="93" s="1"/>
  <c r="V171" i="93" a="1"/>
  <c r="V171" i="93" s="1"/>
  <c r="W171" i="93" a="1"/>
  <c r="W171" i="93" s="1"/>
  <c r="X171" i="93" a="1"/>
  <c r="X171" i="93" s="1"/>
  <c r="Y171" i="93" a="1"/>
  <c r="Y171" i="93" s="1"/>
  <c r="Z171" i="93" a="1"/>
  <c r="Z171" i="93" s="1"/>
  <c r="AA171" i="93" a="1"/>
  <c r="AA171" i="93" s="1"/>
  <c r="AB171" i="93" a="1"/>
  <c r="AB171" i="93" s="1"/>
  <c r="AC171" i="93" a="1"/>
  <c r="AC171" i="93" s="1"/>
  <c r="AD171" i="93" a="1"/>
  <c r="AD171" i="93" s="1"/>
  <c r="AE171" i="93" a="1"/>
  <c r="AE171" i="93" s="1"/>
  <c r="AF171" i="93" a="1"/>
  <c r="AF171" i="93"/>
  <c r="AG171" i="93" a="1"/>
  <c r="AG171" i="93" s="1"/>
  <c r="AH171" i="93" a="1"/>
  <c r="AH171" i="93" s="1"/>
  <c r="AI171" i="93" a="1"/>
  <c r="AI171" i="93" s="1"/>
  <c r="AJ171" i="93" a="1"/>
  <c r="AJ171" i="93"/>
  <c r="AK171" i="93" a="1"/>
  <c r="AK171" i="93" s="1"/>
  <c r="AL171" i="93" a="1"/>
  <c r="AL171" i="93" s="1"/>
  <c r="AM171" i="93" a="1"/>
  <c r="AM171" i="93" s="1"/>
  <c r="AN171" i="93" a="1"/>
  <c r="AN171" i="93" s="1"/>
  <c r="AO171" i="93" a="1"/>
  <c r="AO171" i="93" s="1"/>
  <c r="AP171" i="93" a="1"/>
  <c r="AP171" i="93" s="1"/>
  <c r="AQ171" i="93" a="1"/>
  <c r="AQ171" i="93" s="1"/>
  <c r="AR171" i="93" a="1"/>
  <c r="AR171" i="93"/>
  <c r="AS171" i="93" a="1"/>
  <c r="AS171" i="93" s="1"/>
  <c r="AT171" i="93" a="1"/>
  <c r="AT171" i="93" s="1"/>
  <c r="AU171" i="93" a="1"/>
  <c r="AU171" i="93" s="1"/>
  <c r="AV171" i="93" a="1"/>
  <c r="AV171" i="93"/>
  <c r="AW171" i="93" a="1"/>
  <c r="AW171" i="93" s="1"/>
  <c r="AX171" i="93" a="1"/>
  <c r="AX171" i="93" s="1"/>
  <c r="AY171" i="93" a="1"/>
  <c r="AY171" i="93" s="1"/>
  <c r="AZ171" i="93" a="1"/>
  <c r="AZ171" i="93" s="1"/>
  <c r="E172" i="93" a="1"/>
  <c r="E172" i="93" s="1"/>
  <c r="F172" i="93" a="1"/>
  <c r="F172" i="93" s="1"/>
  <c r="G172" i="93" a="1"/>
  <c r="G172" i="93" s="1"/>
  <c r="H172" i="93" a="1"/>
  <c r="H172" i="93" s="1"/>
  <c r="I172" i="93" a="1"/>
  <c r="I172" i="93" s="1"/>
  <c r="J172" i="93" a="1"/>
  <c r="J172" i="93" s="1"/>
  <c r="K172" i="93" a="1"/>
  <c r="K172" i="93" s="1"/>
  <c r="L172" i="93" a="1"/>
  <c r="L172" i="93" s="1"/>
  <c r="M172" i="93" a="1"/>
  <c r="M172" i="93" s="1"/>
  <c r="N172" i="93" a="1"/>
  <c r="N172" i="93" s="1"/>
  <c r="O172" i="93" a="1"/>
  <c r="O172" i="93" s="1"/>
  <c r="P172" i="93" a="1"/>
  <c r="P172" i="93"/>
  <c r="Q172" i="93" a="1"/>
  <c r="Q172" i="93" s="1"/>
  <c r="R172" i="93" a="1"/>
  <c r="R172" i="93" s="1"/>
  <c r="S172" i="93" a="1"/>
  <c r="S172" i="93" s="1"/>
  <c r="T172" i="93" a="1"/>
  <c r="T172" i="93" s="1"/>
  <c r="U172" i="93" a="1"/>
  <c r="U172" i="93" s="1"/>
  <c r="V172" i="93" a="1"/>
  <c r="V172" i="93" s="1"/>
  <c r="W172" i="93" a="1"/>
  <c r="W172" i="93" s="1"/>
  <c r="X172" i="93" a="1"/>
  <c r="X172" i="93" s="1"/>
  <c r="Y172" i="93" a="1"/>
  <c r="Y172" i="93" s="1"/>
  <c r="Z172" i="93" a="1"/>
  <c r="Z172" i="93" s="1"/>
  <c r="AA172" i="93" a="1"/>
  <c r="AA172" i="93" s="1"/>
  <c r="AB172" i="93" a="1"/>
  <c r="AB172" i="93"/>
  <c r="AC172" i="93" a="1"/>
  <c r="AC172" i="93" s="1"/>
  <c r="AD172" i="93" a="1"/>
  <c r="AD172" i="93" s="1"/>
  <c r="AE172" i="93" a="1"/>
  <c r="AE172" i="93" s="1"/>
  <c r="AF172" i="93" a="1"/>
  <c r="AF172" i="93"/>
  <c r="AG172" i="93" a="1"/>
  <c r="AG172" i="93" s="1"/>
  <c r="AH172" i="93" a="1"/>
  <c r="AH172" i="93" s="1"/>
  <c r="AI172" i="93" a="1"/>
  <c r="AI172" i="93" s="1"/>
  <c r="AJ172" i="93" a="1"/>
  <c r="AJ172" i="93" s="1"/>
  <c r="AK172" i="93" a="1"/>
  <c r="AK172" i="93" s="1"/>
  <c r="AL172" i="93" a="1"/>
  <c r="AL172" i="93" s="1"/>
  <c r="AM172" i="93" a="1"/>
  <c r="AM172" i="93" s="1"/>
  <c r="AN172" i="93" a="1"/>
  <c r="AN172" i="93" s="1"/>
  <c r="AO172" i="93" a="1"/>
  <c r="AO172" i="93" s="1"/>
  <c r="AP172" i="93" a="1"/>
  <c r="AP172" i="93" s="1"/>
  <c r="AQ172" i="93" a="1"/>
  <c r="AQ172" i="93" s="1"/>
  <c r="AR172" i="93" a="1"/>
  <c r="AR172" i="93" s="1"/>
  <c r="AS172" i="93" a="1"/>
  <c r="AS172" i="93" s="1"/>
  <c r="AT172" i="93" a="1"/>
  <c r="AT172" i="93" s="1"/>
  <c r="AU172" i="93" a="1"/>
  <c r="AU172" i="93" s="1"/>
  <c r="AV172" i="93" a="1"/>
  <c r="AV172" i="93"/>
  <c r="AW172" i="93" a="1"/>
  <c r="AW172" i="93" s="1"/>
  <c r="AX172" i="93" a="1"/>
  <c r="AX172" i="93" s="1"/>
  <c r="AY172" i="93" a="1"/>
  <c r="AY172" i="93" s="1"/>
  <c r="AZ172" i="93" a="1"/>
  <c r="AZ172" i="93" s="1"/>
  <c r="E173" i="93" a="1"/>
  <c r="E173" i="93" s="1"/>
  <c r="F173" i="93" a="1"/>
  <c r="F173" i="93" s="1"/>
  <c r="G173" i="93" a="1"/>
  <c r="G173" i="93" s="1"/>
  <c r="H173" i="93" a="1"/>
  <c r="H173" i="93" s="1"/>
  <c r="I173" i="93" a="1"/>
  <c r="I173" i="93" s="1"/>
  <c r="J173" i="93" a="1"/>
  <c r="J173" i="93" s="1"/>
  <c r="K173" i="93" a="1"/>
  <c r="K173" i="93" s="1"/>
  <c r="L173" i="93" a="1"/>
  <c r="L173" i="93"/>
  <c r="M173" i="93" a="1"/>
  <c r="M173" i="93" s="1"/>
  <c r="N173" i="93" a="1"/>
  <c r="N173" i="93" s="1"/>
  <c r="O173" i="93" a="1"/>
  <c r="O173" i="93" s="1"/>
  <c r="P173" i="93" a="1"/>
  <c r="P173" i="93" s="1"/>
  <c r="Q173" i="93" a="1"/>
  <c r="Q173" i="93" s="1"/>
  <c r="R173" i="93" a="1"/>
  <c r="R173" i="93" s="1"/>
  <c r="S173" i="93" a="1"/>
  <c r="S173" i="93" s="1"/>
  <c r="T173" i="93" a="1"/>
  <c r="T173" i="93" s="1"/>
  <c r="U173" i="93" a="1"/>
  <c r="U173" i="93" s="1"/>
  <c r="V173" i="93" a="1"/>
  <c r="V173" i="93" s="1"/>
  <c r="W173" i="93" a="1"/>
  <c r="W173" i="93" s="1"/>
  <c r="X173" i="93" a="1"/>
  <c r="X173" i="93" s="1"/>
  <c r="Y173" i="93" a="1"/>
  <c r="Y173" i="93" s="1"/>
  <c r="Z173" i="93" a="1"/>
  <c r="Z173" i="93" s="1"/>
  <c r="AA173" i="93" a="1"/>
  <c r="AA173" i="93" s="1"/>
  <c r="AB173" i="93" a="1"/>
  <c r="AB173" i="93" s="1"/>
  <c r="AC173" i="93" a="1"/>
  <c r="AC173" i="93" s="1"/>
  <c r="AD173" i="93" a="1"/>
  <c r="AD173" i="93" s="1"/>
  <c r="AE173" i="93" a="1"/>
  <c r="AE173" i="93" s="1"/>
  <c r="AF173" i="93" a="1"/>
  <c r="AF173" i="93"/>
  <c r="AG173" i="93" a="1"/>
  <c r="AG173" i="93" s="1"/>
  <c r="AH173" i="93" a="1"/>
  <c r="AH173" i="93" s="1"/>
  <c r="AI173" i="93" a="1"/>
  <c r="AI173" i="93" s="1"/>
  <c r="AJ173" i="93" a="1"/>
  <c r="AJ173" i="93" s="1"/>
  <c r="AK173" i="93" a="1"/>
  <c r="AK173" i="93" s="1"/>
  <c r="AL173" i="93" a="1"/>
  <c r="AL173" i="93" s="1"/>
  <c r="AM173" i="93" a="1"/>
  <c r="AM173" i="93" s="1"/>
  <c r="AN173" i="93" a="1"/>
  <c r="AN173" i="93" s="1"/>
  <c r="AO173" i="93" a="1"/>
  <c r="AO173" i="93" s="1"/>
  <c r="AP173" i="93" a="1"/>
  <c r="AP173" i="93" s="1"/>
  <c r="AQ173" i="93" a="1"/>
  <c r="AQ173" i="93" s="1"/>
  <c r="AR173" i="93" a="1"/>
  <c r="AR173" i="93"/>
  <c r="AS173" i="93" a="1"/>
  <c r="AS173" i="93" s="1"/>
  <c r="AT173" i="93" a="1"/>
  <c r="AT173" i="93" s="1"/>
  <c r="AU173" i="93" a="1"/>
  <c r="AU173" i="93" s="1"/>
  <c r="AV173" i="93" a="1"/>
  <c r="AV173" i="93" s="1"/>
  <c r="AW173" i="93" a="1"/>
  <c r="AW173" i="93" s="1"/>
  <c r="AX173" i="93" a="1"/>
  <c r="AX173" i="93" s="1"/>
  <c r="AY173" i="93" a="1"/>
  <c r="AY173" i="93" s="1"/>
  <c r="AZ173" i="93" a="1"/>
  <c r="AZ173" i="93" s="1"/>
  <c r="E174" i="93" a="1"/>
  <c r="E174" i="93" s="1"/>
  <c r="F174" i="93" a="1"/>
  <c r="F174" i="93" s="1"/>
  <c r="G174" i="93" a="1"/>
  <c r="G174" i="93" s="1"/>
  <c r="H174" i="93" a="1"/>
  <c r="H174" i="93" s="1"/>
  <c r="I174" i="93" a="1"/>
  <c r="I174" i="93" s="1"/>
  <c r="J174" i="93" a="1"/>
  <c r="J174" i="93" s="1"/>
  <c r="K174" i="93" a="1"/>
  <c r="K174" i="93" s="1"/>
  <c r="L174" i="93" a="1"/>
  <c r="L174" i="93"/>
  <c r="M174" i="93" a="1"/>
  <c r="M174" i="93" s="1"/>
  <c r="N174" i="93" a="1"/>
  <c r="N174" i="93" s="1"/>
  <c r="O174" i="93" a="1"/>
  <c r="O174" i="93" s="1"/>
  <c r="P174" i="93" a="1"/>
  <c r="P174" i="93"/>
  <c r="Q174" i="93" a="1"/>
  <c r="Q174" i="93" s="1"/>
  <c r="R174" i="93" a="1"/>
  <c r="R174" i="93" s="1"/>
  <c r="S174" i="93" a="1"/>
  <c r="S174" i="93" s="1"/>
  <c r="T174" i="93" a="1"/>
  <c r="T174" i="93" s="1"/>
  <c r="U174" i="93" a="1"/>
  <c r="U174" i="93" s="1"/>
  <c r="V174" i="93" a="1"/>
  <c r="V174" i="93" s="1"/>
  <c r="W174" i="93" a="1"/>
  <c r="W174" i="93" s="1"/>
  <c r="X174" i="93" a="1"/>
  <c r="X174" i="93" s="1"/>
  <c r="Y174" i="93" a="1"/>
  <c r="Y174" i="93" s="1"/>
  <c r="Z174" i="93" a="1"/>
  <c r="Z174" i="93" s="1"/>
  <c r="AA174" i="93" a="1"/>
  <c r="AA174" i="93" s="1"/>
  <c r="AB174" i="93" a="1"/>
  <c r="AB174" i="93" s="1"/>
  <c r="AC174" i="93" a="1"/>
  <c r="AC174" i="93" s="1"/>
  <c r="AD174" i="93" a="1"/>
  <c r="AD174" i="93" s="1"/>
  <c r="AE174" i="93" a="1"/>
  <c r="AE174" i="93" s="1"/>
  <c r="AF174" i="93" a="1"/>
  <c r="AF174" i="93" s="1"/>
  <c r="AG174" i="93" a="1"/>
  <c r="AG174" i="93" s="1"/>
  <c r="AH174" i="93" a="1"/>
  <c r="AH174" i="93" s="1"/>
  <c r="AI174" i="93" a="1"/>
  <c r="AI174" i="93" s="1"/>
  <c r="AJ174" i="93" a="1"/>
  <c r="AJ174" i="93"/>
  <c r="AK174" i="93" a="1"/>
  <c r="AK174" i="93" s="1"/>
  <c r="AL174" i="93" a="1"/>
  <c r="AL174" i="93" s="1"/>
  <c r="AM174" i="93" a="1"/>
  <c r="AM174" i="93" s="1"/>
  <c r="AN174" i="93" a="1"/>
  <c r="AN174" i="93" s="1"/>
  <c r="AO174" i="93" a="1"/>
  <c r="AO174" i="93" s="1"/>
  <c r="AP174" i="93" a="1"/>
  <c r="AP174" i="93" s="1"/>
  <c r="AQ174" i="93" a="1"/>
  <c r="AQ174" i="93" s="1"/>
  <c r="AR174" i="93" a="1"/>
  <c r="AR174" i="93"/>
  <c r="AS174" i="93" a="1"/>
  <c r="AS174" i="93" s="1"/>
  <c r="AT174" i="93" a="1"/>
  <c r="AT174" i="93" s="1"/>
  <c r="AU174" i="93" a="1"/>
  <c r="AU174" i="93" s="1"/>
  <c r="AV174" i="93" a="1"/>
  <c r="AV174" i="93"/>
  <c r="AW174" i="93" a="1"/>
  <c r="AW174" i="93" s="1"/>
  <c r="AX174" i="93" a="1"/>
  <c r="AX174" i="93" s="1"/>
  <c r="AY174" i="93" a="1"/>
  <c r="AY174" i="93" s="1"/>
  <c r="AZ174" i="93" a="1"/>
  <c r="AZ174" i="93" s="1"/>
  <c r="E175" i="93" a="1"/>
  <c r="E175" i="93" s="1"/>
  <c r="F175" i="93" a="1"/>
  <c r="F175" i="93" s="1"/>
  <c r="G175" i="93" a="1"/>
  <c r="G175" i="93" s="1"/>
  <c r="H175" i="93" a="1"/>
  <c r="H175" i="93" s="1"/>
  <c r="I175" i="93" a="1"/>
  <c r="I175" i="93" s="1"/>
  <c r="J175" i="93" a="1"/>
  <c r="J175" i="93" s="1"/>
  <c r="K175" i="93" a="1"/>
  <c r="K175" i="93" s="1"/>
  <c r="L175" i="93" a="1"/>
  <c r="L175" i="93"/>
  <c r="M175" i="93" a="1"/>
  <c r="M175" i="93" s="1"/>
  <c r="N175" i="93" a="1"/>
  <c r="N175" i="93" s="1"/>
  <c r="O175" i="93" a="1"/>
  <c r="O175" i="93" s="1"/>
  <c r="P175" i="93" a="1"/>
  <c r="P175" i="93" s="1"/>
  <c r="Q175" i="93" a="1"/>
  <c r="Q175" i="93" s="1"/>
  <c r="R175" i="93" a="1"/>
  <c r="R175" i="93" s="1"/>
  <c r="S175" i="93" a="1"/>
  <c r="S175" i="93" s="1"/>
  <c r="T175" i="93" a="1"/>
  <c r="T175" i="93"/>
  <c r="U175" i="93" a="1"/>
  <c r="U175" i="93" s="1"/>
  <c r="V175" i="93" a="1"/>
  <c r="V175" i="93" s="1"/>
  <c r="W175" i="93" a="1"/>
  <c r="W175" i="93" s="1"/>
  <c r="X175" i="93" a="1"/>
  <c r="X175" i="93" s="1"/>
  <c r="Y175" i="93" a="1"/>
  <c r="Y175" i="93" s="1"/>
  <c r="Z175" i="93" a="1"/>
  <c r="Z175" i="93" s="1"/>
  <c r="AA175" i="93" a="1"/>
  <c r="AA175" i="93" s="1"/>
  <c r="AB175" i="93" a="1"/>
  <c r="AB175" i="93"/>
  <c r="AC175" i="93" a="1"/>
  <c r="AC175" i="93" s="1"/>
  <c r="AD175" i="93" a="1"/>
  <c r="AD175" i="93" s="1"/>
  <c r="AE175" i="93" a="1"/>
  <c r="AE175" i="93" s="1"/>
  <c r="AF175" i="93" a="1"/>
  <c r="AF175" i="93"/>
  <c r="AG175" i="93" a="1"/>
  <c r="AG175" i="93" s="1"/>
  <c r="AH175" i="93" a="1"/>
  <c r="AH175" i="93" s="1"/>
  <c r="AI175" i="93" a="1"/>
  <c r="AI175" i="93" s="1"/>
  <c r="AJ175" i="93" a="1"/>
  <c r="AJ175" i="93" s="1"/>
  <c r="AK175" i="93" a="1"/>
  <c r="AK175" i="93" s="1"/>
  <c r="AL175" i="93" a="1"/>
  <c r="AL175" i="93" s="1"/>
  <c r="AM175" i="93" a="1"/>
  <c r="AM175" i="93" s="1"/>
  <c r="AN175" i="93" a="1"/>
  <c r="AN175" i="93" s="1"/>
  <c r="AO175" i="93" a="1"/>
  <c r="AO175" i="93" s="1"/>
  <c r="AP175" i="93" a="1"/>
  <c r="AP175" i="93" s="1"/>
  <c r="AQ175" i="93" a="1"/>
  <c r="AQ175" i="93" s="1"/>
  <c r="AR175" i="93" a="1"/>
  <c r="AR175" i="93" s="1"/>
  <c r="AS175" i="93" a="1"/>
  <c r="AS175" i="93" s="1"/>
  <c r="AT175" i="93" a="1"/>
  <c r="AT175" i="93" s="1"/>
  <c r="AU175" i="93" a="1"/>
  <c r="AU175" i="93" s="1"/>
  <c r="AV175" i="93" a="1"/>
  <c r="AV175" i="93" s="1"/>
  <c r="AW175" i="93" a="1"/>
  <c r="AW175" i="93" s="1"/>
  <c r="AX175" i="93" a="1"/>
  <c r="AX175" i="93" s="1"/>
  <c r="AY175" i="93" a="1"/>
  <c r="AY175" i="93" s="1"/>
  <c r="AZ175" i="93" a="1"/>
  <c r="AZ175" i="93"/>
  <c r="E176" i="93" a="1"/>
  <c r="E176" i="93" s="1"/>
  <c r="F176" i="93" a="1"/>
  <c r="F176" i="93" s="1"/>
  <c r="G176" i="93" a="1"/>
  <c r="G176" i="93" s="1"/>
  <c r="H176" i="93" a="1"/>
  <c r="H176" i="93" s="1"/>
  <c r="I176" i="93" a="1"/>
  <c r="I176" i="93" s="1"/>
  <c r="J176" i="93" a="1"/>
  <c r="J176" i="93" s="1"/>
  <c r="K176" i="93" a="1"/>
  <c r="K176" i="93" s="1"/>
  <c r="L176" i="93" a="1"/>
  <c r="L176" i="93"/>
  <c r="M176" i="93" a="1"/>
  <c r="M176" i="93" s="1"/>
  <c r="N176" i="93" a="1"/>
  <c r="N176" i="93" s="1"/>
  <c r="O176" i="93" a="1"/>
  <c r="O176" i="93" s="1"/>
  <c r="P176" i="93" a="1"/>
  <c r="P176" i="93"/>
  <c r="Q176" i="93" a="1"/>
  <c r="Q176" i="93" s="1"/>
  <c r="R176" i="93" a="1"/>
  <c r="R176" i="93" s="1"/>
  <c r="S176" i="93" a="1"/>
  <c r="S176" i="93" s="1"/>
  <c r="T176" i="93" a="1"/>
  <c r="T176" i="93" s="1"/>
  <c r="U176" i="93" a="1"/>
  <c r="U176" i="93" s="1"/>
  <c r="V176" i="93" a="1"/>
  <c r="V176" i="93" s="1"/>
  <c r="W176" i="93" a="1"/>
  <c r="W176" i="93" s="1"/>
  <c r="X176" i="93" a="1"/>
  <c r="X176" i="93" s="1"/>
  <c r="Y176" i="93" a="1"/>
  <c r="Y176" i="93" s="1"/>
  <c r="Z176" i="93" a="1"/>
  <c r="Z176" i="93" s="1"/>
  <c r="AA176" i="93" a="1"/>
  <c r="AA176" i="93" s="1"/>
  <c r="AB176" i="93" a="1"/>
  <c r="AB176" i="93" s="1"/>
  <c r="AC176" i="93" a="1"/>
  <c r="AC176" i="93" s="1"/>
  <c r="AD176" i="93" a="1"/>
  <c r="AD176" i="93" s="1"/>
  <c r="AE176" i="93" a="1"/>
  <c r="AE176" i="93" s="1"/>
  <c r="AF176" i="93" a="1"/>
  <c r="AF176" i="93" s="1"/>
  <c r="AG176" i="93" a="1"/>
  <c r="AG176" i="93" s="1"/>
  <c r="AH176" i="93" a="1"/>
  <c r="AH176" i="93" s="1"/>
  <c r="AI176" i="93" a="1"/>
  <c r="AI176" i="93" s="1"/>
  <c r="AJ176" i="93" a="1"/>
  <c r="AJ176" i="93"/>
  <c r="AK176" i="93" a="1"/>
  <c r="AK176" i="93" s="1"/>
  <c r="AL176" i="93" a="1"/>
  <c r="AL176" i="93" s="1"/>
  <c r="AM176" i="93" a="1"/>
  <c r="AM176" i="93" s="1"/>
  <c r="AN176" i="93" a="1"/>
  <c r="AN176" i="93" s="1"/>
  <c r="AO176" i="93" a="1"/>
  <c r="AO176" i="93" s="1"/>
  <c r="AP176" i="93" a="1"/>
  <c r="AP176" i="93" s="1"/>
  <c r="AQ176" i="93" a="1"/>
  <c r="AQ176" i="93" s="1"/>
  <c r="AR176" i="93" a="1"/>
  <c r="AR176" i="93"/>
  <c r="AS176" i="93" a="1"/>
  <c r="AS176" i="93" s="1"/>
  <c r="AT176" i="93" a="1"/>
  <c r="AT176" i="93" s="1"/>
  <c r="AU176" i="93" a="1"/>
  <c r="AU176" i="93" s="1"/>
  <c r="AV176" i="93" a="1"/>
  <c r="AV176" i="93"/>
  <c r="AW176" i="93" a="1"/>
  <c r="AW176" i="93" s="1"/>
  <c r="AX176" i="93" a="1"/>
  <c r="AX176" i="93" s="1"/>
  <c r="AY176" i="93" a="1"/>
  <c r="AY176" i="93" s="1"/>
  <c r="AZ176" i="93" a="1"/>
  <c r="AZ176" i="93" s="1"/>
  <c r="E177" i="93" a="1"/>
  <c r="E177" i="93" s="1"/>
  <c r="F177" i="93" a="1"/>
  <c r="F177" i="93" s="1"/>
  <c r="G177" i="93" a="1"/>
  <c r="G177" i="93" s="1"/>
  <c r="H177" i="93" a="1"/>
  <c r="H177" i="93" s="1"/>
  <c r="I177" i="93" a="1"/>
  <c r="I177" i="93" s="1"/>
  <c r="J177" i="93" a="1"/>
  <c r="J177" i="93" s="1"/>
  <c r="K177" i="93" a="1"/>
  <c r="K177" i="93" s="1"/>
  <c r="L177" i="93" a="1"/>
  <c r="L177" i="93" s="1"/>
  <c r="M177" i="93" a="1"/>
  <c r="M177" i="93" s="1"/>
  <c r="N177" i="93" a="1"/>
  <c r="N177" i="93" s="1"/>
  <c r="O177" i="93" a="1"/>
  <c r="O177" i="93" s="1"/>
  <c r="P177" i="93" a="1"/>
  <c r="P177" i="93" s="1"/>
  <c r="Q177" i="93" a="1"/>
  <c r="Q177" i="93" s="1"/>
  <c r="R177" i="93" a="1"/>
  <c r="R177" i="93" s="1"/>
  <c r="S177" i="93" a="1"/>
  <c r="S177" i="93" s="1"/>
  <c r="T177" i="93" a="1"/>
  <c r="T177" i="93"/>
  <c r="U177" i="93" a="1"/>
  <c r="U177" i="93" s="1"/>
  <c r="V177" i="93" a="1"/>
  <c r="V177" i="93" s="1"/>
  <c r="W177" i="93" a="1"/>
  <c r="W177" i="93" s="1"/>
  <c r="X177" i="93" a="1"/>
  <c r="X177" i="93" s="1"/>
  <c r="Y177" i="93" a="1"/>
  <c r="Y177" i="93" s="1"/>
  <c r="Z177" i="93" a="1"/>
  <c r="Z177" i="93" s="1"/>
  <c r="AA177" i="93" a="1"/>
  <c r="AA177" i="93" s="1"/>
  <c r="AB177" i="93" a="1"/>
  <c r="AB177" i="93"/>
  <c r="AC177" i="93" a="1"/>
  <c r="AC177" i="93" s="1"/>
  <c r="AD177" i="93" a="1"/>
  <c r="AD177" i="93" s="1"/>
  <c r="AE177" i="93" a="1"/>
  <c r="AE177" i="93" s="1"/>
  <c r="AF177" i="93" a="1"/>
  <c r="AF177" i="93"/>
  <c r="AG177" i="93" a="1"/>
  <c r="AG177" i="93" s="1"/>
  <c r="AH177" i="93" a="1"/>
  <c r="AH177" i="93" s="1"/>
  <c r="AI177" i="93" a="1"/>
  <c r="AI177" i="93" s="1"/>
  <c r="AJ177" i="93" a="1"/>
  <c r="AJ177" i="93" s="1"/>
  <c r="AK177" i="93" a="1"/>
  <c r="AK177" i="93" s="1"/>
  <c r="AL177" i="93" a="1"/>
  <c r="AL177" i="93" s="1"/>
  <c r="AM177" i="93" a="1"/>
  <c r="AM177" i="93" s="1"/>
  <c r="AN177" i="93" a="1"/>
  <c r="AN177" i="93" s="1"/>
  <c r="AO177" i="93" a="1"/>
  <c r="AO177" i="93" s="1"/>
  <c r="AP177" i="93" a="1"/>
  <c r="AP177" i="93" s="1"/>
  <c r="AQ177" i="93" a="1"/>
  <c r="AQ177" i="93" s="1"/>
  <c r="AR177" i="93" a="1"/>
  <c r="AR177" i="93" s="1"/>
  <c r="AS177" i="93" a="1"/>
  <c r="AS177" i="93" s="1"/>
  <c r="AT177" i="93" a="1"/>
  <c r="AT177" i="93" s="1"/>
  <c r="AU177" i="93" a="1"/>
  <c r="AU177" i="93" s="1"/>
  <c r="AV177" i="93" a="1"/>
  <c r="AV177" i="93" s="1"/>
  <c r="AW177" i="93" a="1"/>
  <c r="AW177" i="93" s="1"/>
  <c r="AX177" i="93" a="1"/>
  <c r="AX177" i="93" s="1"/>
  <c r="AY177" i="93" a="1"/>
  <c r="AY177" i="93" s="1"/>
  <c r="AZ177" i="93" a="1"/>
  <c r="AZ177" i="93"/>
  <c r="E178" i="93" a="1"/>
  <c r="E178" i="93" s="1"/>
  <c r="F178" i="93" a="1"/>
  <c r="F178" i="93" s="1"/>
  <c r="G178" i="93" a="1"/>
  <c r="G178" i="93" s="1"/>
  <c r="H178" i="93" a="1"/>
  <c r="H178" i="93" s="1"/>
  <c r="I178" i="93" a="1"/>
  <c r="I178" i="93" s="1"/>
  <c r="J178" i="93" a="1"/>
  <c r="J178" i="93" s="1"/>
  <c r="K178" i="93" a="1"/>
  <c r="K178" i="93" s="1"/>
  <c r="L178" i="93" a="1"/>
  <c r="L178" i="93"/>
  <c r="M178" i="93" a="1"/>
  <c r="M178" i="93" s="1"/>
  <c r="N178" i="93" a="1"/>
  <c r="N178" i="93" s="1"/>
  <c r="O178" i="93" a="1"/>
  <c r="O178" i="93" s="1"/>
  <c r="P178" i="93" a="1"/>
  <c r="P178" i="93"/>
  <c r="Q178" i="93" a="1"/>
  <c r="Q178" i="93" s="1"/>
  <c r="R178" i="93" a="1"/>
  <c r="R178" i="93" s="1"/>
  <c r="S178" i="93" a="1"/>
  <c r="S178" i="93" s="1"/>
  <c r="T178" i="93" a="1"/>
  <c r="T178" i="93" s="1"/>
  <c r="U178" i="93" a="1"/>
  <c r="U178" i="93" s="1"/>
  <c r="V178" i="93" a="1"/>
  <c r="V178" i="93" s="1"/>
  <c r="W178" i="93" a="1"/>
  <c r="W178" i="93" s="1"/>
  <c r="X178" i="93" a="1"/>
  <c r="X178" i="93" s="1"/>
  <c r="Y178" i="93" a="1"/>
  <c r="Y178" i="93" s="1"/>
  <c r="Z178" i="93" a="1"/>
  <c r="Z178" i="93" s="1"/>
  <c r="AA178" i="93" a="1"/>
  <c r="AA178" i="93" s="1"/>
  <c r="AB178" i="93" a="1"/>
  <c r="AB178" i="93"/>
  <c r="AC178" i="93" a="1"/>
  <c r="AC178" i="93" s="1"/>
  <c r="AD178" i="93" a="1"/>
  <c r="AD178" i="93" s="1"/>
  <c r="AE178" i="93" a="1"/>
  <c r="AE178" i="93" s="1"/>
  <c r="AF178" i="93" a="1"/>
  <c r="AF178" i="93" s="1"/>
  <c r="AG178" i="93" a="1"/>
  <c r="AG178" i="93" s="1"/>
  <c r="AH178" i="93" a="1"/>
  <c r="AH178" i="93" s="1"/>
  <c r="AI178" i="93" a="1"/>
  <c r="AI178" i="93" s="1"/>
  <c r="AJ178" i="93" a="1"/>
  <c r="AJ178" i="93"/>
  <c r="AK178" i="93" a="1"/>
  <c r="AK178" i="93" s="1"/>
  <c r="AL178" i="93" a="1"/>
  <c r="AL178" i="93" s="1"/>
  <c r="AM178" i="93" a="1"/>
  <c r="AM178" i="93" s="1"/>
  <c r="AN178" i="93" a="1"/>
  <c r="AN178" i="93" s="1"/>
  <c r="AO178" i="93" a="1"/>
  <c r="AO178" i="93" s="1"/>
  <c r="AP178" i="93" a="1"/>
  <c r="AP178" i="93" s="1"/>
  <c r="AQ178" i="93" a="1"/>
  <c r="AQ178" i="93" s="1"/>
  <c r="AR178" i="93" a="1"/>
  <c r="AR178" i="93"/>
  <c r="AS178" i="93" a="1"/>
  <c r="AS178" i="93" s="1"/>
  <c r="AT178" i="93" a="1"/>
  <c r="AT178" i="93" s="1"/>
  <c r="AU178" i="93" a="1"/>
  <c r="AU178" i="93" s="1"/>
  <c r="AV178" i="93" a="1"/>
  <c r="AV178" i="93" s="1"/>
  <c r="AW178" i="93" a="1"/>
  <c r="AW178" i="93" s="1"/>
  <c r="AX178" i="93" a="1"/>
  <c r="AX178" i="93" s="1"/>
  <c r="AY178" i="93" a="1"/>
  <c r="AY178" i="93" s="1"/>
  <c r="AZ178" i="93" a="1"/>
  <c r="AZ178" i="93" s="1"/>
  <c r="E179" i="93" a="1"/>
  <c r="E179" i="93" s="1"/>
  <c r="F179" i="93" a="1"/>
  <c r="F179" i="93" s="1"/>
  <c r="G179" i="93" a="1"/>
  <c r="G179" i="93" s="1"/>
  <c r="H179" i="93" a="1"/>
  <c r="H179" i="93" s="1"/>
  <c r="I179" i="93" a="1"/>
  <c r="I179" i="93" s="1"/>
  <c r="J179" i="93" a="1"/>
  <c r="J179" i="93" s="1"/>
  <c r="K179" i="93" a="1"/>
  <c r="K179" i="93" s="1"/>
  <c r="L179" i="93" a="1"/>
  <c r="L179" i="93"/>
  <c r="M179" i="93" a="1"/>
  <c r="M179" i="93" s="1"/>
  <c r="N179" i="93" a="1"/>
  <c r="N179" i="93" s="1"/>
  <c r="O179" i="93" a="1"/>
  <c r="O179" i="93" s="1"/>
  <c r="P179" i="93" a="1"/>
  <c r="P179" i="93" s="1"/>
  <c r="Q179" i="93" a="1"/>
  <c r="Q179" i="93" s="1"/>
  <c r="R179" i="93" a="1"/>
  <c r="R179" i="93" s="1"/>
  <c r="S179" i="93" a="1"/>
  <c r="S179" i="93" s="1"/>
  <c r="T179" i="93" a="1"/>
  <c r="T179" i="93"/>
  <c r="U179" i="93" a="1"/>
  <c r="U179" i="93" s="1"/>
  <c r="V179" i="93" a="1"/>
  <c r="V179" i="93" s="1"/>
  <c r="W179" i="93" a="1"/>
  <c r="W179" i="93" s="1"/>
  <c r="X179" i="93" a="1"/>
  <c r="X179" i="93" s="1"/>
  <c r="Y179" i="93" a="1"/>
  <c r="Y179" i="93" s="1"/>
  <c r="Z179" i="93" a="1"/>
  <c r="Z179" i="93" s="1"/>
  <c r="AA179" i="93" a="1"/>
  <c r="AA179" i="93" s="1"/>
  <c r="AB179" i="93" a="1"/>
  <c r="AB179" i="93"/>
  <c r="AC179" i="93" a="1"/>
  <c r="AC179" i="93" s="1"/>
  <c r="AD179" i="93" a="1"/>
  <c r="AD179" i="93" s="1"/>
  <c r="AE179" i="93" a="1"/>
  <c r="AE179" i="93" s="1"/>
  <c r="AF179" i="93" a="1"/>
  <c r="AF179" i="93" s="1"/>
  <c r="AG179" i="93" a="1"/>
  <c r="AG179" i="93" s="1"/>
  <c r="AH179" i="93" a="1"/>
  <c r="AH179" i="93" s="1"/>
  <c r="AI179" i="93" a="1"/>
  <c r="AI179" i="93" s="1"/>
  <c r="AJ179" i="93" a="1"/>
  <c r="AJ179" i="93" s="1"/>
  <c r="AK179" i="93" a="1"/>
  <c r="AK179" i="93" s="1"/>
  <c r="AL179" i="93" a="1"/>
  <c r="AL179" i="93" s="1"/>
  <c r="AM179" i="93" a="1"/>
  <c r="AM179" i="93" s="1"/>
  <c r="AN179" i="93" a="1"/>
  <c r="AN179" i="93" s="1"/>
  <c r="AO179" i="93" a="1"/>
  <c r="AO179" i="93" s="1"/>
  <c r="AP179" i="93" a="1"/>
  <c r="AP179" i="93" s="1"/>
  <c r="AQ179" i="93" a="1"/>
  <c r="AQ179" i="93" s="1"/>
  <c r="AR179" i="93" a="1"/>
  <c r="AR179" i="93"/>
  <c r="AS179" i="93" a="1"/>
  <c r="AS179" i="93" s="1"/>
  <c r="AT179" i="93" a="1"/>
  <c r="AT179" i="93" s="1"/>
  <c r="AU179" i="93" a="1"/>
  <c r="AU179" i="93" s="1"/>
  <c r="AV179" i="93" a="1"/>
  <c r="AV179" i="93" s="1"/>
  <c r="AW179" i="93" a="1"/>
  <c r="AW179" i="93" s="1"/>
  <c r="AX179" i="93" a="1"/>
  <c r="AX179" i="93" s="1"/>
  <c r="AY179" i="93" a="1"/>
  <c r="AY179" i="93" s="1"/>
  <c r="AZ179" i="93" a="1"/>
  <c r="AZ179" i="93"/>
  <c r="E180" i="93" a="1"/>
  <c r="E180" i="93" s="1"/>
  <c r="F180" i="93" a="1"/>
  <c r="F180" i="93" s="1"/>
  <c r="G180" i="93" a="1"/>
  <c r="G180" i="93" s="1"/>
  <c r="H180" i="93" a="1"/>
  <c r="H180" i="93" s="1"/>
  <c r="I180" i="93" a="1"/>
  <c r="I180" i="93" s="1"/>
  <c r="J180" i="93" a="1"/>
  <c r="J180" i="93" s="1"/>
  <c r="K180" i="93" a="1"/>
  <c r="K180" i="93" s="1"/>
  <c r="L180" i="93" a="1"/>
  <c r="L180" i="93"/>
  <c r="M180" i="93" a="1"/>
  <c r="M180" i="93" s="1"/>
  <c r="N180" i="93" a="1"/>
  <c r="N180" i="93" s="1"/>
  <c r="O180" i="93" a="1"/>
  <c r="O180" i="93" s="1"/>
  <c r="P180" i="93" a="1"/>
  <c r="P180" i="93" s="1"/>
  <c r="Q180" i="93" a="1"/>
  <c r="Q180" i="93" s="1"/>
  <c r="R180" i="93" a="1"/>
  <c r="R180" i="93" s="1"/>
  <c r="S180" i="93" a="1"/>
  <c r="S180" i="93" s="1"/>
  <c r="T180" i="93" a="1"/>
  <c r="T180" i="93" s="1"/>
  <c r="U180" i="93" a="1"/>
  <c r="U180" i="93" s="1"/>
  <c r="V180" i="93" a="1"/>
  <c r="V180" i="93" s="1"/>
  <c r="W180" i="93" a="1"/>
  <c r="W180" i="93" s="1"/>
  <c r="X180" i="93" a="1"/>
  <c r="X180" i="93" s="1"/>
  <c r="Y180" i="93" a="1"/>
  <c r="Y180" i="93" s="1"/>
  <c r="Z180" i="93" a="1"/>
  <c r="Z180" i="93" s="1"/>
  <c r="AA180" i="93" a="1"/>
  <c r="AA180" i="93" s="1"/>
  <c r="AB180" i="93" a="1"/>
  <c r="AB180" i="93"/>
  <c r="AC180" i="93" a="1"/>
  <c r="AC180" i="93" s="1"/>
  <c r="AD180" i="93" a="1"/>
  <c r="AD180" i="93" s="1"/>
  <c r="AE180" i="93" a="1"/>
  <c r="AE180" i="93" s="1"/>
  <c r="AF180" i="93" a="1"/>
  <c r="AF180" i="93" s="1"/>
  <c r="AG180" i="93" a="1"/>
  <c r="AG180" i="93" s="1"/>
  <c r="AH180" i="93" a="1"/>
  <c r="AH180" i="93" s="1"/>
  <c r="AI180" i="93" a="1"/>
  <c r="AI180" i="93" s="1"/>
  <c r="AJ180" i="93" a="1"/>
  <c r="AJ180" i="93"/>
  <c r="AK180" i="93" a="1"/>
  <c r="AK180" i="93" s="1"/>
  <c r="AL180" i="93" a="1"/>
  <c r="AL180" i="93" s="1"/>
  <c r="AM180" i="93" a="1"/>
  <c r="AM180" i="93" s="1"/>
  <c r="AN180" i="93" a="1"/>
  <c r="AN180" i="93" s="1"/>
  <c r="AO180" i="93" a="1"/>
  <c r="AO180" i="93" s="1"/>
  <c r="AP180" i="93" a="1"/>
  <c r="AP180" i="93" s="1"/>
  <c r="AQ180" i="93" a="1"/>
  <c r="AQ180" i="93" s="1"/>
  <c r="AR180" i="93" a="1"/>
  <c r="AR180" i="93"/>
  <c r="AS180" i="93" a="1"/>
  <c r="AS180" i="93" s="1"/>
  <c r="AT180" i="93" a="1"/>
  <c r="AT180" i="93" s="1"/>
  <c r="AU180" i="93" a="1"/>
  <c r="AU180" i="93" s="1"/>
  <c r="AV180" i="93" a="1"/>
  <c r="AV180" i="93" s="1"/>
  <c r="AW180" i="93" a="1"/>
  <c r="AW180" i="93" s="1"/>
  <c r="AX180" i="93" a="1"/>
  <c r="AX180" i="93" s="1"/>
  <c r="AY180" i="93" a="1"/>
  <c r="AY180" i="93" s="1"/>
  <c r="AZ180" i="93" a="1"/>
  <c r="AZ180" i="93" s="1"/>
  <c r="E181" i="93" a="1"/>
  <c r="E181" i="93" s="1"/>
  <c r="F181" i="93" a="1"/>
  <c r="F181" i="93" s="1"/>
  <c r="G181" i="93" a="1"/>
  <c r="G181" i="93" s="1"/>
  <c r="H181" i="93" a="1"/>
  <c r="H181" i="93" s="1"/>
  <c r="I181" i="93" a="1"/>
  <c r="I181" i="93" s="1"/>
  <c r="J181" i="93" a="1"/>
  <c r="J181" i="93" s="1"/>
  <c r="K181" i="93" a="1"/>
  <c r="K181" i="93" s="1"/>
  <c r="L181" i="93" a="1"/>
  <c r="L181" i="93"/>
  <c r="M181" i="93" a="1"/>
  <c r="M181" i="93" s="1"/>
  <c r="N181" i="93" a="1"/>
  <c r="N181" i="93" s="1"/>
  <c r="O181" i="93" a="1"/>
  <c r="O181" i="93" s="1"/>
  <c r="P181" i="93" a="1"/>
  <c r="P181" i="93" s="1"/>
  <c r="Q181" i="93" a="1"/>
  <c r="Q181" i="93" s="1"/>
  <c r="R181" i="93" a="1"/>
  <c r="R181" i="93" s="1"/>
  <c r="S181" i="93" a="1"/>
  <c r="S181" i="93" s="1"/>
  <c r="T181" i="93" a="1"/>
  <c r="T181" i="93"/>
  <c r="U181" i="93" a="1"/>
  <c r="U181" i="93" s="1"/>
  <c r="V181" i="93" a="1"/>
  <c r="V181" i="93" s="1"/>
  <c r="W181" i="93" a="1"/>
  <c r="W181" i="93" s="1"/>
  <c r="X181" i="93" a="1"/>
  <c r="X181" i="93" s="1"/>
  <c r="Y181" i="93" a="1"/>
  <c r="Y181" i="93" s="1"/>
  <c r="Z181" i="93" a="1"/>
  <c r="Z181" i="93" s="1"/>
  <c r="AA181" i="93" a="1"/>
  <c r="AA181" i="93" s="1"/>
  <c r="AB181" i="93" a="1"/>
  <c r="AB181" i="93"/>
  <c r="AC181" i="93" a="1"/>
  <c r="AC181" i="93" s="1"/>
  <c r="AD181" i="93" a="1"/>
  <c r="AD181" i="93" s="1"/>
  <c r="AE181" i="93" a="1"/>
  <c r="AE181" i="93" s="1"/>
  <c r="AF181" i="93" a="1"/>
  <c r="AF181" i="93" s="1"/>
  <c r="AG181" i="93" a="1"/>
  <c r="AG181" i="93" s="1"/>
  <c r="AH181" i="93" a="1"/>
  <c r="AH181" i="93" s="1"/>
  <c r="AI181" i="93" a="1"/>
  <c r="AI181" i="93" s="1"/>
  <c r="AJ181" i="93" a="1"/>
  <c r="AJ181" i="93" s="1"/>
  <c r="AK181" i="93" a="1"/>
  <c r="AK181" i="93" s="1"/>
  <c r="AL181" i="93" a="1"/>
  <c r="AL181" i="93" s="1"/>
  <c r="AM181" i="93" a="1"/>
  <c r="AM181" i="93" s="1"/>
  <c r="AN181" i="93" a="1"/>
  <c r="AN181" i="93" s="1"/>
  <c r="AO181" i="93" a="1"/>
  <c r="AO181" i="93" s="1"/>
  <c r="AP181" i="93" a="1"/>
  <c r="AP181" i="93" s="1"/>
  <c r="AQ181" i="93" a="1"/>
  <c r="AQ181" i="93" s="1"/>
  <c r="AR181" i="93" a="1"/>
  <c r="AR181" i="93"/>
  <c r="AS181" i="93" a="1"/>
  <c r="AS181" i="93" s="1"/>
  <c r="AT181" i="93" a="1"/>
  <c r="AT181" i="93" s="1"/>
  <c r="AU181" i="93" a="1"/>
  <c r="AU181" i="93" s="1"/>
  <c r="AV181" i="93" a="1"/>
  <c r="AV181" i="93" s="1"/>
  <c r="AW181" i="93" a="1"/>
  <c r="AW181" i="93" s="1"/>
  <c r="AX181" i="93" a="1"/>
  <c r="AX181" i="93" s="1"/>
  <c r="AY181" i="93" a="1"/>
  <c r="AY181" i="93" s="1"/>
  <c r="AZ181" i="93" a="1"/>
  <c r="AZ181" i="93"/>
  <c r="E182" i="93" a="1"/>
  <c r="E182" i="93" s="1"/>
  <c r="F182" i="93" a="1"/>
  <c r="F182" i="93" s="1"/>
  <c r="G182" i="93" a="1"/>
  <c r="G182" i="93" s="1"/>
  <c r="H182" i="93" a="1"/>
  <c r="H182" i="93" s="1"/>
  <c r="I182" i="93" a="1"/>
  <c r="I182" i="93" s="1"/>
  <c r="J182" i="93" a="1"/>
  <c r="J182" i="93" s="1"/>
  <c r="K182" i="93" a="1"/>
  <c r="K182" i="93" s="1"/>
  <c r="L182" i="93" a="1"/>
  <c r="L182" i="93"/>
  <c r="M182" i="93" a="1"/>
  <c r="M182" i="93" s="1"/>
  <c r="N182" i="93" a="1"/>
  <c r="N182" i="93" s="1"/>
  <c r="O182" i="93" a="1"/>
  <c r="O182" i="93" s="1"/>
  <c r="P182" i="93" a="1"/>
  <c r="P182" i="93" s="1"/>
  <c r="Q182" i="93" a="1"/>
  <c r="Q182" i="93" s="1"/>
  <c r="R182" i="93" a="1"/>
  <c r="R182" i="93" s="1"/>
  <c r="S182" i="93" a="1"/>
  <c r="S182" i="93" s="1"/>
  <c r="T182" i="93" a="1"/>
  <c r="T182" i="93"/>
  <c r="U182" i="93" a="1"/>
  <c r="U182" i="93" s="1"/>
  <c r="V182" i="93" a="1"/>
  <c r="V182" i="93" s="1"/>
  <c r="W182" i="93" a="1"/>
  <c r="W182" i="93" s="1"/>
  <c r="X182" i="93" a="1"/>
  <c r="X182" i="93" s="1"/>
  <c r="Y182" i="93" a="1"/>
  <c r="Y182" i="93" s="1"/>
  <c r="Z182" i="93" a="1"/>
  <c r="Z182" i="93" s="1"/>
  <c r="AA182" i="93" a="1"/>
  <c r="AA182" i="93" s="1"/>
  <c r="AB182" i="93" a="1"/>
  <c r="AB182" i="93"/>
  <c r="AC182" i="93" a="1"/>
  <c r="AC182" i="93" s="1"/>
  <c r="AD182" i="93" a="1"/>
  <c r="AD182" i="93" s="1"/>
  <c r="AE182" i="93" a="1"/>
  <c r="AE182" i="93" s="1"/>
  <c r="AF182" i="93" a="1"/>
  <c r="AF182" i="93" s="1"/>
  <c r="AG182" i="93" a="1"/>
  <c r="AG182" i="93" s="1"/>
  <c r="AH182" i="93" a="1"/>
  <c r="AH182" i="93" s="1"/>
  <c r="AI182" i="93" a="1"/>
  <c r="AI182" i="93" s="1"/>
  <c r="AJ182" i="93" a="1"/>
  <c r="AJ182" i="93"/>
  <c r="AK182" i="93" a="1"/>
  <c r="AK182" i="93" s="1"/>
  <c r="AL182" i="93" a="1"/>
  <c r="AL182" i="93" s="1"/>
  <c r="AM182" i="93" a="1"/>
  <c r="AM182" i="93" s="1"/>
  <c r="AN182" i="93" a="1"/>
  <c r="AN182" i="93" s="1"/>
  <c r="AO182" i="93" a="1"/>
  <c r="AO182" i="93" s="1"/>
  <c r="AP182" i="93" a="1"/>
  <c r="AP182" i="93" s="1"/>
  <c r="AQ182" i="93" a="1"/>
  <c r="AQ182" i="93" s="1"/>
  <c r="AR182" i="93" a="1"/>
  <c r="AR182" i="93"/>
  <c r="AS182" i="93" a="1"/>
  <c r="AS182" i="93" s="1"/>
  <c r="AT182" i="93" a="1"/>
  <c r="AT182" i="93" s="1"/>
  <c r="AU182" i="93" a="1"/>
  <c r="AU182" i="93" s="1"/>
  <c r="AV182" i="93" a="1"/>
  <c r="AV182" i="93" s="1"/>
  <c r="AW182" i="93" a="1"/>
  <c r="AW182" i="93" s="1"/>
  <c r="AX182" i="93" a="1"/>
  <c r="AX182" i="93" s="1"/>
  <c r="AY182" i="93" a="1"/>
  <c r="AY182" i="93" s="1"/>
  <c r="AZ182" i="93" a="1"/>
  <c r="AZ182" i="93"/>
  <c r="E183" i="93" a="1"/>
  <c r="E183" i="93" s="1"/>
  <c r="F183" i="93" a="1"/>
  <c r="F183" i="93" s="1"/>
  <c r="G183" i="93" a="1"/>
  <c r="G183" i="93" s="1"/>
  <c r="H183" i="93" a="1"/>
  <c r="H183" i="93" s="1"/>
  <c r="I183" i="93" a="1"/>
  <c r="I183" i="93" s="1"/>
  <c r="J183" i="93" a="1"/>
  <c r="J183" i="93" s="1"/>
  <c r="K183" i="93" a="1"/>
  <c r="K183" i="93" s="1"/>
  <c r="L183" i="93" a="1"/>
  <c r="L183" i="93"/>
  <c r="M183" i="93" a="1"/>
  <c r="M183" i="93" s="1"/>
  <c r="N183" i="93" a="1"/>
  <c r="N183" i="93" s="1"/>
  <c r="O183" i="93" a="1"/>
  <c r="O183" i="93" s="1"/>
  <c r="P183" i="93" a="1"/>
  <c r="P183" i="93" s="1"/>
  <c r="Q183" i="93" a="1"/>
  <c r="Q183" i="93" s="1"/>
  <c r="R183" i="93" a="1"/>
  <c r="R183" i="93" s="1"/>
  <c r="S183" i="93" a="1"/>
  <c r="S183" i="93" s="1"/>
  <c r="T183" i="93" a="1"/>
  <c r="T183" i="93"/>
  <c r="U183" i="93" a="1"/>
  <c r="U183" i="93" s="1"/>
  <c r="V183" i="93" a="1"/>
  <c r="V183" i="93" s="1"/>
  <c r="W183" i="93" a="1"/>
  <c r="W183" i="93" s="1"/>
  <c r="X183" i="93" a="1"/>
  <c r="X183" i="93" s="1"/>
  <c r="Y183" i="93" a="1"/>
  <c r="Y183" i="93" s="1"/>
  <c r="Z183" i="93" a="1"/>
  <c r="Z183" i="93" s="1"/>
  <c r="AA183" i="93" a="1"/>
  <c r="AA183" i="93" s="1"/>
  <c r="AB183" i="93" a="1"/>
  <c r="AB183" i="93"/>
  <c r="AC183" i="93" a="1"/>
  <c r="AC183" i="93" s="1"/>
  <c r="AD183" i="93" a="1"/>
  <c r="AD183" i="93" s="1"/>
  <c r="AE183" i="93" a="1"/>
  <c r="AE183" i="93" s="1"/>
  <c r="AF183" i="93" a="1"/>
  <c r="AF183" i="93" s="1"/>
  <c r="AG183" i="93" a="1"/>
  <c r="AG183" i="93" s="1"/>
  <c r="AH183" i="93" a="1"/>
  <c r="AH183" i="93" s="1"/>
  <c r="AI183" i="93" a="1"/>
  <c r="AI183" i="93" s="1"/>
  <c r="AJ183" i="93" a="1"/>
  <c r="AJ183" i="93"/>
  <c r="AK183" i="93" a="1"/>
  <c r="AK183" i="93" s="1"/>
  <c r="AL183" i="93" a="1"/>
  <c r="AL183" i="93" s="1"/>
  <c r="AM183" i="93" a="1"/>
  <c r="AM183" i="93" s="1"/>
  <c r="AN183" i="93" a="1"/>
  <c r="AN183" i="93" s="1"/>
  <c r="AO183" i="93" a="1"/>
  <c r="AO183" i="93" s="1"/>
  <c r="AP183" i="93" a="1"/>
  <c r="AP183" i="93" s="1"/>
  <c r="AQ183" i="93" a="1"/>
  <c r="AQ183" i="93" s="1"/>
  <c r="AR183" i="93" a="1"/>
  <c r="AR183" i="93"/>
  <c r="AS183" i="93" a="1"/>
  <c r="AS183" i="93" s="1"/>
  <c r="AT183" i="93" a="1"/>
  <c r="AT183" i="93" s="1"/>
  <c r="AU183" i="93" a="1"/>
  <c r="AU183" i="93" s="1"/>
  <c r="AV183" i="93" a="1"/>
  <c r="AV183" i="93" s="1"/>
  <c r="AW183" i="93" a="1"/>
  <c r="AW183" i="93" s="1"/>
  <c r="AX183" i="93" a="1"/>
  <c r="AX183" i="93" s="1"/>
  <c r="AY183" i="93" a="1"/>
  <c r="AY183" i="93" s="1"/>
  <c r="AZ183" i="93" a="1"/>
  <c r="AZ183" i="93"/>
  <c r="E184" i="93" a="1"/>
  <c r="E184" i="93" s="1"/>
  <c r="F184" i="93" a="1"/>
  <c r="F184" i="93" s="1"/>
  <c r="G184" i="93" a="1"/>
  <c r="G184" i="93" s="1"/>
  <c r="H184" i="93" a="1"/>
  <c r="H184" i="93" s="1"/>
  <c r="I184" i="93" a="1"/>
  <c r="I184" i="93" s="1"/>
  <c r="J184" i="93" a="1"/>
  <c r="J184" i="93" s="1"/>
  <c r="K184" i="93" a="1"/>
  <c r="K184" i="93" s="1"/>
  <c r="L184" i="93" a="1"/>
  <c r="L184" i="93"/>
  <c r="M184" i="93" a="1"/>
  <c r="M184" i="93" s="1"/>
  <c r="N184" i="93" a="1"/>
  <c r="N184" i="93" s="1"/>
  <c r="O184" i="93" a="1"/>
  <c r="O184" i="93" s="1"/>
  <c r="P184" i="93" a="1"/>
  <c r="P184" i="93" s="1"/>
  <c r="Q184" i="93" a="1"/>
  <c r="Q184" i="93" s="1"/>
  <c r="R184" i="93" a="1"/>
  <c r="R184" i="93" s="1"/>
  <c r="S184" i="93" a="1"/>
  <c r="S184" i="93" s="1"/>
  <c r="T184" i="93" a="1"/>
  <c r="T184" i="93"/>
  <c r="U184" i="93" a="1"/>
  <c r="U184" i="93" s="1"/>
  <c r="V184" i="93" a="1"/>
  <c r="V184" i="93" s="1"/>
  <c r="W184" i="93" a="1"/>
  <c r="W184" i="93" s="1"/>
  <c r="X184" i="93" a="1"/>
  <c r="X184" i="93" s="1"/>
  <c r="Y184" i="93" a="1"/>
  <c r="Y184" i="93" s="1"/>
  <c r="Z184" i="93" a="1"/>
  <c r="Z184" i="93" s="1"/>
  <c r="AA184" i="93" a="1"/>
  <c r="AA184" i="93" s="1"/>
  <c r="AB184" i="93" a="1"/>
  <c r="AB184" i="93"/>
  <c r="AC184" i="93" a="1"/>
  <c r="AC184" i="93" s="1"/>
  <c r="AD184" i="93" a="1"/>
  <c r="AD184" i="93" s="1"/>
  <c r="AE184" i="93" a="1"/>
  <c r="AE184" i="93" s="1"/>
  <c r="AF184" i="93" a="1"/>
  <c r="AF184" i="93" s="1"/>
  <c r="AG184" i="93" a="1"/>
  <c r="AG184" i="93" s="1"/>
  <c r="AH184" i="93" a="1"/>
  <c r="AH184" i="93" s="1"/>
  <c r="AI184" i="93" a="1"/>
  <c r="AI184" i="93" s="1"/>
  <c r="AJ184" i="93" a="1"/>
  <c r="AJ184" i="93"/>
  <c r="AK184" i="93" a="1"/>
  <c r="AK184" i="93" s="1"/>
  <c r="AL184" i="93" a="1"/>
  <c r="AL184" i="93" s="1"/>
  <c r="AM184" i="93" a="1"/>
  <c r="AM184" i="93" s="1"/>
  <c r="AN184" i="93" a="1"/>
  <c r="AN184" i="93" s="1"/>
  <c r="AO184" i="93" a="1"/>
  <c r="AO184" i="93" s="1"/>
  <c r="AP184" i="93" a="1"/>
  <c r="AP184" i="93" s="1"/>
  <c r="AQ184" i="93" a="1"/>
  <c r="AQ184" i="93" s="1"/>
  <c r="AR184" i="93" a="1"/>
  <c r="AR184" i="93"/>
  <c r="AS184" i="93" a="1"/>
  <c r="AS184" i="93" s="1"/>
  <c r="AT184" i="93" a="1"/>
  <c r="AT184" i="93" s="1"/>
  <c r="AU184" i="93" a="1"/>
  <c r="AU184" i="93" s="1"/>
  <c r="AV184" i="93" a="1"/>
  <c r="AV184" i="93" s="1"/>
  <c r="AW184" i="93" a="1"/>
  <c r="AW184" i="93" s="1"/>
  <c r="AX184" i="93" a="1"/>
  <c r="AX184" i="93" s="1"/>
  <c r="AY184" i="93" a="1"/>
  <c r="AY184" i="93" s="1"/>
  <c r="AZ184" i="93" a="1"/>
  <c r="AZ184" i="93"/>
  <c r="E185" i="93" a="1"/>
  <c r="E185" i="93" s="1"/>
  <c r="F185" i="93" a="1"/>
  <c r="F185" i="93" s="1"/>
  <c r="G185" i="93" a="1"/>
  <c r="G185" i="93" s="1"/>
  <c r="H185" i="93" a="1"/>
  <c r="H185" i="93" s="1"/>
  <c r="I185" i="93" a="1"/>
  <c r="I185" i="93" s="1"/>
  <c r="J185" i="93" a="1"/>
  <c r="J185" i="93" s="1"/>
  <c r="K185" i="93" a="1"/>
  <c r="K185" i="93" s="1"/>
  <c r="L185" i="93" a="1"/>
  <c r="L185" i="93"/>
  <c r="M185" i="93" a="1"/>
  <c r="M185" i="93" s="1"/>
  <c r="N185" i="93" a="1"/>
  <c r="N185" i="93" s="1"/>
  <c r="O185" i="93" a="1"/>
  <c r="O185" i="93" s="1"/>
  <c r="P185" i="93" a="1"/>
  <c r="P185" i="93" s="1"/>
  <c r="Q185" i="93" a="1"/>
  <c r="Q185" i="93" s="1"/>
  <c r="R185" i="93" a="1"/>
  <c r="R185" i="93" s="1"/>
  <c r="S185" i="93" a="1"/>
  <c r="S185" i="93" s="1"/>
  <c r="T185" i="93" a="1"/>
  <c r="T185" i="93"/>
  <c r="U185" i="93" a="1"/>
  <c r="U185" i="93" s="1"/>
  <c r="V185" i="93" a="1"/>
  <c r="V185" i="93" s="1"/>
  <c r="W185" i="93" a="1"/>
  <c r="W185" i="93" s="1"/>
  <c r="X185" i="93" a="1"/>
  <c r="X185" i="93" s="1"/>
  <c r="Y185" i="93" a="1"/>
  <c r="Y185" i="93" s="1"/>
  <c r="Z185" i="93" a="1"/>
  <c r="Z185" i="93" s="1"/>
  <c r="AA185" i="93" a="1"/>
  <c r="AA185" i="93" s="1"/>
  <c r="AB185" i="93" a="1"/>
  <c r="AB185" i="93"/>
  <c r="AC185" i="93" a="1"/>
  <c r="AC185" i="93" s="1"/>
  <c r="AD185" i="93" a="1"/>
  <c r="AD185" i="93" s="1"/>
  <c r="AE185" i="93" a="1"/>
  <c r="AE185" i="93" s="1"/>
  <c r="AF185" i="93" a="1"/>
  <c r="AF185" i="93" s="1"/>
  <c r="AG185" i="93" a="1"/>
  <c r="AG185" i="93" s="1"/>
  <c r="AH185" i="93" a="1"/>
  <c r="AH185" i="93" s="1"/>
  <c r="AI185" i="93" a="1"/>
  <c r="AI185" i="93" s="1"/>
  <c r="AJ185" i="93" a="1"/>
  <c r="AJ185" i="93"/>
  <c r="AK185" i="93" a="1"/>
  <c r="AK185" i="93" s="1"/>
  <c r="AL185" i="93" a="1"/>
  <c r="AL185" i="93" s="1"/>
  <c r="AM185" i="93" a="1"/>
  <c r="AM185" i="93" s="1"/>
  <c r="AN185" i="93" a="1"/>
  <c r="AN185" i="93" s="1"/>
  <c r="AO185" i="93" a="1"/>
  <c r="AO185" i="93" s="1"/>
  <c r="AP185" i="93" a="1"/>
  <c r="AP185" i="93" s="1"/>
  <c r="AQ185" i="93" a="1"/>
  <c r="AQ185" i="93" s="1"/>
  <c r="AR185" i="93" a="1"/>
  <c r="AR185" i="93"/>
  <c r="AS185" i="93" a="1"/>
  <c r="AS185" i="93" s="1"/>
  <c r="AT185" i="93" a="1"/>
  <c r="AT185" i="93" s="1"/>
  <c r="AU185" i="93" a="1"/>
  <c r="AU185" i="93" s="1"/>
  <c r="AV185" i="93" a="1"/>
  <c r="AV185" i="93" s="1"/>
  <c r="AW185" i="93" a="1"/>
  <c r="AW185" i="93" s="1"/>
  <c r="AX185" i="93" a="1"/>
  <c r="AX185" i="93" s="1"/>
  <c r="AY185" i="93" a="1"/>
  <c r="AY185" i="93" s="1"/>
  <c r="AZ185" i="93" a="1"/>
  <c r="AZ185" i="93"/>
  <c r="E186" i="93" a="1"/>
  <c r="E186" i="93" s="1"/>
  <c r="F186" i="93" a="1"/>
  <c r="F186" i="93" s="1"/>
  <c r="G186" i="93" a="1"/>
  <c r="G186" i="93" s="1"/>
  <c r="H186" i="93" a="1"/>
  <c r="H186" i="93" s="1"/>
  <c r="I186" i="93" a="1"/>
  <c r="I186" i="93" s="1"/>
  <c r="J186" i="93" a="1"/>
  <c r="J186" i="93" s="1"/>
  <c r="K186" i="93" a="1"/>
  <c r="K186" i="93" s="1"/>
  <c r="L186" i="93" a="1"/>
  <c r="L186" i="93"/>
  <c r="M186" i="93" a="1"/>
  <c r="M186" i="93" s="1"/>
  <c r="N186" i="93" a="1"/>
  <c r="N186" i="93" s="1"/>
  <c r="O186" i="93" a="1"/>
  <c r="O186" i="93" s="1"/>
  <c r="P186" i="93" a="1"/>
  <c r="P186" i="93" s="1"/>
  <c r="Q186" i="93" a="1"/>
  <c r="Q186" i="93" s="1"/>
  <c r="R186" i="93" a="1"/>
  <c r="R186" i="93" s="1"/>
  <c r="S186" i="93" a="1"/>
  <c r="S186" i="93" s="1"/>
  <c r="T186" i="93" a="1"/>
  <c r="T186" i="93"/>
  <c r="U186" i="93" a="1"/>
  <c r="U186" i="93" s="1"/>
  <c r="V186" i="93" a="1"/>
  <c r="V186" i="93" s="1"/>
  <c r="W186" i="93" a="1"/>
  <c r="W186" i="93" s="1"/>
  <c r="X186" i="93" a="1"/>
  <c r="X186" i="93" s="1"/>
  <c r="Y186" i="93" a="1"/>
  <c r="Y186" i="93" s="1"/>
  <c r="Z186" i="93" a="1"/>
  <c r="Z186" i="93" s="1"/>
  <c r="AA186" i="93" a="1"/>
  <c r="AA186" i="93" s="1"/>
  <c r="AB186" i="93" a="1"/>
  <c r="AB186" i="93"/>
  <c r="AC186" i="93" a="1"/>
  <c r="AC186" i="93" s="1"/>
  <c r="AD186" i="93" a="1"/>
  <c r="AD186" i="93" s="1"/>
  <c r="AE186" i="93" a="1"/>
  <c r="AE186" i="93" s="1"/>
  <c r="AF186" i="93" a="1"/>
  <c r="AF186" i="93" s="1"/>
  <c r="AG186" i="93" a="1"/>
  <c r="AG186" i="93" s="1"/>
  <c r="AH186" i="93" a="1"/>
  <c r="AH186" i="93" s="1"/>
  <c r="AI186" i="93" a="1"/>
  <c r="AI186" i="93" s="1"/>
  <c r="AJ186" i="93" a="1"/>
  <c r="AJ186" i="93"/>
  <c r="AK186" i="93" a="1"/>
  <c r="AK186" i="93" s="1"/>
  <c r="AL186" i="93" a="1"/>
  <c r="AL186" i="93" s="1"/>
  <c r="AM186" i="93" a="1"/>
  <c r="AM186" i="93" s="1"/>
  <c r="AN186" i="93" a="1"/>
  <c r="AN186" i="93" s="1"/>
  <c r="AO186" i="93" a="1"/>
  <c r="AO186" i="93" s="1"/>
  <c r="AP186" i="93" a="1"/>
  <c r="AP186" i="93" s="1"/>
  <c r="AQ186" i="93" a="1"/>
  <c r="AQ186" i="93" s="1"/>
  <c r="AR186" i="93" a="1"/>
  <c r="AR186" i="93"/>
  <c r="AS186" i="93" a="1"/>
  <c r="AS186" i="93" s="1"/>
  <c r="AT186" i="93" a="1"/>
  <c r="AT186" i="93" s="1"/>
  <c r="AU186" i="93" a="1"/>
  <c r="AU186" i="93" s="1"/>
  <c r="AV186" i="93" a="1"/>
  <c r="AV186" i="93" s="1"/>
  <c r="AW186" i="93" a="1"/>
  <c r="AW186" i="93" s="1"/>
  <c r="AX186" i="93" a="1"/>
  <c r="AX186" i="93" s="1"/>
  <c r="AY186" i="93" a="1"/>
  <c r="AY186" i="93" s="1"/>
  <c r="AZ186" i="93" a="1"/>
  <c r="AZ186" i="93"/>
  <c r="E187" i="93" a="1"/>
  <c r="E187" i="93" s="1"/>
  <c r="F187" i="93" a="1"/>
  <c r="F187" i="93" s="1"/>
  <c r="G187" i="93" a="1"/>
  <c r="G187" i="93" s="1"/>
  <c r="H187" i="93" a="1"/>
  <c r="H187" i="93" s="1"/>
  <c r="I187" i="93" a="1"/>
  <c r="I187" i="93" s="1"/>
  <c r="J187" i="93" a="1"/>
  <c r="J187" i="93" s="1"/>
  <c r="K187" i="93" a="1"/>
  <c r="K187" i="93" s="1"/>
  <c r="L187" i="93" a="1"/>
  <c r="L187" i="93"/>
  <c r="M187" i="93" a="1"/>
  <c r="M187" i="93" s="1"/>
  <c r="N187" i="93" a="1"/>
  <c r="N187" i="93" s="1"/>
  <c r="O187" i="93" a="1"/>
  <c r="O187" i="93" s="1"/>
  <c r="P187" i="93" a="1"/>
  <c r="P187" i="93" s="1"/>
  <c r="Q187" i="93" a="1"/>
  <c r="Q187" i="93" s="1"/>
  <c r="R187" i="93" a="1"/>
  <c r="R187" i="93" s="1"/>
  <c r="S187" i="93" a="1"/>
  <c r="S187" i="93" s="1"/>
  <c r="T187" i="93" a="1"/>
  <c r="T187" i="93"/>
  <c r="U187" i="93" a="1"/>
  <c r="U187" i="93" s="1"/>
  <c r="V187" i="93" a="1"/>
  <c r="V187" i="93" s="1"/>
  <c r="W187" i="93" a="1"/>
  <c r="W187" i="93" s="1"/>
  <c r="X187" i="93" a="1"/>
  <c r="X187" i="93" s="1"/>
  <c r="Y187" i="93" a="1"/>
  <c r="Y187" i="93" s="1"/>
  <c r="Z187" i="93" a="1"/>
  <c r="Z187" i="93" s="1"/>
  <c r="AA187" i="93" a="1"/>
  <c r="AA187" i="93" s="1"/>
  <c r="AB187" i="93" a="1"/>
  <c r="AB187" i="93"/>
  <c r="AC187" i="93" a="1"/>
  <c r="AC187" i="93" s="1"/>
  <c r="AD187" i="93" a="1"/>
  <c r="AD187" i="93" s="1"/>
  <c r="AE187" i="93" a="1"/>
  <c r="AE187" i="93" s="1"/>
  <c r="AF187" i="93" a="1"/>
  <c r="AF187" i="93" s="1"/>
  <c r="AG187" i="93" a="1"/>
  <c r="AG187" i="93" s="1"/>
  <c r="AH187" i="93" a="1"/>
  <c r="AH187" i="93" s="1"/>
  <c r="AI187" i="93" a="1"/>
  <c r="AI187" i="93" s="1"/>
  <c r="AJ187" i="93" a="1"/>
  <c r="AJ187" i="93"/>
  <c r="AK187" i="93" a="1"/>
  <c r="AK187" i="93" s="1"/>
  <c r="AL187" i="93" a="1"/>
  <c r="AL187" i="93" s="1"/>
  <c r="AM187" i="93" a="1"/>
  <c r="AM187" i="93" s="1"/>
  <c r="AN187" i="93" a="1"/>
  <c r="AN187" i="93" s="1"/>
  <c r="AO187" i="93" a="1"/>
  <c r="AO187" i="93" s="1"/>
  <c r="AP187" i="93" a="1"/>
  <c r="AP187" i="93" s="1"/>
  <c r="AQ187" i="93" a="1"/>
  <c r="AQ187" i="93" s="1"/>
  <c r="AR187" i="93" a="1"/>
  <c r="AR187" i="93"/>
  <c r="AS187" i="93" a="1"/>
  <c r="AS187" i="93" s="1"/>
  <c r="AT187" i="93" a="1"/>
  <c r="AT187" i="93" s="1"/>
  <c r="AU187" i="93" a="1"/>
  <c r="AU187" i="93" s="1"/>
  <c r="AV187" i="93" a="1"/>
  <c r="AV187" i="93" s="1"/>
  <c r="AW187" i="93" a="1"/>
  <c r="AW187" i="93" s="1"/>
  <c r="AX187" i="93" a="1"/>
  <c r="AX187" i="93" s="1"/>
  <c r="AY187" i="93" a="1"/>
  <c r="AY187" i="93" s="1"/>
  <c r="AZ187" i="93" a="1"/>
  <c r="AZ187" i="93"/>
  <c r="E188" i="93" a="1"/>
  <c r="E188" i="93" s="1"/>
  <c r="F188" i="93" a="1"/>
  <c r="F188" i="93" s="1"/>
  <c r="G188" i="93" a="1"/>
  <c r="G188" i="93" s="1"/>
  <c r="H188" i="93" a="1"/>
  <c r="H188" i="93" s="1"/>
  <c r="I188" i="93" a="1"/>
  <c r="I188" i="93" s="1"/>
  <c r="J188" i="93" a="1"/>
  <c r="J188" i="93" s="1"/>
  <c r="K188" i="93" a="1"/>
  <c r="K188" i="93" s="1"/>
  <c r="L188" i="93" a="1"/>
  <c r="L188" i="93"/>
  <c r="M188" i="93" a="1"/>
  <c r="M188" i="93" s="1"/>
  <c r="N188" i="93" a="1"/>
  <c r="N188" i="93" s="1"/>
  <c r="O188" i="93" a="1"/>
  <c r="O188" i="93" s="1"/>
  <c r="P188" i="93" a="1"/>
  <c r="P188" i="93" s="1"/>
  <c r="Q188" i="93" a="1"/>
  <c r="Q188" i="93" s="1"/>
  <c r="R188" i="93" a="1"/>
  <c r="R188" i="93" s="1"/>
  <c r="S188" i="93" a="1"/>
  <c r="S188" i="93" s="1"/>
  <c r="T188" i="93" a="1"/>
  <c r="T188" i="93"/>
  <c r="U188" i="93" a="1"/>
  <c r="U188" i="93" s="1"/>
  <c r="V188" i="93" a="1"/>
  <c r="V188" i="93" s="1"/>
  <c r="W188" i="93" a="1"/>
  <c r="W188" i="93" s="1"/>
  <c r="X188" i="93" a="1"/>
  <c r="X188" i="93" s="1"/>
  <c r="Y188" i="93" a="1"/>
  <c r="Y188" i="93" s="1"/>
  <c r="Z188" i="93" a="1"/>
  <c r="Z188" i="93" s="1"/>
  <c r="AA188" i="93" a="1"/>
  <c r="AA188" i="93" s="1"/>
  <c r="AB188" i="93" a="1"/>
  <c r="AB188" i="93"/>
  <c r="AC188" i="93" a="1"/>
  <c r="AC188" i="93" s="1"/>
  <c r="AD188" i="93" a="1"/>
  <c r="AD188" i="93" s="1"/>
  <c r="AE188" i="93" a="1"/>
  <c r="AE188" i="93" s="1"/>
  <c r="AF188" i="93" a="1"/>
  <c r="AF188" i="93" s="1"/>
  <c r="AG188" i="93" a="1"/>
  <c r="AG188" i="93" s="1"/>
  <c r="AH188" i="93" a="1"/>
  <c r="AH188" i="93" s="1"/>
  <c r="AI188" i="93" a="1"/>
  <c r="AI188" i="93" s="1"/>
  <c r="AJ188" i="93" a="1"/>
  <c r="AJ188" i="93"/>
  <c r="AK188" i="93" a="1"/>
  <c r="AK188" i="93" s="1"/>
  <c r="AL188" i="93" a="1"/>
  <c r="AL188" i="93" s="1"/>
  <c r="AM188" i="93" a="1"/>
  <c r="AM188" i="93" s="1"/>
  <c r="AN188" i="93" a="1"/>
  <c r="AN188" i="93" s="1"/>
  <c r="AO188" i="93" a="1"/>
  <c r="AO188" i="93" s="1"/>
  <c r="AP188" i="93" a="1"/>
  <c r="AP188" i="93" s="1"/>
  <c r="AQ188" i="93" a="1"/>
  <c r="AQ188" i="93" s="1"/>
  <c r="AR188" i="93" a="1"/>
  <c r="AR188" i="93"/>
  <c r="AS188" i="93" a="1"/>
  <c r="AS188" i="93" s="1"/>
  <c r="AT188" i="93" a="1"/>
  <c r="AT188" i="93" s="1"/>
  <c r="AU188" i="93" a="1"/>
  <c r="AU188" i="93" s="1"/>
  <c r="AV188" i="93" a="1"/>
  <c r="AV188" i="93" s="1"/>
  <c r="AW188" i="93" a="1"/>
  <c r="AW188" i="93" s="1"/>
  <c r="AX188" i="93" a="1"/>
  <c r="AX188" i="93" s="1"/>
  <c r="AY188" i="93" a="1"/>
  <c r="AY188" i="93" s="1"/>
  <c r="AZ188" i="93" a="1"/>
  <c r="AZ188" i="93"/>
  <c r="E189" i="93" a="1"/>
  <c r="E189" i="93" s="1"/>
  <c r="F189" i="93" a="1"/>
  <c r="F189" i="93" s="1"/>
  <c r="G189" i="93" a="1"/>
  <c r="G189" i="93" s="1"/>
  <c r="H189" i="93" a="1"/>
  <c r="H189" i="93" s="1"/>
  <c r="I189" i="93" a="1"/>
  <c r="I189" i="93" s="1"/>
  <c r="J189" i="93" a="1"/>
  <c r="J189" i="93" s="1"/>
  <c r="K189" i="93" a="1"/>
  <c r="K189" i="93" s="1"/>
  <c r="L189" i="93" a="1"/>
  <c r="L189" i="93"/>
  <c r="M189" i="93" a="1"/>
  <c r="M189" i="93" s="1"/>
  <c r="N189" i="93" a="1"/>
  <c r="N189" i="93" s="1"/>
  <c r="O189" i="93" a="1"/>
  <c r="O189" i="93" s="1"/>
  <c r="P189" i="93" a="1"/>
  <c r="P189" i="93" s="1"/>
  <c r="Q189" i="93" a="1"/>
  <c r="Q189" i="93" s="1"/>
  <c r="R189" i="93" a="1"/>
  <c r="R189" i="93" s="1"/>
  <c r="S189" i="93" a="1"/>
  <c r="S189" i="93" s="1"/>
  <c r="T189" i="93" a="1"/>
  <c r="T189" i="93"/>
  <c r="U189" i="93" a="1"/>
  <c r="U189" i="93" s="1"/>
  <c r="V189" i="93" a="1"/>
  <c r="V189" i="93" s="1"/>
  <c r="W189" i="93" a="1"/>
  <c r="W189" i="93" s="1"/>
  <c r="X189" i="93" a="1"/>
  <c r="X189" i="93" s="1"/>
  <c r="Y189" i="93" a="1"/>
  <c r="Y189" i="93" s="1"/>
  <c r="Z189" i="93" a="1"/>
  <c r="Z189" i="93" s="1"/>
  <c r="AA189" i="93" a="1"/>
  <c r="AA189" i="93" s="1"/>
  <c r="AB189" i="93" a="1"/>
  <c r="AB189" i="93"/>
  <c r="AC189" i="93" a="1"/>
  <c r="AC189" i="93" s="1"/>
  <c r="AD189" i="93" a="1"/>
  <c r="AD189" i="93" s="1"/>
  <c r="AE189" i="93" a="1"/>
  <c r="AE189" i="93" s="1"/>
  <c r="AF189" i="93" a="1"/>
  <c r="AF189" i="93" s="1"/>
  <c r="AG189" i="93" a="1"/>
  <c r="AG189" i="93" s="1"/>
  <c r="AH189" i="93" a="1"/>
  <c r="AH189" i="93" s="1"/>
  <c r="AI189" i="93" a="1"/>
  <c r="AI189" i="93" s="1"/>
  <c r="AJ189" i="93" a="1"/>
  <c r="AJ189" i="93"/>
  <c r="AK189" i="93" a="1"/>
  <c r="AK189" i="93" s="1"/>
  <c r="AL189" i="93" a="1"/>
  <c r="AL189" i="93" s="1"/>
  <c r="AM189" i="93" a="1"/>
  <c r="AM189" i="93" s="1"/>
  <c r="AN189" i="93" a="1"/>
  <c r="AN189" i="93" s="1"/>
  <c r="AO189" i="93" a="1"/>
  <c r="AO189" i="93" s="1"/>
  <c r="AP189" i="93" a="1"/>
  <c r="AP189" i="93" s="1"/>
  <c r="AQ189" i="93" a="1"/>
  <c r="AQ189" i="93" s="1"/>
  <c r="AR189" i="93" a="1"/>
  <c r="AR189" i="93"/>
  <c r="AS189" i="93" a="1"/>
  <c r="AS189" i="93" s="1"/>
  <c r="AT189" i="93" a="1"/>
  <c r="AT189" i="93" s="1"/>
  <c r="AU189" i="93" a="1"/>
  <c r="AU189" i="93" s="1"/>
  <c r="AV189" i="93" a="1"/>
  <c r="AV189" i="93" s="1"/>
  <c r="AW189" i="93" a="1"/>
  <c r="AW189" i="93" s="1"/>
  <c r="AX189" i="93" a="1"/>
  <c r="AX189" i="93" s="1"/>
  <c r="AY189" i="93" a="1"/>
  <c r="AY189" i="93" s="1"/>
  <c r="AZ189" i="93" a="1"/>
  <c r="AZ189" i="93"/>
  <c r="E190" i="93" a="1"/>
  <c r="E190" i="93" s="1"/>
  <c r="F190" i="93" a="1"/>
  <c r="F190" i="93" s="1"/>
  <c r="G190" i="93" a="1"/>
  <c r="G190" i="93" s="1"/>
  <c r="H190" i="93" a="1"/>
  <c r="H190" i="93" s="1"/>
  <c r="I190" i="93" a="1"/>
  <c r="I190" i="93" s="1"/>
  <c r="J190" i="93" a="1"/>
  <c r="J190" i="93" s="1"/>
  <c r="K190" i="93" a="1"/>
  <c r="K190" i="93" s="1"/>
  <c r="L190" i="93" a="1"/>
  <c r="L190" i="93"/>
  <c r="M190" i="93" a="1"/>
  <c r="M190" i="93" s="1"/>
  <c r="N190" i="93" a="1"/>
  <c r="N190" i="93" s="1"/>
  <c r="O190" i="93" a="1"/>
  <c r="O190" i="93" s="1"/>
  <c r="P190" i="93" a="1"/>
  <c r="P190" i="93" s="1"/>
  <c r="Q190" i="93" a="1"/>
  <c r="Q190" i="93" s="1"/>
  <c r="R190" i="93" a="1"/>
  <c r="R190" i="93" s="1"/>
  <c r="S190" i="93" a="1"/>
  <c r="S190" i="93" s="1"/>
  <c r="T190" i="93" a="1"/>
  <c r="T190" i="93"/>
  <c r="U190" i="93" a="1"/>
  <c r="U190" i="93" s="1"/>
  <c r="V190" i="93" a="1"/>
  <c r="V190" i="93" s="1"/>
  <c r="W190" i="93" a="1"/>
  <c r="W190" i="93" s="1"/>
  <c r="X190" i="93" a="1"/>
  <c r="X190" i="93" s="1"/>
  <c r="Y190" i="93" a="1"/>
  <c r="Y190" i="93" s="1"/>
  <c r="Z190" i="93" a="1"/>
  <c r="Z190" i="93" s="1"/>
  <c r="AA190" i="93" a="1"/>
  <c r="AA190" i="93" s="1"/>
  <c r="AB190" i="93" a="1"/>
  <c r="AB190" i="93"/>
  <c r="AC190" i="93" a="1"/>
  <c r="AC190" i="93" s="1"/>
  <c r="AD190" i="93" a="1"/>
  <c r="AD190" i="93" s="1"/>
  <c r="AE190" i="93" a="1"/>
  <c r="AE190" i="93" s="1"/>
  <c r="AF190" i="93" a="1"/>
  <c r="AF190" i="93" s="1"/>
  <c r="AG190" i="93" a="1"/>
  <c r="AG190" i="93" s="1"/>
  <c r="AH190" i="93" a="1"/>
  <c r="AH190" i="93"/>
  <c r="AI190" i="93" a="1"/>
  <c r="AI190" i="93"/>
  <c r="AJ190" i="93" a="1"/>
  <c r="AJ190" i="93"/>
  <c r="AK190" i="93" a="1"/>
  <c r="AK190" i="93"/>
  <c r="AL190" i="93" a="1"/>
  <c r="AL190" i="93"/>
  <c r="AM190" i="93" a="1"/>
  <c r="AM190" i="93"/>
  <c r="AN190" i="93" a="1"/>
  <c r="AN190" i="93"/>
  <c r="AO190" i="93" a="1"/>
  <c r="AO190" i="93"/>
  <c r="AP190" i="93" a="1"/>
  <c r="AP190" i="93"/>
  <c r="AQ190" i="93" a="1"/>
  <c r="AQ190" i="93"/>
  <c r="AR190" i="93" a="1"/>
  <c r="AR190" i="93"/>
  <c r="AS190" i="93" a="1"/>
  <c r="AS190" i="93"/>
  <c r="AT190" i="93" a="1"/>
  <c r="AT190" i="93"/>
  <c r="AU190" i="93" a="1"/>
  <c r="AU190" i="93"/>
  <c r="AV190" i="93" a="1"/>
  <c r="AV190" i="93"/>
  <c r="AW190" i="93" a="1"/>
  <c r="AW190" i="93"/>
  <c r="AX190" i="93" a="1"/>
  <c r="AX190" i="93"/>
  <c r="AY190" i="93" a="1"/>
  <c r="AY190" i="93"/>
  <c r="AZ190" i="93" a="1"/>
  <c r="AZ190" i="93"/>
  <c r="E191" i="93" a="1"/>
  <c r="E191" i="93"/>
  <c r="F191" i="93" a="1"/>
  <c r="F191" i="93"/>
  <c r="G191" i="93" a="1"/>
  <c r="G191" i="93"/>
  <c r="H191" i="93" a="1"/>
  <c r="H191" i="93"/>
  <c r="I191" i="93" a="1"/>
  <c r="I191" i="93"/>
  <c r="J191" i="93" a="1"/>
  <c r="J191" i="93"/>
  <c r="K191" i="93" a="1"/>
  <c r="K191" i="93"/>
  <c r="L191" i="93" a="1"/>
  <c r="L191" i="93"/>
  <c r="M191" i="93" a="1"/>
  <c r="M191" i="93"/>
  <c r="N191" i="93" a="1"/>
  <c r="N191" i="93"/>
  <c r="O191" i="93" a="1"/>
  <c r="O191" i="93"/>
  <c r="P191" i="93" a="1"/>
  <c r="P191" i="93"/>
  <c r="Q191" i="93" a="1"/>
  <c r="Q191" i="93"/>
  <c r="R191" i="93" a="1"/>
  <c r="R191" i="93"/>
  <c r="S191" i="93" a="1"/>
  <c r="S191" i="93"/>
  <c r="T191" i="93" a="1"/>
  <c r="T191" i="93"/>
  <c r="U191" i="93" a="1"/>
  <c r="U191" i="93"/>
  <c r="V191" i="93" a="1"/>
  <c r="V191" i="93" s="1"/>
  <c r="W191" i="93" a="1"/>
  <c r="W191" i="93"/>
  <c r="X191" i="93" a="1"/>
  <c r="X191" i="93" s="1"/>
  <c r="Y191" i="93" a="1"/>
  <c r="Y191" i="93" s="1"/>
  <c r="Z191" i="93" a="1"/>
  <c r="Z191" i="93" s="1"/>
  <c r="AA191" i="93" a="1"/>
  <c r="AA191" i="93"/>
  <c r="AB191" i="93" a="1"/>
  <c r="AB191" i="93" s="1"/>
  <c r="AC191" i="93" a="1"/>
  <c r="AC191" i="93" s="1"/>
  <c r="AD191" i="93" a="1"/>
  <c r="AD191" i="93" s="1"/>
  <c r="AE191" i="93" a="1"/>
  <c r="AE191" i="93"/>
  <c r="AF191" i="93" a="1"/>
  <c r="AF191" i="93" s="1"/>
  <c r="AG191" i="93" a="1"/>
  <c r="AG191" i="93" s="1"/>
  <c r="AH191" i="93" a="1"/>
  <c r="AH191" i="93" s="1"/>
  <c r="AI191" i="93" a="1"/>
  <c r="AI191" i="93"/>
  <c r="AJ191" i="93" a="1"/>
  <c r="AJ191" i="93" s="1"/>
  <c r="AK191" i="93" a="1"/>
  <c r="AK191" i="93" s="1"/>
  <c r="AL191" i="93" a="1"/>
  <c r="AL191" i="93" s="1"/>
  <c r="AM191" i="93" a="1"/>
  <c r="AM191" i="93"/>
  <c r="AN191" i="93" a="1"/>
  <c r="AN191" i="93" s="1"/>
  <c r="AO191" i="93" a="1"/>
  <c r="AO191" i="93" s="1"/>
  <c r="AP191" i="93" a="1"/>
  <c r="AP191" i="93" s="1"/>
  <c r="AQ191" i="93" a="1"/>
  <c r="AQ191" i="93"/>
  <c r="AR191" i="93" a="1"/>
  <c r="AR191" i="93" s="1"/>
  <c r="AS191" i="93" a="1"/>
  <c r="AS191" i="93" s="1"/>
  <c r="AT191" i="93" a="1"/>
  <c r="AT191" i="93" s="1"/>
  <c r="AU191" i="93" a="1"/>
  <c r="AU191" i="93"/>
  <c r="AV191" i="93" a="1"/>
  <c r="AV191" i="93" s="1"/>
  <c r="AW191" i="93" a="1"/>
  <c r="AW191" i="93" s="1"/>
  <c r="AX191" i="93" a="1"/>
  <c r="AX191" i="93" s="1"/>
  <c r="AY191" i="93" a="1"/>
  <c r="AY191" i="93" s="1"/>
  <c r="AZ191" i="93" a="1"/>
  <c r="AZ191" i="93" s="1"/>
  <c r="E192" i="93" a="1"/>
  <c r="E192" i="93" s="1"/>
  <c r="F192" i="93" a="1"/>
  <c r="F192" i="93" s="1"/>
  <c r="G192" i="93" a="1"/>
  <c r="G192" i="93" s="1"/>
  <c r="H192" i="93" a="1"/>
  <c r="H192" i="93" s="1"/>
  <c r="I192" i="93" a="1"/>
  <c r="I192" i="93" s="1"/>
  <c r="J192" i="93" a="1"/>
  <c r="J192" i="93" s="1"/>
  <c r="K192" i="93" a="1"/>
  <c r="K192" i="93" s="1"/>
  <c r="L192" i="93" a="1"/>
  <c r="L192" i="93" s="1"/>
  <c r="M192" i="93" a="1"/>
  <c r="M192" i="93" s="1"/>
  <c r="N192" i="93" a="1"/>
  <c r="N192" i="93" s="1"/>
  <c r="O192" i="93" a="1"/>
  <c r="O192" i="93"/>
  <c r="P192" i="93" a="1"/>
  <c r="P192" i="93" s="1"/>
  <c r="Q192" i="93" a="1"/>
  <c r="Q192" i="93" s="1"/>
  <c r="R192" i="93" a="1"/>
  <c r="R192" i="93" s="1"/>
  <c r="S192" i="93" a="1"/>
  <c r="S192" i="93"/>
  <c r="T192" i="93" a="1"/>
  <c r="T192" i="93" s="1"/>
  <c r="U192" i="93" a="1"/>
  <c r="U192" i="93" s="1"/>
  <c r="V192" i="93" a="1"/>
  <c r="V192" i="93" s="1"/>
  <c r="W192" i="93" a="1"/>
  <c r="W192" i="93"/>
  <c r="X192" i="93" a="1"/>
  <c r="X192" i="93" s="1"/>
  <c r="Y192" i="93" a="1"/>
  <c r="Y192" i="93" s="1"/>
  <c r="Z192" i="93" a="1"/>
  <c r="Z192" i="93" s="1"/>
  <c r="AA192" i="93" a="1"/>
  <c r="AA192" i="93" s="1"/>
  <c r="AB192" i="93" a="1"/>
  <c r="AB192" i="93" s="1"/>
  <c r="AC192" i="93" a="1"/>
  <c r="AC192" i="93" s="1"/>
  <c r="AD192" i="93" a="1"/>
  <c r="AD192" i="93" s="1"/>
  <c r="AE192" i="93" a="1"/>
  <c r="AE192" i="93"/>
  <c r="AF192" i="93" a="1"/>
  <c r="AF192" i="93" s="1"/>
  <c r="AG192" i="93" a="1"/>
  <c r="AG192" i="93" s="1"/>
  <c r="AH192" i="93" a="1"/>
  <c r="AH192" i="93" s="1"/>
  <c r="AI192" i="93" a="1"/>
  <c r="AI192" i="93" s="1"/>
  <c r="AJ192" i="93" a="1"/>
  <c r="AJ192" i="93" s="1"/>
  <c r="AK192" i="93" a="1"/>
  <c r="AK192" i="93" s="1"/>
  <c r="AL192" i="93" a="1"/>
  <c r="AL192" i="93" s="1"/>
  <c r="AM192" i="93" a="1"/>
  <c r="AM192" i="93" s="1"/>
  <c r="AN192" i="93" a="1"/>
  <c r="AN192" i="93" s="1"/>
  <c r="AO192" i="93" a="1"/>
  <c r="AO192" i="93" s="1"/>
  <c r="AP192" i="93" a="1"/>
  <c r="AP192" i="93" s="1"/>
  <c r="AQ192" i="93" a="1"/>
  <c r="AQ192" i="93" s="1"/>
  <c r="AR192" i="93" a="1"/>
  <c r="AR192" i="93" s="1"/>
  <c r="AS192" i="93" a="1"/>
  <c r="AS192" i="93" s="1"/>
  <c r="AT192" i="93" a="1"/>
  <c r="AT192" i="93" s="1"/>
  <c r="AU192" i="93" a="1"/>
  <c r="AU192" i="93"/>
  <c r="AV192" i="93" a="1"/>
  <c r="AV192" i="93" s="1"/>
  <c r="AW192" i="93" a="1"/>
  <c r="AW192" i="93" s="1"/>
  <c r="AX192" i="93" a="1"/>
  <c r="AX192" i="93" s="1"/>
  <c r="AY192" i="93" a="1"/>
  <c r="AY192" i="93"/>
  <c r="AZ192" i="93" a="1"/>
  <c r="AZ192" i="93" s="1"/>
  <c r="E193" i="93" a="1"/>
  <c r="E193" i="93" s="1"/>
  <c r="F193" i="93" a="1"/>
  <c r="F193" i="93" s="1"/>
  <c r="G193" i="93" a="1"/>
  <c r="G193" i="93"/>
  <c r="H193" i="93" a="1"/>
  <c r="H193" i="93" s="1"/>
  <c r="I193" i="93" a="1"/>
  <c r="I193" i="93" s="1"/>
  <c r="J193" i="93" a="1"/>
  <c r="J193" i="93" s="1"/>
  <c r="K193" i="93" a="1"/>
  <c r="K193" i="93" s="1"/>
  <c r="L193" i="93" a="1"/>
  <c r="L193" i="93" s="1"/>
  <c r="M193" i="93" a="1"/>
  <c r="M193" i="93" s="1"/>
  <c r="N193" i="93" a="1"/>
  <c r="N193" i="93" s="1"/>
  <c r="O193" i="93" a="1"/>
  <c r="O193" i="93"/>
  <c r="P193" i="93" a="1"/>
  <c r="P193" i="93" s="1"/>
  <c r="Q193" i="93" a="1"/>
  <c r="Q193" i="93" s="1"/>
  <c r="R193" i="93" a="1"/>
  <c r="R193" i="93" s="1"/>
  <c r="S193" i="93" a="1"/>
  <c r="S193" i="93" s="1"/>
  <c r="T193" i="93" a="1"/>
  <c r="T193" i="93" s="1"/>
  <c r="U193" i="93" a="1"/>
  <c r="U193" i="93" s="1"/>
  <c r="V193" i="93" a="1"/>
  <c r="V193" i="93" s="1"/>
  <c r="W193" i="93" a="1"/>
  <c r="W193" i="93" s="1"/>
  <c r="X193" i="93" a="1"/>
  <c r="X193" i="93" s="1"/>
  <c r="Y193" i="93" a="1"/>
  <c r="Y193" i="93" s="1"/>
  <c r="Z193" i="93" a="1"/>
  <c r="Z193" i="93" s="1"/>
  <c r="AA193" i="93" a="1"/>
  <c r="AA193" i="93" s="1"/>
  <c r="AB193" i="93" a="1"/>
  <c r="AB193" i="93" s="1"/>
  <c r="AC193" i="93" a="1"/>
  <c r="AC193" i="93" s="1"/>
  <c r="AD193" i="93" a="1"/>
  <c r="AD193" i="93" s="1"/>
  <c r="AE193" i="93" a="1"/>
  <c r="AE193" i="93"/>
  <c r="AF193" i="93" a="1"/>
  <c r="AF193" i="93" s="1"/>
  <c r="AG193" i="93" a="1"/>
  <c r="AG193" i="93" s="1"/>
  <c r="AH193" i="93" a="1"/>
  <c r="AH193" i="93" s="1"/>
  <c r="AI193" i="93" a="1"/>
  <c r="AI193" i="93"/>
  <c r="AJ193" i="93" a="1"/>
  <c r="AJ193" i="93" s="1"/>
  <c r="AK193" i="93" a="1"/>
  <c r="AK193" i="93" s="1"/>
  <c r="AL193" i="93" a="1"/>
  <c r="AL193" i="93" s="1"/>
  <c r="AM193" i="93" a="1"/>
  <c r="AM193" i="93"/>
  <c r="AN193" i="93" a="1"/>
  <c r="AN193" i="93" s="1"/>
  <c r="AO193" i="93" a="1"/>
  <c r="AO193" i="93" s="1"/>
  <c r="AP193" i="93" a="1"/>
  <c r="AP193" i="93" s="1"/>
  <c r="AQ193" i="93" a="1"/>
  <c r="AQ193" i="93" s="1"/>
  <c r="AR193" i="93" a="1"/>
  <c r="AR193" i="93" s="1"/>
  <c r="AS193" i="93" a="1"/>
  <c r="AS193" i="93" s="1"/>
  <c r="AT193" i="93" a="1"/>
  <c r="AT193" i="93" s="1"/>
  <c r="AU193" i="93" a="1"/>
  <c r="AU193" i="93"/>
  <c r="AV193" i="93" a="1"/>
  <c r="AV193" i="93" s="1"/>
  <c r="AW193" i="93" a="1"/>
  <c r="AW193" i="93" s="1"/>
  <c r="AX193" i="93" a="1"/>
  <c r="AX193" i="93" s="1"/>
  <c r="AY193" i="93" a="1"/>
  <c r="AY193" i="93" s="1"/>
  <c r="AZ193" i="93" a="1"/>
  <c r="AZ193" i="93" s="1"/>
  <c r="E194" i="93" a="1"/>
  <c r="E194" i="93" s="1"/>
  <c r="F194" i="93" a="1"/>
  <c r="F194" i="93" s="1"/>
  <c r="G194" i="93" a="1"/>
  <c r="G194" i="93" s="1"/>
  <c r="H194" i="93" a="1"/>
  <c r="H194" i="93" s="1"/>
  <c r="I194" i="93" a="1"/>
  <c r="I194" i="93" s="1"/>
  <c r="J194" i="93" a="1"/>
  <c r="J194" i="93" s="1"/>
  <c r="K194" i="93" a="1"/>
  <c r="K194" i="93" s="1"/>
  <c r="L194" i="93" a="1"/>
  <c r="L194" i="93" s="1"/>
  <c r="M194" i="93" a="1"/>
  <c r="M194" i="93" s="1"/>
  <c r="N194" i="93" a="1"/>
  <c r="N194" i="93" s="1"/>
  <c r="O194" i="93" a="1"/>
  <c r="O194" i="93"/>
  <c r="P194" i="93" a="1"/>
  <c r="P194" i="93" s="1"/>
  <c r="Q194" i="93" a="1"/>
  <c r="Q194" i="93" s="1"/>
  <c r="R194" i="93" a="1"/>
  <c r="R194" i="93" s="1"/>
  <c r="S194" i="93" a="1"/>
  <c r="S194" i="93"/>
  <c r="T194" i="93" a="1"/>
  <c r="T194" i="93" s="1"/>
  <c r="U194" i="93" a="1"/>
  <c r="U194" i="93" s="1"/>
  <c r="V194" i="93" a="1"/>
  <c r="V194" i="93" s="1"/>
  <c r="W194" i="93" a="1"/>
  <c r="W194" i="93"/>
  <c r="X194" i="93" a="1"/>
  <c r="X194" i="93" s="1"/>
  <c r="Y194" i="93" a="1"/>
  <c r="Y194" i="93" s="1"/>
  <c r="Z194" i="93" a="1"/>
  <c r="Z194" i="93" s="1"/>
  <c r="AA194" i="93" a="1"/>
  <c r="AA194" i="93" s="1"/>
  <c r="AB194" i="93" a="1"/>
  <c r="AB194" i="93" s="1"/>
  <c r="AC194" i="93" a="1"/>
  <c r="AC194" i="93" s="1"/>
  <c r="AD194" i="93" a="1"/>
  <c r="AD194" i="93" s="1"/>
  <c r="AE194" i="93" a="1"/>
  <c r="AE194" i="93"/>
  <c r="AF194" i="93" a="1"/>
  <c r="AF194" i="93" s="1"/>
  <c r="AG194" i="93" a="1"/>
  <c r="AG194" i="93" s="1"/>
  <c r="AH194" i="93" a="1"/>
  <c r="AH194" i="93" s="1"/>
  <c r="AI194" i="93" a="1"/>
  <c r="AI194" i="93" s="1"/>
  <c r="AJ194" i="93" a="1"/>
  <c r="AJ194" i="93" s="1"/>
  <c r="AK194" i="93" a="1"/>
  <c r="AK194" i="93" s="1"/>
  <c r="AL194" i="93" a="1"/>
  <c r="AL194" i="93" s="1"/>
  <c r="AM194" i="93" a="1"/>
  <c r="AM194" i="93" s="1"/>
  <c r="AN194" i="93" a="1"/>
  <c r="AN194" i="93" s="1"/>
  <c r="AO194" i="93" a="1"/>
  <c r="AO194" i="93" s="1"/>
  <c r="AP194" i="93" a="1"/>
  <c r="AP194" i="93" s="1"/>
  <c r="AQ194" i="93" a="1"/>
  <c r="AQ194" i="93" s="1"/>
  <c r="AR194" i="93" a="1"/>
  <c r="AR194" i="93" s="1"/>
  <c r="AS194" i="93" a="1"/>
  <c r="AS194" i="93" s="1"/>
  <c r="AT194" i="93" a="1"/>
  <c r="AT194" i="93" s="1"/>
  <c r="AU194" i="93" a="1"/>
  <c r="AU194" i="93"/>
  <c r="AV194" i="93" a="1"/>
  <c r="AV194" i="93" s="1"/>
  <c r="AW194" i="93" a="1"/>
  <c r="AW194" i="93" s="1"/>
  <c r="AX194" i="93" a="1"/>
  <c r="AX194" i="93" s="1"/>
  <c r="AY194" i="93" a="1"/>
  <c r="AY194" i="93"/>
  <c r="AZ194" i="93" a="1"/>
  <c r="AZ194" i="93" s="1"/>
  <c r="E195" i="93" a="1"/>
  <c r="E195" i="93" s="1"/>
  <c r="F195" i="93" a="1"/>
  <c r="F195" i="93" s="1"/>
  <c r="G195" i="93" a="1"/>
  <c r="G195" i="93"/>
  <c r="H195" i="93" a="1"/>
  <c r="H195" i="93" s="1"/>
  <c r="I195" i="93" a="1"/>
  <c r="I195" i="93" s="1"/>
  <c r="J195" i="93" a="1"/>
  <c r="J195" i="93" s="1"/>
  <c r="K195" i="93" a="1"/>
  <c r="K195" i="93" s="1"/>
  <c r="L195" i="93" a="1"/>
  <c r="L195" i="93" s="1"/>
  <c r="M195" i="93" a="1"/>
  <c r="M195" i="93" s="1"/>
  <c r="N195" i="93" a="1"/>
  <c r="N195" i="93" s="1"/>
  <c r="O195" i="93" a="1"/>
  <c r="O195" i="93"/>
  <c r="P195" i="93" a="1"/>
  <c r="P195" i="93" s="1"/>
  <c r="Q195" i="93" a="1"/>
  <c r="Q195" i="93" s="1"/>
  <c r="R195" i="93" a="1"/>
  <c r="R195" i="93" s="1"/>
  <c r="S195" i="93" a="1"/>
  <c r="S195" i="93" s="1"/>
  <c r="T195" i="93" a="1"/>
  <c r="T195" i="93" s="1"/>
  <c r="U195" i="93" a="1"/>
  <c r="U195" i="93" s="1"/>
  <c r="V195" i="93" a="1"/>
  <c r="V195" i="93" s="1"/>
  <c r="W195" i="93" a="1"/>
  <c r="W195" i="93" s="1"/>
  <c r="X195" i="93" a="1"/>
  <c r="X195" i="93" s="1"/>
  <c r="Y195" i="93" a="1"/>
  <c r="Y195" i="93" s="1"/>
  <c r="Z195" i="93" a="1"/>
  <c r="Z195" i="93" s="1"/>
  <c r="AA195" i="93" a="1"/>
  <c r="AA195" i="93" s="1"/>
  <c r="AB195" i="93" a="1"/>
  <c r="AB195" i="93" s="1"/>
  <c r="AC195" i="93" a="1"/>
  <c r="AC195" i="93" s="1"/>
  <c r="AD195" i="93" a="1"/>
  <c r="AD195" i="93" s="1"/>
  <c r="AE195" i="93" a="1"/>
  <c r="AE195" i="93"/>
  <c r="AF195" i="93" a="1"/>
  <c r="AF195" i="93" s="1"/>
  <c r="AG195" i="93" a="1"/>
  <c r="AG195" i="93" s="1"/>
  <c r="AH195" i="93" a="1"/>
  <c r="AH195" i="93" s="1"/>
  <c r="AI195" i="93" a="1"/>
  <c r="AI195" i="93"/>
  <c r="AJ195" i="93" a="1"/>
  <c r="AJ195" i="93" s="1"/>
  <c r="AK195" i="93" a="1"/>
  <c r="AK195" i="93" s="1"/>
  <c r="AL195" i="93" a="1"/>
  <c r="AL195" i="93" s="1"/>
  <c r="AM195" i="93" a="1"/>
  <c r="AM195" i="93"/>
  <c r="AN195" i="93" a="1"/>
  <c r="AN195" i="93" s="1"/>
  <c r="AO195" i="93" a="1"/>
  <c r="AO195" i="93" s="1"/>
  <c r="AP195" i="93" a="1"/>
  <c r="AP195" i="93" s="1"/>
  <c r="AQ195" i="93" a="1"/>
  <c r="AQ195" i="93" s="1"/>
  <c r="AR195" i="93" a="1"/>
  <c r="AR195" i="93" s="1"/>
  <c r="AS195" i="93" a="1"/>
  <c r="AS195" i="93" s="1"/>
  <c r="AT195" i="93" a="1"/>
  <c r="AT195" i="93" s="1"/>
  <c r="AU195" i="93" a="1"/>
  <c r="AU195" i="93"/>
  <c r="AV195" i="93" a="1"/>
  <c r="AV195" i="93" s="1"/>
  <c r="AW195" i="93" a="1"/>
  <c r="AW195" i="93" s="1"/>
  <c r="AX195" i="93" a="1"/>
  <c r="AX195" i="93" s="1"/>
  <c r="AY195" i="93" a="1"/>
  <c r="AY195" i="93" s="1"/>
  <c r="AZ195" i="93" a="1"/>
  <c r="AZ195" i="93" s="1"/>
  <c r="E196" i="93" a="1"/>
  <c r="E196" i="93" s="1"/>
  <c r="F196" i="93" a="1"/>
  <c r="F196" i="93" s="1"/>
  <c r="G196" i="93" a="1"/>
  <c r="G196" i="93" s="1"/>
  <c r="H196" i="93" a="1"/>
  <c r="H196" i="93" s="1"/>
  <c r="I196" i="93" a="1"/>
  <c r="I196" i="93" s="1"/>
  <c r="J196" i="93" a="1"/>
  <c r="J196" i="93" s="1"/>
  <c r="K196" i="93" a="1"/>
  <c r="K196" i="93" s="1"/>
  <c r="L196" i="93" a="1"/>
  <c r="L196" i="93" s="1"/>
  <c r="M196" i="93" a="1"/>
  <c r="M196" i="93" s="1"/>
  <c r="N196" i="93" a="1"/>
  <c r="N196" i="93" s="1"/>
  <c r="O196" i="93" a="1"/>
  <c r="O196" i="93"/>
  <c r="P196" i="93" a="1"/>
  <c r="P196" i="93" s="1"/>
  <c r="Q196" i="93" a="1"/>
  <c r="Q196" i="93" s="1"/>
  <c r="R196" i="93" a="1"/>
  <c r="R196" i="93" s="1"/>
  <c r="S196" i="93" a="1"/>
  <c r="S196" i="93"/>
  <c r="T196" i="93" a="1"/>
  <c r="T196" i="93" s="1"/>
  <c r="U196" i="93" a="1"/>
  <c r="U196" i="93" s="1"/>
  <c r="V196" i="93" a="1"/>
  <c r="V196" i="93" s="1"/>
  <c r="W196" i="93" a="1"/>
  <c r="W196" i="93"/>
  <c r="X196" i="93" a="1"/>
  <c r="X196" i="93" s="1"/>
  <c r="Y196" i="93" a="1"/>
  <c r="Y196" i="93" s="1"/>
  <c r="Z196" i="93" a="1"/>
  <c r="Z196" i="93" s="1"/>
  <c r="AA196" i="93" a="1"/>
  <c r="AA196" i="93" s="1"/>
  <c r="AB196" i="93" a="1"/>
  <c r="AB196" i="93" s="1"/>
  <c r="AC196" i="93" a="1"/>
  <c r="AC196" i="93" s="1"/>
  <c r="AD196" i="93" a="1"/>
  <c r="AD196" i="93" s="1"/>
  <c r="AE196" i="93" a="1"/>
  <c r="AE196" i="93"/>
  <c r="AF196" i="93" a="1"/>
  <c r="AF196" i="93" s="1"/>
  <c r="AG196" i="93" a="1"/>
  <c r="AG196" i="93" s="1"/>
  <c r="AH196" i="93" a="1"/>
  <c r="AH196" i="93" s="1"/>
  <c r="AI196" i="93" a="1"/>
  <c r="AI196" i="93" s="1"/>
  <c r="AJ196" i="93" a="1"/>
  <c r="AJ196" i="93" s="1"/>
  <c r="AK196" i="93" a="1"/>
  <c r="AK196" i="93" s="1"/>
  <c r="AL196" i="93" a="1"/>
  <c r="AL196" i="93" s="1"/>
  <c r="AM196" i="93" a="1"/>
  <c r="AM196" i="93" s="1"/>
  <c r="AN196" i="93" a="1"/>
  <c r="AN196" i="93" s="1"/>
  <c r="AO196" i="93" a="1"/>
  <c r="AO196" i="93" s="1"/>
  <c r="AP196" i="93" a="1"/>
  <c r="AP196" i="93" s="1"/>
  <c r="AQ196" i="93" a="1"/>
  <c r="AQ196" i="93" s="1"/>
  <c r="AR196" i="93" a="1"/>
  <c r="AR196" i="93" s="1"/>
  <c r="AS196" i="93" a="1"/>
  <c r="AS196" i="93" s="1"/>
  <c r="AT196" i="93" a="1"/>
  <c r="AT196" i="93" s="1"/>
  <c r="AU196" i="93" a="1"/>
  <c r="AU196" i="93"/>
  <c r="AV196" i="93" a="1"/>
  <c r="AV196" i="93" s="1"/>
  <c r="AW196" i="93" a="1"/>
  <c r="AW196" i="93" s="1"/>
  <c r="AX196" i="93" a="1"/>
  <c r="AX196" i="93" s="1"/>
  <c r="AY196" i="93" a="1"/>
  <c r="AY196" i="93"/>
  <c r="AZ196" i="93" a="1"/>
  <c r="AZ196" i="93" s="1"/>
  <c r="E197" i="93" a="1"/>
  <c r="E197" i="93" s="1"/>
  <c r="F197" i="93" a="1"/>
  <c r="F197" i="93" s="1"/>
  <c r="G197" i="93" a="1"/>
  <c r="G197" i="93"/>
  <c r="H197" i="93" a="1"/>
  <c r="H197" i="93" s="1"/>
  <c r="I197" i="93" a="1"/>
  <c r="I197" i="93" s="1"/>
  <c r="J197" i="93" a="1"/>
  <c r="J197" i="93" s="1"/>
  <c r="K197" i="93" a="1"/>
  <c r="K197" i="93" s="1"/>
  <c r="L197" i="93" a="1"/>
  <c r="L197" i="93" s="1"/>
  <c r="M197" i="93" a="1"/>
  <c r="M197" i="93" s="1"/>
  <c r="N197" i="93" a="1"/>
  <c r="N197" i="93" s="1"/>
  <c r="O197" i="93" a="1"/>
  <c r="O197" i="93"/>
  <c r="P197" i="93" a="1"/>
  <c r="P197" i="93" s="1"/>
  <c r="Q197" i="93" a="1"/>
  <c r="Q197" i="93" s="1"/>
  <c r="R197" i="93" a="1"/>
  <c r="R197" i="93" s="1"/>
  <c r="S197" i="93" a="1"/>
  <c r="S197" i="93" s="1"/>
  <c r="T197" i="93" a="1"/>
  <c r="T197" i="93" s="1"/>
  <c r="U197" i="93" a="1"/>
  <c r="U197" i="93" s="1"/>
  <c r="V197" i="93" a="1"/>
  <c r="V197" i="93" s="1"/>
  <c r="W197" i="93" a="1"/>
  <c r="W197" i="93" s="1"/>
  <c r="X197" i="93" a="1"/>
  <c r="X197" i="93" s="1"/>
  <c r="Y197" i="93" a="1"/>
  <c r="Y197" i="93" s="1"/>
  <c r="Z197" i="93" a="1"/>
  <c r="Z197" i="93" s="1"/>
  <c r="AA197" i="93" a="1"/>
  <c r="AA197" i="93" s="1"/>
  <c r="AB197" i="93" a="1"/>
  <c r="AB197" i="93" s="1"/>
  <c r="AC197" i="93" a="1"/>
  <c r="AC197" i="93" s="1"/>
  <c r="AD197" i="93" a="1"/>
  <c r="AD197" i="93" s="1"/>
  <c r="AE197" i="93" a="1"/>
  <c r="AE197" i="93"/>
  <c r="AF197" i="93" a="1"/>
  <c r="AF197" i="93" s="1"/>
  <c r="AG197" i="93" a="1"/>
  <c r="AG197" i="93" s="1"/>
  <c r="AH197" i="93" a="1"/>
  <c r="AH197" i="93" s="1"/>
  <c r="AI197" i="93" a="1"/>
  <c r="AI197" i="93"/>
  <c r="AJ197" i="93" a="1"/>
  <c r="AJ197" i="93" s="1"/>
  <c r="AK197" i="93" a="1"/>
  <c r="AK197" i="93" s="1"/>
  <c r="AL197" i="93" a="1"/>
  <c r="AL197" i="93" s="1"/>
  <c r="AM197" i="93" a="1"/>
  <c r="AM197" i="93"/>
  <c r="AN197" i="93" a="1"/>
  <c r="AN197" i="93" s="1"/>
  <c r="AO197" i="93" a="1"/>
  <c r="AO197" i="93" s="1"/>
  <c r="AP197" i="93" a="1"/>
  <c r="AP197" i="93" s="1"/>
  <c r="AQ197" i="93" a="1"/>
  <c r="AQ197" i="93" s="1"/>
  <c r="AR197" i="93" a="1"/>
  <c r="AR197" i="93" s="1"/>
  <c r="AS197" i="93" a="1"/>
  <c r="AS197" i="93" s="1"/>
  <c r="AT197" i="93" a="1"/>
  <c r="AT197" i="93" s="1"/>
  <c r="AU197" i="93" a="1"/>
  <c r="AU197" i="93"/>
  <c r="AV197" i="93" a="1"/>
  <c r="AV197" i="93" s="1"/>
  <c r="AW197" i="93" a="1"/>
  <c r="AW197" i="93" s="1"/>
  <c r="AX197" i="93" a="1"/>
  <c r="AX197" i="93" s="1"/>
  <c r="AY197" i="93" a="1"/>
  <c r="AY197" i="93" s="1"/>
  <c r="AZ197" i="93" a="1"/>
  <c r="AZ197" i="93" s="1"/>
  <c r="E198" i="93" a="1"/>
  <c r="E198" i="93" s="1"/>
  <c r="F198" i="93" a="1"/>
  <c r="F198" i="93" s="1"/>
  <c r="G198" i="93" a="1"/>
  <c r="G198" i="93" s="1"/>
  <c r="H198" i="93" a="1"/>
  <c r="H198" i="93" s="1"/>
  <c r="I198" i="93" a="1"/>
  <c r="I198" i="93" s="1"/>
  <c r="J198" i="93" a="1"/>
  <c r="J198" i="93" s="1"/>
  <c r="K198" i="93" a="1"/>
  <c r="K198" i="93" s="1"/>
  <c r="L198" i="93" a="1"/>
  <c r="L198" i="93" s="1"/>
  <c r="M198" i="93" a="1"/>
  <c r="M198" i="93" s="1"/>
  <c r="N198" i="93" a="1"/>
  <c r="N198" i="93" s="1"/>
  <c r="O198" i="93" a="1"/>
  <c r="O198" i="93"/>
  <c r="P198" i="93" a="1"/>
  <c r="P198" i="93" s="1"/>
  <c r="Q198" i="93" a="1"/>
  <c r="Q198" i="93" s="1"/>
  <c r="R198" i="93" a="1"/>
  <c r="R198" i="93" s="1"/>
  <c r="S198" i="93" a="1"/>
  <c r="S198" i="93"/>
  <c r="T198" i="93" a="1"/>
  <c r="T198" i="93" s="1"/>
  <c r="U198" i="93" a="1"/>
  <c r="U198" i="93" s="1"/>
  <c r="V198" i="93" a="1"/>
  <c r="V198" i="93" s="1"/>
  <c r="W198" i="93" a="1"/>
  <c r="W198" i="93"/>
  <c r="X198" i="93" a="1"/>
  <c r="X198" i="93" s="1"/>
  <c r="Y198" i="93" a="1"/>
  <c r="Y198" i="93" s="1"/>
  <c r="Z198" i="93" a="1"/>
  <c r="Z198" i="93" s="1"/>
  <c r="AA198" i="93" a="1"/>
  <c r="AA198" i="93" s="1"/>
  <c r="AB198" i="93" a="1"/>
  <c r="AB198" i="93" s="1"/>
  <c r="AC198" i="93" a="1"/>
  <c r="AC198" i="93" s="1"/>
  <c r="AD198" i="93" a="1"/>
  <c r="AD198" i="93" s="1"/>
  <c r="AE198" i="93" a="1"/>
  <c r="AE198" i="93"/>
  <c r="AF198" i="93" a="1"/>
  <c r="AF198" i="93" s="1"/>
  <c r="AG198" i="93" a="1"/>
  <c r="AG198" i="93" s="1"/>
  <c r="AH198" i="93" a="1"/>
  <c r="AH198" i="93" s="1"/>
  <c r="AI198" i="93" a="1"/>
  <c r="AI198" i="93" s="1"/>
  <c r="AJ198" i="93" a="1"/>
  <c r="AJ198" i="93" s="1"/>
  <c r="AK198" i="93" a="1"/>
  <c r="AK198" i="93" s="1"/>
  <c r="AL198" i="93" a="1"/>
  <c r="AL198" i="93" s="1"/>
  <c r="AM198" i="93" a="1"/>
  <c r="AM198" i="93" s="1"/>
  <c r="AN198" i="93" a="1"/>
  <c r="AN198" i="93" s="1"/>
  <c r="AO198" i="93" a="1"/>
  <c r="AO198" i="93" s="1"/>
  <c r="AP198" i="93" a="1"/>
  <c r="AP198" i="93" s="1"/>
  <c r="AQ198" i="93" a="1"/>
  <c r="AQ198" i="93" s="1"/>
  <c r="AR198" i="93" a="1"/>
  <c r="AR198" i="93" s="1"/>
  <c r="AS198" i="93" a="1"/>
  <c r="AS198" i="93" s="1"/>
  <c r="AT198" i="93" a="1"/>
  <c r="AT198" i="93" s="1"/>
  <c r="AU198" i="93" a="1"/>
  <c r="AU198" i="93"/>
  <c r="AV198" i="93" a="1"/>
  <c r="AV198" i="93" s="1"/>
  <c r="AW198" i="93" a="1"/>
  <c r="AW198" i="93" s="1"/>
  <c r="AX198" i="93" a="1"/>
  <c r="AX198" i="93" s="1"/>
  <c r="AY198" i="93" a="1"/>
  <c r="AY198" i="93"/>
  <c r="AZ198" i="93" a="1"/>
  <c r="AZ198" i="93" s="1"/>
  <c r="E199" i="93" a="1"/>
  <c r="E199" i="93" s="1"/>
  <c r="F199" i="93" a="1"/>
  <c r="F199" i="93" s="1"/>
  <c r="G199" i="93" a="1"/>
  <c r="G199" i="93"/>
  <c r="H199" i="93" a="1"/>
  <c r="H199" i="93" s="1"/>
  <c r="I199" i="93" a="1"/>
  <c r="I199" i="93" s="1"/>
  <c r="J199" i="93" a="1"/>
  <c r="J199" i="93" s="1"/>
  <c r="K199" i="93" a="1"/>
  <c r="K199" i="93" s="1"/>
  <c r="L199" i="93" a="1"/>
  <c r="L199" i="93" s="1"/>
  <c r="M199" i="93" a="1"/>
  <c r="M199" i="93" s="1"/>
  <c r="N199" i="93" a="1"/>
  <c r="N199" i="93" s="1"/>
  <c r="O199" i="93" a="1"/>
  <c r="O199" i="93"/>
  <c r="P199" i="93" a="1"/>
  <c r="P199" i="93" s="1"/>
  <c r="Q199" i="93" a="1"/>
  <c r="Q199" i="93" s="1"/>
  <c r="R199" i="93" a="1"/>
  <c r="R199" i="93" s="1"/>
  <c r="S199" i="93" a="1"/>
  <c r="S199" i="93" s="1"/>
  <c r="T199" i="93" a="1"/>
  <c r="T199" i="93" s="1"/>
  <c r="U199" i="93" a="1"/>
  <c r="U199" i="93" s="1"/>
  <c r="V199" i="93" a="1"/>
  <c r="V199" i="93" s="1"/>
  <c r="W199" i="93" a="1"/>
  <c r="W199" i="93" s="1"/>
  <c r="X199" i="93" a="1"/>
  <c r="X199" i="93" s="1"/>
  <c r="Y199" i="93" a="1"/>
  <c r="Y199" i="93" s="1"/>
  <c r="Z199" i="93" a="1"/>
  <c r="Z199" i="93" s="1"/>
  <c r="AA199" i="93" a="1"/>
  <c r="AA199" i="93" s="1"/>
  <c r="AB199" i="93" a="1"/>
  <c r="AB199" i="93" s="1"/>
  <c r="AC199" i="93" a="1"/>
  <c r="AC199" i="93" s="1"/>
  <c r="AD199" i="93" a="1"/>
  <c r="AD199" i="93" s="1"/>
  <c r="AE199" i="93" a="1"/>
  <c r="AE199" i="93"/>
  <c r="AF199" i="93" a="1"/>
  <c r="AF199" i="93" s="1"/>
  <c r="AG199" i="93" a="1"/>
  <c r="AG199" i="93" s="1"/>
  <c r="AH199" i="93" a="1"/>
  <c r="AH199" i="93" s="1"/>
  <c r="AI199" i="93" a="1"/>
  <c r="AI199" i="93"/>
  <c r="AJ199" i="93" a="1"/>
  <c r="AJ199" i="93" s="1"/>
  <c r="AK199" i="93" a="1"/>
  <c r="AK199" i="93" s="1"/>
  <c r="AL199" i="93" a="1"/>
  <c r="AL199" i="93" s="1"/>
  <c r="AM199" i="93" a="1"/>
  <c r="AM199" i="93"/>
  <c r="AN199" i="93" a="1"/>
  <c r="AN199" i="93" s="1"/>
  <c r="AO199" i="93" a="1"/>
  <c r="AO199" i="93" s="1"/>
  <c r="AP199" i="93" a="1"/>
  <c r="AP199" i="93" s="1"/>
  <c r="AQ199" i="93" a="1"/>
  <c r="AQ199" i="93" s="1"/>
  <c r="AR199" i="93" a="1"/>
  <c r="AR199" i="93" s="1"/>
  <c r="AS199" i="93" a="1"/>
  <c r="AS199" i="93" s="1"/>
  <c r="AT199" i="93" a="1"/>
  <c r="AT199" i="93" s="1"/>
  <c r="AU199" i="93" a="1"/>
  <c r="AU199" i="93"/>
  <c r="AV199" i="93" a="1"/>
  <c r="AV199" i="93" s="1"/>
  <c r="AW199" i="93" a="1"/>
  <c r="AW199" i="93" s="1"/>
  <c r="AX199" i="93" a="1"/>
  <c r="AX199" i="93" s="1"/>
  <c r="AY199" i="93" a="1"/>
  <c r="AY199" i="93" s="1"/>
  <c r="AZ199" i="93" a="1"/>
  <c r="AZ199" i="93" s="1"/>
  <c r="E200" i="93" a="1"/>
  <c r="E200" i="93" s="1"/>
  <c r="F200" i="93" a="1"/>
  <c r="F200" i="93" s="1"/>
  <c r="G200" i="93" a="1"/>
  <c r="G200" i="93" s="1"/>
  <c r="H200" i="93" a="1"/>
  <c r="H200" i="93" s="1"/>
  <c r="I200" i="93" a="1"/>
  <c r="I200" i="93" s="1"/>
  <c r="J200" i="93" a="1"/>
  <c r="J200" i="93" s="1"/>
  <c r="K200" i="93" a="1"/>
  <c r="K200" i="93" s="1"/>
  <c r="L200" i="93" a="1"/>
  <c r="L200" i="93" s="1"/>
  <c r="M200" i="93" a="1"/>
  <c r="M200" i="93" s="1"/>
  <c r="N200" i="93" a="1"/>
  <c r="N200" i="93" s="1"/>
  <c r="O200" i="93" a="1"/>
  <c r="O200" i="93"/>
  <c r="P200" i="93" a="1"/>
  <c r="P200" i="93" s="1"/>
  <c r="Q200" i="93" a="1"/>
  <c r="Q200" i="93" s="1"/>
  <c r="R200" i="93" a="1"/>
  <c r="R200" i="93" s="1"/>
  <c r="S200" i="93" a="1"/>
  <c r="S200" i="93"/>
  <c r="T200" i="93" a="1"/>
  <c r="T200" i="93" s="1"/>
  <c r="U200" i="93" a="1"/>
  <c r="U200" i="93" s="1"/>
  <c r="V200" i="93" a="1"/>
  <c r="V200" i="93" s="1"/>
  <c r="W200" i="93" a="1"/>
  <c r="W200" i="93"/>
  <c r="X200" i="93" a="1"/>
  <c r="X200" i="93" s="1"/>
  <c r="Y200" i="93" a="1"/>
  <c r="Y200" i="93" s="1"/>
  <c r="Z200" i="93" a="1"/>
  <c r="Z200" i="93" s="1"/>
  <c r="AA200" i="93" a="1"/>
  <c r="AA200" i="93" s="1"/>
  <c r="AB200" i="93" a="1"/>
  <c r="AB200" i="93" s="1"/>
  <c r="AC200" i="93" a="1"/>
  <c r="AC200" i="93" s="1"/>
  <c r="AD200" i="93" a="1"/>
  <c r="AD200" i="93" s="1"/>
  <c r="AE200" i="93" a="1"/>
  <c r="AE200" i="93"/>
  <c r="AF200" i="93" a="1"/>
  <c r="AF200" i="93" s="1"/>
  <c r="AG200" i="93" a="1"/>
  <c r="AG200" i="93" s="1"/>
  <c r="AH200" i="93" a="1"/>
  <c r="AH200" i="93" s="1"/>
  <c r="AI200" i="93" a="1"/>
  <c r="AI200" i="93" s="1"/>
  <c r="AJ200" i="93" a="1"/>
  <c r="AJ200" i="93" s="1"/>
  <c r="AK200" i="93" a="1"/>
  <c r="AK200" i="93" s="1"/>
  <c r="AL200" i="93" a="1"/>
  <c r="AL200" i="93" s="1"/>
  <c r="AM200" i="93" a="1"/>
  <c r="AM200" i="93" s="1"/>
  <c r="AN200" i="93" a="1"/>
  <c r="AN200" i="93" s="1"/>
  <c r="AO200" i="93" a="1"/>
  <c r="AO200" i="93" s="1"/>
  <c r="AP200" i="93" a="1"/>
  <c r="AP200" i="93" s="1"/>
  <c r="AQ200" i="93" a="1"/>
  <c r="AQ200" i="93" s="1"/>
  <c r="AR200" i="93" a="1"/>
  <c r="AR200" i="93" s="1"/>
  <c r="AS200" i="93" a="1"/>
  <c r="AS200" i="93" s="1"/>
  <c r="AT200" i="93" a="1"/>
  <c r="AT200" i="93" s="1"/>
  <c r="AU200" i="93" a="1"/>
  <c r="AU200" i="93"/>
  <c r="AV200" i="93" a="1"/>
  <c r="AV200" i="93" s="1"/>
  <c r="AW200" i="93" a="1"/>
  <c r="AW200" i="93" s="1"/>
  <c r="AX200" i="93" a="1"/>
  <c r="AX200" i="93" s="1"/>
  <c r="AY200" i="93" a="1"/>
  <c r="AY200" i="93"/>
  <c r="AZ200" i="93" a="1"/>
  <c r="AZ200" i="93" s="1"/>
  <c r="E201" i="93" a="1"/>
  <c r="E201" i="93" s="1"/>
  <c r="F201" i="93" a="1"/>
  <c r="F201" i="93" s="1"/>
  <c r="G201" i="93" a="1"/>
  <c r="G201" i="93"/>
  <c r="H201" i="93" a="1"/>
  <c r="H201" i="93" s="1"/>
  <c r="I201" i="93" a="1"/>
  <c r="I201" i="93" s="1"/>
  <c r="J201" i="93" a="1"/>
  <c r="J201" i="93" s="1"/>
  <c r="K201" i="93" a="1"/>
  <c r="K201" i="93" s="1"/>
  <c r="L201" i="93" a="1"/>
  <c r="L201" i="93" s="1"/>
  <c r="M201" i="93" a="1"/>
  <c r="M201" i="93" s="1"/>
  <c r="N201" i="93" a="1"/>
  <c r="N201" i="93" s="1"/>
  <c r="O201" i="93" a="1"/>
  <c r="O201" i="93"/>
  <c r="P201" i="93" a="1"/>
  <c r="P201" i="93" s="1"/>
  <c r="Q201" i="93" a="1"/>
  <c r="Q201" i="93" s="1"/>
  <c r="R201" i="93" a="1"/>
  <c r="R201" i="93" s="1"/>
  <c r="S201" i="93" a="1"/>
  <c r="S201" i="93" s="1"/>
  <c r="T201" i="93" a="1"/>
  <c r="T201" i="93" s="1"/>
  <c r="U201" i="93" a="1"/>
  <c r="U201" i="93" s="1"/>
  <c r="V201" i="93" a="1"/>
  <c r="V201" i="93" s="1"/>
  <c r="W201" i="93" a="1"/>
  <c r="W201" i="93" s="1"/>
  <c r="X201" i="93" a="1"/>
  <c r="X201" i="93" s="1"/>
  <c r="Y201" i="93" a="1"/>
  <c r="Y201" i="93" s="1"/>
  <c r="Z201" i="93" a="1"/>
  <c r="Z201" i="93" s="1"/>
  <c r="AA201" i="93" a="1"/>
  <c r="AA201" i="93" s="1"/>
  <c r="AB201" i="93" a="1"/>
  <c r="AB201" i="93" s="1"/>
  <c r="AC201" i="93" a="1"/>
  <c r="AC201" i="93" s="1"/>
  <c r="AD201" i="93" a="1"/>
  <c r="AD201" i="93" s="1"/>
  <c r="AE201" i="93" a="1"/>
  <c r="AE201" i="93"/>
  <c r="AF201" i="93" a="1"/>
  <c r="AF201" i="93" s="1"/>
  <c r="AG201" i="93" a="1"/>
  <c r="AG201" i="93" s="1"/>
  <c r="AH201" i="93" a="1"/>
  <c r="AH201" i="93" s="1"/>
  <c r="AI201" i="93" a="1"/>
  <c r="AI201" i="93"/>
  <c r="AJ201" i="93" a="1"/>
  <c r="AJ201" i="93" s="1"/>
  <c r="AK201" i="93" a="1"/>
  <c r="AK201" i="93" s="1"/>
  <c r="AL201" i="93" a="1"/>
  <c r="AL201" i="93" s="1"/>
  <c r="AM201" i="93" a="1"/>
  <c r="AM201" i="93"/>
  <c r="AN201" i="93" a="1"/>
  <c r="AN201" i="93" s="1"/>
  <c r="AO201" i="93" a="1"/>
  <c r="AO201" i="93" s="1"/>
  <c r="AP201" i="93" a="1"/>
  <c r="AP201" i="93" s="1"/>
  <c r="AQ201" i="93" a="1"/>
  <c r="AQ201" i="93" s="1"/>
  <c r="AR201" i="93" a="1"/>
  <c r="AR201" i="93" s="1"/>
  <c r="AS201" i="93" a="1"/>
  <c r="AS201" i="93" s="1"/>
  <c r="AT201" i="93" a="1"/>
  <c r="AT201" i="93" s="1"/>
  <c r="AU201" i="93" a="1"/>
  <c r="AU201" i="93"/>
  <c r="AV201" i="93" a="1"/>
  <c r="AV201" i="93" s="1"/>
  <c r="AW201" i="93" a="1"/>
  <c r="AW201" i="93" s="1"/>
  <c r="AX201" i="93" a="1"/>
  <c r="AX201" i="93" s="1"/>
  <c r="AY201" i="93" a="1"/>
  <c r="AY201" i="93" s="1"/>
  <c r="AZ201" i="93" a="1"/>
  <c r="AZ201" i="93" s="1"/>
  <c r="E202" i="93" a="1"/>
  <c r="E202" i="93" s="1"/>
  <c r="F202" i="93" a="1"/>
  <c r="F202" i="93" s="1"/>
  <c r="G202" i="93" a="1"/>
  <c r="G202" i="93" s="1"/>
  <c r="H202" i="93" a="1"/>
  <c r="H202" i="93" s="1"/>
  <c r="I202" i="93" a="1"/>
  <c r="I202" i="93" s="1"/>
  <c r="J202" i="93" a="1"/>
  <c r="J202" i="93" s="1"/>
  <c r="K202" i="93" a="1"/>
  <c r="K202" i="93" s="1"/>
  <c r="L202" i="93" a="1"/>
  <c r="L202" i="93" s="1"/>
  <c r="M202" i="93" a="1"/>
  <c r="M202" i="93" s="1"/>
  <c r="N202" i="93" a="1"/>
  <c r="N202" i="93" s="1"/>
  <c r="O202" i="93" a="1"/>
  <c r="O202" i="93"/>
  <c r="P202" i="93" a="1"/>
  <c r="P202" i="93" s="1"/>
  <c r="Q202" i="93" a="1"/>
  <c r="Q202" i="93" s="1"/>
  <c r="R202" i="93" a="1"/>
  <c r="R202" i="93" s="1"/>
  <c r="S202" i="93" a="1"/>
  <c r="S202" i="93"/>
  <c r="T202" i="93" a="1"/>
  <c r="T202" i="93" s="1"/>
  <c r="U202" i="93" a="1"/>
  <c r="U202" i="93" s="1"/>
  <c r="V202" i="93" a="1"/>
  <c r="V202" i="93" s="1"/>
  <c r="W202" i="93" a="1"/>
  <c r="W202" i="93"/>
  <c r="X202" i="93" a="1"/>
  <c r="X202" i="93" s="1"/>
  <c r="Y202" i="93" a="1"/>
  <c r="Y202" i="93" s="1"/>
  <c r="Z202" i="93" a="1"/>
  <c r="Z202" i="93" s="1"/>
  <c r="AA202" i="93" a="1"/>
  <c r="AA202" i="93" s="1"/>
  <c r="AB202" i="93" a="1"/>
  <c r="AB202" i="93" s="1"/>
  <c r="AC202" i="93" a="1"/>
  <c r="AC202" i="93" s="1"/>
  <c r="AD202" i="93" a="1"/>
  <c r="AD202" i="93" s="1"/>
  <c r="AE202" i="93" a="1"/>
  <c r="AE202" i="93"/>
  <c r="AF202" i="93" a="1"/>
  <c r="AF202" i="93" s="1"/>
  <c r="AG202" i="93" a="1"/>
  <c r="AG202" i="93" s="1"/>
  <c r="AH202" i="93" a="1"/>
  <c r="AH202" i="93" s="1"/>
  <c r="AI202" i="93" a="1"/>
  <c r="AI202" i="93" s="1"/>
  <c r="AJ202" i="93" a="1"/>
  <c r="AJ202" i="93" s="1"/>
  <c r="AK202" i="93" a="1"/>
  <c r="AK202" i="93" s="1"/>
  <c r="AL202" i="93" a="1"/>
  <c r="AL202" i="93" s="1"/>
  <c r="AM202" i="93" a="1"/>
  <c r="AM202" i="93" s="1"/>
  <c r="AN202" i="93" a="1"/>
  <c r="AN202" i="93" s="1"/>
  <c r="AO202" i="93" a="1"/>
  <c r="AO202" i="93" s="1"/>
  <c r="AP202" i="93" a="1"/>
  <c r="AP202" i="93" s="1"/>
  <c r="AQ202" i="93" a="1"/>
  <c r="AQ202" i="93" s="1"/>
  <c r="AR202" i="93" a="1"/>
  <c r="AR202" i="93" s="1"/>
  <c r="AS202" i="93" a="1"/>
  <c r="AS202" i="93" s="1"/>
  <c r="AT202" i="93" a="1"/>
  <c r="AT202" i="93" s="1"/>
  <c r="AU202" i="93" a="1"/>
  <c r="AU202" i="93"/>
  <c r="AV202" i="93" a="1"/>
  <c r="AV202" i="93" s="1"/>
  <c r="AW202" i="93" a="1"/>
  <c r="AW202" i="93" s="1"/>
  <c r="AX202" i="93" a="1"/>
  <c r="AX202" i="93" s="1"/>
  <c r="AY202" i="93" a="1"/>
  <c r="AY202" i="93"/>
  <c r="AZ202" i="93" a="1"/>
  <c r="AZ202" i="93" s="1"/>
  <c r="E203" i="93" a="1"/>
  <c r="E203" i="93" s="1"/>
  <c r="F203" i="93" a="1"/>
  <c r="F203" i="93" s="1"/>
  <c r="G203" i="93" a="1"/>
  <c r="G203" i="93"/>
  <c r="H203" i="93" a="1"/>
  <c r="H203" i="93" s="1"/>
  <c r="I203" i="93" a="1"/>
  <c r="I203" i="93" s="1"/>
  <c r="J203" i="93" a="1"/>
  <c r="J203" i="93" s="1"/>
  <c r="K203" i="93" a="1"/>
  <c r="K203" i="93" s="1"/>
  <c r="L203" i="93" a="1"/>
  <c r="L203" i="93" s="1"/>
  <c r="M203" i="93" a="1"/>
  <c r="M203" i="93" s="1"/>
  <c r="N203" i="93" a="1"/>
  <c r="N203" i="93" s="1"/>
  <c r="O203" i="93" a="1"/>
  <c r="O203" i="93"/>
  <c r="P203" i="93" a="1"/>
  <c r="P203" i="93" s="1"/>
  <c r="Q203" i="93" a="1"/>
  <c r="Q203" i="93" s="1"/>
  <c r="R203" i="93" a="1"/>
  <c r="R203" i="93" s="1"/>
  <c r="S203" i="93" a="1"/>
  <c r="S203" i="93" s="1"/>
  <c r="T203" i="93" a="1"/>
  <c r="T203" i="93" s="1"/>
  <c r="U203" i="93" a="1"/>
  <c r="U203" i="93" s="1"/>
  <c r="V203" i="93" a="1"/>
  <c r="V203" i="93" s="1"/>
  <c r="W203" i="93" a="1"/>
  <c r="W203" i="93" s="1"/>
  <c r="X203" i="93" a="1"/>
  <c r="X203" i="93" s="1"/>
  <c r="Y203" i="93" a="1"/>
  <c r="Y203" i="93" s="1"/>
  <c r="Z203" i="93" a="1"/>
  <c r="Z203" i="93" s="1"/>
  <c r="AA203" i="93" a="1"/>
  <c r="AA203" i="93" s="1"/>
  <c r="AB203" i="93" a="1"/>
  <c r="AB203" i="93" s="1"/>
  <c r="AC203" i="93" a="1"/>
  <c r="AC203" i="93" s="1"/>
  <c r="AD203" i="93" a="1"/>
  <c r="AD203" i="93" s="1"/>
  <c r="AE203" i="93" a="1"/>
  <c r="AE203" i="93"/>
  <c r="AF203" i="93" a="1"/>
  <c r="AF203" i="93" s="1"/>
  <c r="AG203" i="93" a="1"/>
  <c r="AG203" i="93" s="1"/>
  <c r="AH203" i="93" a="1"/>
  <c r="AH203" i="93" s="1"/>
  <c r="AI203" i="93" a="1"/>
  <c r="AI203" i="93"/>
  <c r="AJ203" i="93" a="1"/>
  <c r="AJ203" i="93" s="1"/>
  <c r="AK203" i="93" a="1"/>
  <c r="AK203" i="93" s="1"/>
  <c r="AL203" i="93" a="1"/>
  <c r="AL203" i="93" s="1"/>
  <c r="AM203" i="93" a="1"/>
  <c r="AM203" i="93"/>
  <c r="AN203" i="93" a="1"/>
  <c r="AN203" i="93" s="1"/>
  <c r="AO203" i="93" a="1"/>
  <c r="AO203" i="93" s="1"/>
  <c r="AP203" i="93" a="1"/>
  <c r="AP203" i="93" s="1"/>
  <c r="AQ203" i="93" a="1"/>
  <c r="AQ203" i="93" s="1"/>
  <c r="AR203" i="93" a="1"/>
  <c r="AR203" i="93" s="1"/>
  <c r="AS203" i="93" a="1"/>
  <c r="AS203" i="93" s="1"/>
  <c r="AT203" i="93" a="1"/>
  <c r="AT203" i="93" s="1"/>
  <c r="AU203" i="93" a="1"/>
  <c r="AU203" i="93"/>
  <c r="AV203" i="93" a="1"/>
  <c r="AV203" i="93" s="1"/>
  <c r="AW203" i="93" a="1"/>
  <c r="AW203" i="93" s="1"/>
  <c r="AX203" i="93" a="1"/>
  <c r="AX203" i="93" s="1"/>
  <c r="AY203" i="93" a="1"/>
  <c r="AY203" i="93" s="1"/>
  <c r="AZ203" i="93" a="1"/>
  <c r="AZ203" i="93" s="1"/>
  <c r="E204" i="93" a="1"/>
  <c r="E204" i="93" s="1"/>
  <c r="F204" i="93" a="1"/>
  <c r="F204" i="93" s="1"/>
  <c r="G204" i="93" a="1"/>
  <c r="G204" i="93" s="1"/>
  <c r="H204" i="93" a="1"/>
  <c r="H204" i="93" s="1"/>
  <c r="I204" i="93" a="1"/>
  <c r="I204" i="93" s="1"/>
  <c r="J204" i="93" a="1"/>
  <c r="J204" i="93" s="1"/>
  <c r="K204" i="93" a="1"/>
  <c r="K204" i="93" s="1"/>
  <c r="L204" i="93" a="1"/>
  <c r="L204" i="93" s="1"/>
  <c r="M204" i="93" a="1"/>
  <c r="M204" i="93" s="1"/>
  <c r="N204" i="93" a="1"/>
  <c r="N204" i="93" s="1"/>
  <c r="O204" i="93" a="1"/>
  <c r="O204" i="93"/>
  <c r="P204" i="93" a="1"/>
  <c r="P204" i="93" s="1"/>
  <c r="Q204" i="93" a="1"/>
  <c r="Q204" i="93" s="1"/>
  <c r="R204" i="93" a="1"/>
  <c r="R204" i="93" s="1"/>
  <c r="S204" i="93" a="1"/>
  <c r="S204" i="93"/>
  <c r="T204" i="93" a="1"/>
  <c r="T204" i="93" s="1"/>
  <c r="U204" i="93" a="1"/>
  <c r="U204" i="93" s="1"/>
  <c r="V204" i="93" a="1"/>
  <c r="V204" i="93" s="1"/>
  <c r="W204" i="93" a="1"/>
  <c r="W204" i="93"/>
  <c r="X204" i="93" a="1"/>
  <c r="X204" i="93" s="1"/>
  <c r="Y204" i="93" a="1"/>
  <c r="Y204" i="93" s="1"/>
  <c r="Z204" i="93" a="1"/>
  <c r="Z204" i="93" s="1"/>
  <c r="AA204" i="93" a="1"/>
  <c r="AA204" i="93" s="1"/>
  <c r="AB204" i="93" a="1"/>
  <c r="AB204" i="93" s="1"/>
  <c r="AC204" i="93" a="1"/>
  <c r="AC204" i="93" s="1"/>
  <c r="AD204" i="93" a="1"/>
  <c r="AD204" i="93" s="1"/>
  <c r="AE204" i="93" a="1"/>
  <c r="AE204" i="93"/>
  <c r="AF204" i="93" a="1"/>
  <c r="AF204" i="93" s="1"/>
  <c r="AG204" i="93" a="1"/>
  <c r="AG204" i="93" s="1"/>
  <c r="AH204" i="93" a="1"/>
  <c r="AH204" i="93" s="1"/>
  <c r="AI204" i="93" a="1"/>
  <c r="AI204" i="93" s="1"/>
  <c r="AJ204" i="93" a="1"/>
  <c r="AJ204" i="93" s="1"/>
  <c r="AK204" i="93" a="1"/>
  <c r="AK204" i="93" s="1"/>
  <c r="AL204" i="93" a="1"/>
  <c r="AL204" i="93" s="1"/>
  <c r="AM204" i="93" a="1"/>
  <c r="AM204" i="93" s="1"/>
  <c r="AN204" i="93" a="1"/>
  <c r="AN204" i="93" s="1"/>
  <c r="AO204" i="93" a="1"/>
  <c r="AO204" i="93" s="1"/>
  <c r="AP204" i="93" a="1"/>
  <c r="AP204" i="93" s="1"/>
  <c r="AQ204" i="93" a="1"/>
  <c r="AQ204" i="93" s="1"/>
  <c r="AR204" i="93" a="1"/>
  <c r="AR204" i="93" s="1"/>
  <c r="AS204" i="93" a="1"/>
  <c r="AS204" i="93" s="1"/>
  <c r="AT204" i="93" a="1"/>
  <c r="AT204" i="93" s="1"/>
  <c r="AU204" i="93" a="1"/>
  <c r="AU204" i="93"/>
  <c r="AV204" i="93" a="1"/>
  <c r="AV204" i="93" s="1"/>
  <c r="AW204" i="93" a="1"/>
  <c r="AW204" i="93" s="1"/>
  <c r="AX204" i="93" a="1"/>
  <c r="AX204" i="93" s="1"/>
  <c r="AY204" i="93" a="1"/>
  <c r="AY204" i="93"/>
  <c r="AZ204" i="93" a="1"/>
  <c r="AZ204" i="93" s="1"/>
  <c r="E205" i="93" a="1"/>
  <c r="E205" i="93" s="1"/>
  <c r="F205" i="93" a="1"/>
  <c r="F205" i="93" s="1"/>
  <c r="G205" i="93" a="1"/>
  <c r="G205" i="93"/>
  <c r="H205" i="93" a="1"/>
  <c r="H205" i="93" s="1"/>
  <c r="I205" i="93" a="1"/>
  <c r="I205" i="93" s="1"/>
  <c r="J205" i="93" a="1"/>
  <c r="J205" i="93" s="1"/>
  <c r="K205" i="93" a="1"/>
  <c r="K205" i="93" s="1"/>
  <c r="L205" i="93" a="1"/>
  <c r="L205" i="93" s="1"/>
  <c r="M205" i="93" a="1"/>
  <c r="M205" i="93" s="1"/>
  <c r="N205" i="93" a="1"/>
  <c r="N205" i="93" s="1"/>
  <c r="O205" i="93" a="1"/>
  <c r="O205" i="93"/>
  <c r="P205" i="93" a="1"/>
  <c r="P205" i="93" s="1"/>
  <c r="Q205" i="93" a="1"/>
  <c r="Q205" i="93" s="1"/>
  <c r="R205" i="93" a="1"/>
  <c r="R205" i="93" s="1"/>
  <c r="S205" i="93" a="1"/>
  <c r="S205" i="93" s="1"/>
  <c r="T205" i="93" a="1"/>
  <c r="T205" i="93" s="1"/>
  <c r="U205" i="93" a="1"/>
  <c r="U205" i="93" s="1"/>
  <c r="V205" i="93" a="1"/>
  <c r="V205" i="93" s="1"/>
  <c r="W205" i="93" a="1"/>
  <c r="W205" i="93" s="1"/>
  <c r="X205" i="93" a="1"/>
  <c r="X205" i="93" s="1"/>
  <c r="Y205" i="93" a="1"/>
  <c r="Y205" i="93" s="1"/>
  <c r="Z205" i="93" a="1"/>
  <c r="Z205" i="93" s="1"/>
  <c r="AA205" i="93" a="1"/>
  <c r="AA205" i="93" s="1"/>
  <c r="AB205" i="93" a="1"/>
  <c r="AB205" i="93" s="1"/>
  <c r="AC205" i="93" a="1"/>
  <c r="AC205" i="93" s="1"/>
  <c r="AD205" i="93" a="1"/>
  <c r="AD205" i="93" s="1"/>
  <c r="AE205" i="93" a="1"/>
  <c r="AE205" i="93"/>
  <c r="AF205" i="93" a="1"/>
  <c r="AF205" i="93" s="1"/>
  <c r="AG205" i="93" a="1"/>
  <c r="AG205" i="93" s="1"/>
  <c r="AH205" i="93" a="1"/>
  <c r="AH205" i="93" s="1"/>
  <c r="AI205" i="93" a="1"/>
  <c r="AI205" i="93"/>
  <c r="AJ205" i="93" a="1"/>
  <c r="AJ205" i="93" s="1"/>
  <c r="AK205" i="93" a="1"/>
  <c r="AK205" i="93" s="1"/>
  <c r="AL205" i="93" a="1"/>
  <c r="AL205" i="93" s="1"/>
  <c r="AM205" i="93" a="1"/>
  <c r="AM205" i="93"/>
  <c r="AN205" i="93" a="1"/>
  <c r="AN205" i="93" s="1"/>
  <c r="AO205" i="93" a="1"/>
  <c r="AO205" i="93" s="1"/>
  <c r="AP205" i="93" a="1"/>
  <c r="AP205" i="93" s="1"/>
  <c r="AQ205" i="93" a="1"/>
  <c r="AQ205" i="93" s="1"/>
  <c r="AR205" i="93" a="1"/>
  <c r="AR205" i="93" s="1"/>
  <c r="AS205" i="93" a="1"/>
  <c r="AS205" i="93" s="1"/>
  <c r="AT205" i="93" a="1"/>
  <c r="AT205" i="93" s="1"/>
  <c r="AU205" i="93" a="1"/>
  <c r="AU205" i="93"/>
  <c r="AV205" i="93" a="1"/>
  <c r="AV205" i="93" s="1"/>
  <c r="AW205" i="93" a="1"/>
  <c r="AW205" i="93" s="1"/>
  <c r="AX205" i="93" a="1"/>
  <c r="AX205" i="93" s="1"/>
  <c r="AY205" i="93" a="1"/>
  <c r="AY205" i="93" s="1"/>
  <c r="AZ205" i="93" a="1"/>
  <c r="AZ205" i="93" s="1"/>
  <c r="E206" i="93" a="1"/>
  <c r="E206" i="93" s="1"/>
  <c r="F206" i="93" a="1"/>
  <c r="F206" i="93" s="1"/>
  <c r="G206" i="93" a="1"/>
  <c r="G206" i="93" s="1"/>
  <c r="H206" i="93" a="1"/>
  <c r="H206" i="93" s="1"/>
  <c r="I206" i="93" a="1"/>
  <c r="I206" i="93" s="1"/>
  <c r="J206" i="93" a="1"/>
  <c r="J206" i="93" s="1"/>
  <c r="K206" i="93" a="1"/>
  <c r="K206" i="93" s="1"/>
  <c r="L206" i="93" a="1"/>
  <c r="L206" i="93" s="1"/>
  <c r="M206" i="93" a="1"/>
  <c r="M206" i="93" s="1"/>
  <c r="N206" i="93" a="1"/>
  <c r="N206" i="93" s="1"/>
  <c r="O206" i="93" a="1"/>
  <c r="O206" i="93"/>
  <c r="P206" i="93" a="1"/>
  <c r="P206" i="93" s="1"/>
  <c r="Q206" i="93" a="1"/>
  <c r="Q206" i="93" s="1"/>
  <c r="R206" i="93" a="1"/>
  <c r="R206" i="93" s="1"/>
  <c r="S206" i="93" a="1"/>
  <c r="S206" i="93"/>
  <c r="T206" i="93" a="1"/>
  <c r="T206" i="93" s="1"/>
  <c r="U206" i="93" a="1"/>
  <c r="U206" i="93" s="1"/>
  <c r="V206" i="93" a="1"/>
  <c r="V206" i="93" s="1"/>
  <c r="W206" i="93" a="1"/>
  <c r="W206" i="93"/>
  <c r="X206" i="93" a="1"/>
  <c r="X206" i="93" s="1"/>
  <c r="Y206" i="93" a="1"/>
  <c r="Y206" i="93" s="1"/>
  <c r="Z206" i="93" a="1"/>
  <c r="Z206" i="93" s="1"/>
  <c r="AA206" i="93" a="1"/>
  <c r="AA206" i="93" s="1"/>
  <c r="AB206" i="93" a="1"/>
  <c r="AB206" i="93" s="1"/>
  <c r="AC206" i="93" a="1"/>
  <c r="AC206" i="93" s="1"/>
  <c r="AD206" i="93" a="1"/>
  <c r="AD206" i="93" s="1"/>
  <c r="AE206" i="93" a="1"/>
  <c r="AE206" i="93"/>
  <c r="AF206" i="93" a="1"/>
  <c r="AF206" i="93" s="1"/>
  <c r="AG206" i="93" a="1"/>
  <c r="AG206" i="93" s="1"/>
  <c r="AH206" i="93" a="1"/>
  <c r="AH206" i="93" s="1"/>
  <c r="AI206" i="93" a="1"/>
  <c r="AI206" i="93" s="1"/>
  <c r="AJ206" i="93" a="1"/>
  <c r="AJ206" i="93" s="1"/>
  <c r="AK206" i="93" a="1"/>
  <c r="AK206" i="93" s="1"/>
  <c r="AL206" i="93" a="1"/>
  <c r="AL206" i="93" s="1"/>
  <c r="AM206" i="93" a="1"/>
  <c r="AM206" i="93" s="1"/>
  <c r="AN206" i="93" a="1"/>
  <c r="AN206" i="93" s="1"/>
  <c r="AO206" i="93" a="1"/>
  <c r="AO206" i="93" s="1"/>
  <c r="AP206" i="93" a="1"/>
  <c r="AP206" i="93" s="1"/>
  <c r="AQ206" i="93" a="1"/>
  <c r="AQ206" i="93" s="1"/>
  <c r="AR206" i="93" a="1"/>
  <c r="AR206" i="93" s="1"/>
  <c r="AS206" i="93" a="1"/>
  <c r="AS206" i="93" s="1"/>
  <c r="AT206" i="93" a="1"/>
  <c r="AT206" i="93" s="1"/>
  <c r="AU206" i="93" a="1"/>
  <c r="AU206" i="93"/>
  <c r="AV206" i="93" a="1"/>
  <c r="AV206" i="93" s="1"/>
  <c r="AW206" i="93" a="1"/>
  <c r="AW206" i="93" s="1"/>
  <c r="AX206" i="93" a="1"/>
  <c r="AX206" i="93" s="1"/>
  <c r="AY206" i="93" a="1"/>
  <c r="AY206" i="93"/>
  <c r="AZ206" i="93" a="1"/>
  <c r="AZ206" i="93" s="1"/>
  <c r="E207" i="93" a="1"/>
  <c r="E207" i="93" s="1"/>
  <c r="F207" i="93" a="1"/>
  <c r="F207" i="93" s="1"/>
  <c r="G207" i="93" a="1"/>
  <c r="G207" i="93"/>
  <c r="H207" i="93" a="1"/>
  <c r="H207" i="93" s="1"/>
  <c r="I207" i="93" a="1"/>
  <c r="I207" i="93" s="1"/>
  <c r="J207" i="93" a="1"/>
  <c r="J207" i="93" s="1"/>
  <c r="K207" i="93" a="1"/>
  <c r="K207" i="93" s="1"/>
  <c r="L207" i="93" a="1"/>
  <c r="L207" i="93" s="1"/>
  <c r="M207" i="93" a="1"/>
  <c r="M207" i="93" s="1"/>
  <c r="N207" i="93" a="1"/>
  <c r="N207" i="93" s="1"/>
  <c r="O207" i="93" a="1"/>
  <c r="O207" i="93"/>
  <c r="P207" i="93" a="1"/>
  <c r="P207" i="93" s="1"/>
  <c r="Q207" i="93" a="1"/>
  <c r="Q207" i="93" s="1"/>
  <c r="R207" i="93" a="1"/>
  <c r="R207" i="93" s="1"/>
  <c r="S207" i="93" a="1"/>
  <c r="S207" i="93" s="1"/>
  <c r="T207" i="93" a="1"/>
  <c r="T207" i="93" s="1"/>
  <c r="U207" i="93" a="1"/>
  <c r="U207" i="93" s="1"/>
  <c r="V207" i="93" a="1"/>
  <c r="V207" i="93" s="1"/>
  <c r="W207" i="93" a="1"/>
  <c r="W207" i="93" s="1"/>
  <c r="X207" i="93" a="1"/>
  <c r="X207" i="93" s="1"/>
  <c r="Y207" i="93" a="1"/>
  <c r="Y207" i="93" s="1"/>
  <c r="Z207" i="93" a="1"/>
  <c r="Z207" i="93" s="1"/>
  <c r="AA207" i="93" a="1"/>
  <c r="AA207" i="93" s="1"/>
  <c r="AB207" i="93" a="1"/>
  <c r="AB207" i="93" s="1"/>
  <c r="AC207" i="93" a="1"/>
  <c r="AC207" i="93" s="1"/>
  <c r="AD207" i="93" a="1"/>
  <c r="AD207" i="93" s="1"/>
  <c r="AE207" i="93" a="1"/>
  <c r="AE207" i="93"/>
  <c r="AF207" i="93" a="1"/>
  <c r="AF207" i="93" s="1"/>
  <c r="AG207" i="93" a="1"/>
  <c r="AG207" i="93" s="1"/>
  <c r="AH207" i="93" a="1"/>
  <c r="AH207" i="93" s="1"/>
  <c r="AI207" i="93" a="1"/>
  <c r="AI207" i="93"/>
  <c r="AJ207" i="93" a="1"/>
  <c r="AJ207" i="93" s="1"/>
  <c r="AK207" i="93" a="1"/>
  <c r="AK207" i="93" s="1"/>
  <c r="AL207" i="93" a="1"/>
  <c r="AL207" i="93" s="1"/>
  <c r="AM207" i="93" a="1"/>
  <c r="AM207" i="93"/>
  <c r="AN207" i="93" a="1"/>
  <c r="AN207" i="93" s="1"/>
  <c r="AO207" i="93" a="1"/>
  <c r="AO207" i="93" s="1"/>
  <c r="AP207" i="93" a="1"/>
  <c r="AP207" i="93" s="1"/>
  <c r="AQ207" i="93" a="1"/>
  <c r="AQ207" i="93" s="1"/>
  <c r="AR207" i="93" a="1"/>
  <c r="AR207" i="93" s="1"/>
  <c r="AS207" i="93" a="1"/>
  <c r="AS207" i="93" s="1"/>
  <c r="AT207" i="93" a="1"/>
  <c r="AT207" i="93" s="1"/>
  <c r="AU207" i="93" a="1"/>
  <c r="AU207" i="93"/>
  <c r="AV207" i="93" a="1"/>
  <c r="AV207" i="93" s="1"/>
  <c r="AW207" i="93" a="1"/>
  <c r="AW207" i="93" s="1"/>
  <c r="AX207" i="93" a="1"/>
  <c r="AX207" i="93" s="1"/>
  <c r="AY207" i="93" a="1"/>
  <c r="AY207" i="93" s="1"/>
  <c r="AZ207" i="93" a="1"/>
  <c r="AZ207" i="93" s="1"/>
  <c r="E208" i="93" a="1"/>
  <c r="E208" i="93" s="1"/>
  <c r="F208" i="93" a="1"/>
  <c r="F208" i="93" s="1"/>
  <c r="G208" i="93" a="1"/>
  <c r="G208" i="93" s="1"/>
  <c r="H208" i="93" a="1"/>
  <c r="H208" i="93" s="1"/>
  <c r="I208" i="93" a="1"/>
  <c r="I208" i="93" s="1"/>
  <c r="J208" i="93" a="1"/>
  <c r="J208" i="93" s="1"/>
  <c r="K208" i="93" a="1"/>
  <c r="K208" i="93" s="1"/>
  <c r="L208" i="93" a="1"/>
  <c r="L208" i="93" s="1"/>
  <c r="M208" i="93" a="1"/>
  <c r="M208" i="93" s="1"/>
  <c r="N208" i="93" a="1"/>
  <c r="N208" i="93" s="1"/>
  <c r="O208" i="93" a="1"/>
  <c r="O208" i="93"/>
  <c r="P208" i="93" a="1"/>
  <c r="P208" i="93" s="1"/>
  <c r="Q208" i="93" a="1"/>
  <c r="Q208" i="93" s="1"/>
  <c r="R208" i="93" a="1"/>
  <c r="R208" i="93" s="1"/>
  <c r="S208" i="93" a="1"/>
  <c r="S208" i="93"/>
  <c r="T208" i="93" a="1"/>
  <c r="T208" i="93" s="1"/>
  <c r="U208" i="93" a="1"/>
  <c r="U208" i="93" s="1"/>
  <c r="V208" i="93" a="1"/>
  <c r="V208" i="93" s="1"/>
  <c r="W208" i="93" a="1"/>
  <c r="W208" i="93"/>
  <c r="X208" i="93" a="1"/>
  <c r="X208" i="93" s="1"/>
  <c r="Y208" i="93" a="1"/>
  <c r="Y208" i="93" s="1"/>
  <c r="Z208" i="93" a="1"/>
  <c r="Z208" i="93" s="1"/>
  <c r="AA208" i="93" a="1"/>
  <c r="AA208" i="93" s="1"/>
  <c r="AB208" i="93" a="1"/>
  <c r="AB208" i="93" s="1"/>
  <c r="AC208" i="93" a="1"/>
  <c r="AC208" i="93" s="1"/>
  <c r="AD208" i="93" a="1"/>
  <c r="AD208" i="93" s="1"/>
  <c r="AE208" i="93" a="1"/>
  <c r="AE208" i="93"/>
  <c r="AF208" i="93" a="1"/>
  <c r="AF208" i="93" s="1"/>
  <c r="AG208" i="93" a="1"/>
  <c r="AG208" i="93" s="1"/>
  <c r="AH208" i="93" a="1"/>
  <c r="AH208" i="93" s="1"/>
  <c r="AI208" i="93" a="1"/>
  <c r="AI208" i="93" s="1"/>
  <c r="AJ208" i="93" a="1"/>
  <c r="AJ208" i="93" s="1"/>
  <c r="AK208" i="93" a="1"/>
  <c r="AK208" i="93" s="1"/>
  <c r="AL208" i="93" a="1"/>
  <c r="AL208" i="93" s="1"/>
  <c r="AM208" i="93" a="1"/>
  <c r="AM208" i="93" s="1"/>
  <c r="AN208" i="93" a="1"/>
  <c r="AN208" i="93" s="1"/>
  <c r="AO208" i="93" a="1"/>
  <c r="AO208" i="93" s="1"/>
  <c r="AP208" i="93" a="1"/>
  <c r="AP208" i="93" s="1"/>
  <c r="AQ208" i="93" a="1"/>
  <c r="AQ208" i="93" s="1"/>
  <c r="AR208" i="93" a="1"/>
  <c r="AR208" i="93" s="1"/>
  <c r="AS208" i="93" a="1"/>
  <c r="AS208" i="93" s="1"/>
  <c r="AT208" i="93" a="1"/>
  <c r="AT208" i="93" s="1"/>
  <c r="AU208" i="93" a="1"/>
  <c r="AU208" i="93"/>
  <c r="AV208" i="93" a="1"/>
  <c r="AV208" i="93" s="1"/>
  <c r="AW208" i="93" a="1"/>
  <c r="AW208" i="93" s="1"/>
  <c r="AX208" i="93" a="1"/>
  <c r="AX208" i="93" s="1"/>
  <c r="AY208" i="93" a="1"/>
  <c r="AY208" i="93"/>
  <c r="AZ208" i="93" a="1"/>
  <c r="AZ208" i="93" s="1"/>
  <c r="E209" i="93" a="1"/>
  <c r="E209" i="93" s="1"/>
  <c r="F209" i="93" a="1"/>
  <c r="F209" i="93" s="1"/>
  <c r="G209" i="93" a="1"/>
  <c r="G209" i="93"/>
  <c r="H209" i="93" a="1"/>
  <c r="H209" i="93" s="1"/>
  <c r="I209" i="93" a="1"/>
  <c r="I209" i="93" s="1"/>
  <c r="J209" i="93" a="1"/>
  <c r="J209" i="93" s="1"/>
  <c r="K209" i="93" a="1"/>
  <c r="K209" i="93" s="1"/>
  <c r="L209" i="93" a="1"/>
  <c r="L209" i="93" s="1"/>
  <c r="M209" i="93" a="1"/>
  <c r="M209" i="93" s="1"/>
  <c r="N209" i="93" a="1"/>
  <c r="N209" i="93" s="1"/>
  <c r="O209" i="93" a="1"/>
  <c r="O209" i="93"/>
  <c r="P209" i="93" a="1"/>
  <c r="P209" i="93" s="1"/>
  <c r="Q209" i="93" a="1"/>
  <c r="Q209" i="93" s="1"/>
  <c r="R209" i="93" a="1"/>
  <c r="R209" i="93" s="1"/>
  <c r="S209" i="93" a="1"/>
  <c r="S209" i="93" s="1"/>
  <c r="T209" i="93" a="1"/>
  <c r="T209" i="93" s="1"/>
  <c r="U209" i="93" a="1"/>
  <c r="U209" i="93" s="1"/>
  <c r="V209" i="93" a="1"/>
  <c r="V209" i="93" s="1"/>
  <c r="W209" i="93" a="1"/>
  <c r="W209" i="93" s="1"/>
  <c r="X209" i="93" a="1"/>
  <c r="X209" i="93" s="1"/>
  <c r="Y209" i="93" a="1"/>
  <c r="Y209" i="93" s="1"/>
  <c r="Z209" i="93" a="1"/>
  <c r="Z209" i="93" s="1"/>
  <c r="AA209" i="93" a="1"/>
  <c r="AA209" i="93" s="1"/>
  <c r="AB209" i="93" a="1"/>
  <c r="AB209" i="93" s="1"/>
  <c r="AC209" i="93" a="1"/>
  <c r="AC209" i="93" s="1"/>
  <c r="AD209" i="93" a="1"/>
  <c r="AD209" i="93" s="1"/>
  <c r="AE209" i="93" a="1"/>
  <c r="AE209" i="93"/>
  <c r="AF209" i="93" a="1"/>
  <c r="AF209" i="93" s="1"/>
  <c r="AG209" i="93" a="1"/>
  <c r="AG209" i="93" s="1"/>
  <c r="AH209" i="93" a="1"/>
  <c r="AH209" i="93" s="1"/>
  <c r="AI209" i="93" a="1"/>
  <c r="AI209" i="93"/>
  <c r="AJ209" i="93" a="1"/>
  <c r="AJ209" i="93" s="1"/>
  <c r="AK209" i="93" a="1"/>
  <c r="AK209" i="93" s="1"/>
  <c r="AL209" i="93" a="1"/>
  <c r="AL209" i="93" s="1"/>
  <c r="AM209" i="93" a="1"/>
  <c r="AM209" i="93"/>
  <c r="AN209" i="93" a="1"/>
  <c r="AN209" i="93" s="1"/>
  <c r="AO209" i="93" a="1"/>
  <c r="AO209" i="93" s="1"/>
  <c r="AP209" i="93" a="1"/>
  <c r="AP209" i="93" s="1"/>
  <c r="AQ209" i="93" a="1"/>
  <c r="AQ209" i="93" s="1"/>
  <c r="AR209" i="93" a="1"/>
  <c r="AR209" i="93" s="1"/>
  <c r="AS209" i="93" a="1"/>
  <c r="AS209" i="93" s="1"/>
  <c r="AT209" i="93" a="1"/>
  <c r="AT209" i="93" s="1"/>
  <c r="AU209" i="93" a="1"/>
  <c r="AU209" i="93"/>
  <c r="AV209" i="93" a="1"/>
  <c r="AV209" i="93" s="1"/>
  <c r="AW209" i="93" a="1"/>
  <c r="AW209" i="93" s="1"/>
  <c r="AX209" i="93" a="1"/>
  <c r="AX209" i="93" s="1"/>
  <c r="AY209" i="93" a="1"/>
  <c r="AY209" i="93" s="1"/>
  <c r="AZ209" i="93" a="1"/>
  <c r="AZ209" i="93" s="1"/>
  <c r="E210" i="93" a="1"/>
  <c r="E210" i="93" s="1"/>
  <c r="F210" i="93" a="1"/>
  <c r="F210" i="93" s="1"/>
  <c r="G210" i="93" a="1"/>
  <c r="G210" i="93" s="1"/>
  <c r="H210" i="93" a="1"/>
  <c r="H210" i="93" s="1"/>
  <c r="I210" i="93" a="1"/>
  <c r="I210" i="93" s="1"/>
  <c r="J210" i="93" a="1"/>
  <c r="J210" i="93" s="1"/>
  <c r="K210" i="93" a="1"/>
  <c r="K210" i="93" s="1"/>
  <c r="L210" i="93" a="1"/>
  <c r="L210" i="93" s="1"/>
  <c r="M210" i="93" a="1"/>
  <c r="M210" i="93" s="1"/>
  <c r="N210" i="93" a="1"/>
  <c r="N210" i="93" s="1"/>
  <c r="O210" i="93" a="1"/>
  <c r="O210" i="93"/>
  <c r="P210" i="93" a="1"/>
  <c r="P210" i="93" s="1"/>
  <c r="Q210" i="93" a="1"/>
  <c r="Q210" i="93" s="1"/>
  <c r="R210" i="93" a="1"/>
  <c r="R210" i="93" s="1"/>
  <c r="S210" i="93" a="1"/>
  <c r="S210" i="93"/>
  <c r="T210" i="93" a="1"/>
  <c r="T210" i="93" s="1"/>
  <c r="U210" i="93" a="1"/>
  <c r="U210" i="93" s="1"/>
  <c r="V210" i="93" a="1"/>
  <c r="V210" i="93" s="1"/>
  <c r="W210" i="93" a="1"/>
  <c r="W210" i="93"/>
  <c r="X210" i="93" a="1"/>
  <c r="X210" i="93" s="1"/>
  <c r="Y210" i="93" a="1"/>
  <c r="Y210" i="93" s="1"/>
  <c r="Z210" i="93" a="1"/>
  <c r="Z210" i="93" s="1"/>
  <c r="AA210" i="93" a="1"/>
  <c r="AA210" i="93" s="1"/>
  <c r="AB210" i="93" a="1"/>
  <c r="AB210" i="93" s="1"/>
  <c r="AC210" i="93" a="1"/>
  <c r="AC210" i="93" s="1"/>
  <c r="AD210" i="93" a="1"/>
  <c r="AD210" i="93" s="1"/>
  <c r="AE210" i="93" a="1"/>
  <c r="AE210" i="93"/>
  <c r="AF210" i="93" a="1"/>
  <c r="AF210" i="93" s="1"/>
  <c r="AG210" i="93" a="1"/>
  <c r="AG210" i="93" s="1"/>
  <c r="AH210" i="93" a="1"/>
  <c r="AH210" i="93" s="1"/>
  <c r="AI210" i="93" a="1"/>
  <c r="AI210" i="93" s="1"/>
  <c r="AJ210" i="93" a="1"/>
  <c r="AJ210" i="93" s="1"/>
  <c r="AK210" i="93" a="1"/>
  <c r="AK210" i="93" s="1"/>
  <c r="AL210" i="93" a="1"/>
  <c r="AL210" i="93" s="1"/>
  <c r="AM210" i="93" a="1"/>
  <c r="AM210" i="93" s="1"/>
  <c r="AN210" i="93" a="1"/>
  <c r="AN210" i="93" s="1"/>
  <c r="AO210" i="93" a="1"/>
  <c r="AO210" i="93" s="1"/>
  <c r="AP210" i="93" a="1"/>
  <c r="AP210" i="93" s="1"/>
  <c r="AQ210" i="93" a="1"/>
  <c r="AQ210" i="93" s="1"/>
  <c r="AR210" i="93" a="1"/>
  <c r="AR210" i="93" s="1"/>
  <c r="AS210" i="93" a="1"/>
  <c r="AS210" i="93" s="1"/>
  <c r="AT210" i="93" a="1"/>
  <c r="AT210" i="93" s="1"/>
  <c r="AU210" i="93" a="1"/>
  <c r="AU210" i="93"/>
  <c r="AV210" i="93" a="1"/>
  <c r="AV210" i="93" s="1"/>
  <c r="AW210" i="93" a="1"/>
  <c r="AW210" i="93" s="1"/>
  <c r="AX210" i="93" a="1"/>
  <c r="AX210" i="93" s="1"/>
  <c r="AY210" i="93" a="1"/>
  <c r="AY210" i="93"/>
  <c r="AZ210" i="93" a="1"/>
  <c r="AZ210" i="93" s="1"/>
  <c r="E211" i="93" a="1"/>
  <c r="E211" i="93" s="1"/>
  <c r="F211" i="93" a="1"/>
  <c r="F211" i="93" s="1"/>
  <c r="G211" i="93" a="1"/>
  <c r="G211" i="93"/>
  <c r="H211" i="93" a="1"/>
  <c r="H211" i="93" s="1"/>
  <c r="I211" i="93" a="1"/>
  <c r="I211" i="93" s="1"/>
  <c r="J211" i="93" a="1"/>
  <c r="J211" i="93" s="1"/>
  <c r="K211" i="93" a="1"/>
  <c r="K211" i="93" s="1"/>
  <c r="L211" i="93" a="1"/>
  <c r="L211" i="93" s="1"/>
  <c r="M211" i="93" a="1"/>
  <c r="M211" i="93" s="1"/>
  <c r="N211" i="93" a="1"/>
  <c r="N211" i="93" s="1"/>
  <c r="O211" i="93" a="1"/>
  <c r="O211" i="93"/>
  <c r="P211" i="93" a="1"/>
  <c r="P211" i="93" s="1"/>
  <c r="Q211" i="93" a="1"/>
  <c r="Q211" i="93" s="1"/>
  <c r="R211" i="93" a="1"/>
  <c r="R211" i="93" s="1"/>
  <c r="S211" i="93" a="1"/>
  <c r="S211" i="93" s="1"/>
  <c r="T211" i="93" a="1"/>
  <c r="T211" i="93" s="1"/>
  <c r="U211" i="93" a="1"/>
  <c r="U211" i="93" s="1"/>
  <c r="V211" i="93" a="1"/>
  <c r="V211" i="93" s="1"/>
  <c r="W211" i="93" a="1"/>
  <c r="W211" i="93" s="1"/>
  <c r="X211" i="93" a="1"/>
  <c r="X211" i="93" s="1"/>
  <c r="Y211" i="93" a="1"/>
  <c r="Y211" i="93" s="1"/>
  <c r="Z211" i="93" a="1"/>
  <c r="Z211" i="93" s="1"/>
  <c r="AA211" i="93" a="1"/>
  <c r="AA211" i="93" s="1"/>
  <c r="AB211" i="93" a="1"/>
  <c r="AB211" i="93" s="1"/>
  <c r="AC211" i="93" a="1"/>
  <c r="AC211" i="93" s="1"/>
  <c r="AD211" i="93" a="1"/>
  <c r="AD211" i="93" s="1"/>
  <c r="AE211" i="93" a="1"/>
  <c r="AE211" i="93"/>
  <c r="AF211" i="93" a="1"/>
  <c r="AF211" i="93" s="1"/>
  <c r="AG211" i="93" a="1"/>
  <c r="AG211" i="93" s="1"/>
  <c r="AH211" i="93" a="1"/>
  <c r="AH211" i="93" s="1"/>
  <c r="AI211" i="93" a="1"/>
  <c r="AI211" i="93"/>
  <c r="AJ211" i="93" a="1"/>
  <c r="AJ211" i="93" s="1"/>
  <c r="AK211" i="93" a="1"/>
  <c r="AK211" i="93" s="1"/>
  <c r="AL211" i="93" a="1"/>
  <c r="AL211" i="93" s="1"/>
  <c r="AM211" i="93" a="1"/>
  <c r="AM211" i="93"/>
  <c r="AN211" i="93" a="1"/>
  <c r="AN211" i="93" s="1"/>
  <c r="AO211" i="93" a="1"/>
  <c r="AO211" i="93" s="1"/>
  <c r="AP211" i="93" a="1"/>
  <c r="AP211" i="93" s="1"/>
  <c r="AQ211" i="93" a="1"/>
  <c r="AQ211" i="93" s="1"/>
  <c r="AR211" i="93" a="1"/>
  <c r="AR211" i="93" s="1"/>
  <c r="AS211" i="93" a="1"/>
  <c r="AS211" i="93" s="1"/>
  <c r="AT211" i="93" a="1"/>
  <c r="AT211" i="93" s="1"/>
  <c r="AU211" i="93" a="1"/>
  <c r="AU211" i="93"/>
  <c r="AV211" i="93" a="1"/>
  <c r="AV211" i="93" s="1"/>
  <c r="AW211" i="93" a="1"/>
  <c r="AW211" i="93" s="1"/>
  <c r="AX211" i="93" a="1"/>
  <c r="AX211" i="93" s="1"/>
  <c r="AY211" i="93" a="1"/>
  <c r="AY211" i="93" s="1"/>
  <c r="AZ211" i="93" a="1"/>
  <c r="AZ211" i="93" s="1"/>
  <c r="E212" i="93" a="1"/>
  <c r="E212" i="93" s="1"/>
  <c r="F212" i="93" a="1"/>
  <c r="F212" i="93" s="1"/>
  <c r="G212" i="93" a="1"/>
  <c r="G212" i="93" s="1"/>
  <c r="H212" i="93" a="1"/>
  <c r="H212" i="93" s="1"/>
  <c r="I212" i="93" a="1"/>
  <c r="I212" i="93" s="1"/>
  <c r="J212" i="93" a="1"/>
  <c r="J212" i="93" s="1"/>
  <c r="K212" i="93" a="1"/>
  <c r="K212" i="93" s="1"/>
  <c r="L212" i="93" a="1"/>
  <c r="L212" i="93" s="1"/>
  <c r="M212" i="93" a="1"/>
  <c r="M212" i="93" s="1"/>
  <c r="N212" i="93" a="1"/>
  <c r="N212" i="93" s="1"/>
  <c r="O212" i="93" a="1"/>
  <c r="O212" i="93"/>
  <c r="P212" i="93" a="1"/>
  <c r="P212" i="93" s="1"/>
  <c r="Q212" i="93" a="1"/>
  <c r="Q212" i="93" s="1"/>
  <c r="R212" i="93" a="1"/>
  <c r="R212" i="93" s="1"/>
  <c r="S212" i="93" a="1"/>
  <c r="S212" i="93"/>
  <c r="T212" i="93" a="1"/>
  <c r="T212" i="93" s="1"/>
  <c r="U212" i="93" a="1"/>
  <c r="U212" i="93" s="1"/>
  <c r="V212" i="93" a="1"/>
  <c r="V212" i="93" s="1"/>
  <c r="W212" i="93" a="1"/>
  <c r="W212" i="93"/>
  <c r="X212" i="93" a="1"/>
  <c r="X212" i="93" s="1"/>
  <c r="Y212" i="93" a="1"/>
  <c r="Y212" i="93" s="1"/>
  <c r="Z212" i="93" a="1"/>
  <c r="Z212" i="93" s="1"/>
  <c r="AA212" i="93" a="1"/>
  <c r="AA212" i="93" s="1"/>
  <c r="AB212" i="93" a="1"/>
  <c r="AB212" i="93" s="1"/>
  <c r="AC212" i="93" a="1"/>
  <c r="AC212" i="93" s="1"/>
  <c r="AD212" i="93" a="1"/>
  <c r="AD212" i="93" s="1"/>
  <c r="AE212" i="93" a="1"/>
  <c r="AE212" i="93"/>
  <c r="AF212" i="93" a="1"/>
  <c r="AF212" i="93" s="1"/>
  <c r="AG212" i="93" a="1"/>
  <c r="AG212" i="93" s="1"/>
  <c r="AH212" i="93" a="1"/>
  <c r="AH212" i="93" s="1"/>
  <c r="AI212" i="93" a="1"/>
  <c r="AI212" i="93" s="1"/>
  <c r="AJ212" i="93" a="1"/>
  <c r="AJ212" i="93" s="1"/>
  <c r="AK212" i="93" a="1"/>
  <c r="AK212" i="93" s="1"/>
  <c r="AL212" i="93" a="1"/>
  <c r="AL212" i="93" s="1"/>
  <c r="AM212" i="93" a="1"/>
  <c r="AM212" i="93" s="1"/>
  <c r="AN212" i="93" a="1"/>
  <c r="AN212" i="93" s="1"/>
  <c r="AO212" i="93" a="1"/>
  <c r="AO212" i="93" s="1"/>
  <c r="AP212" i="93" a="1"/>
  <c r="AP212" i="93" s="1"/>
  <c r="AQ212" i="93" a="1"/>
  <c r="AQ212" i="93" s="1"/>
  <c r="AR212" i="93" a="1"/>
  <c r="AR212" i="93" s="1"/>
  <c r="AS212" i="93" a="1"/>
  <c r="AS212" i="93" s="1"/>
  <c r="AT212" i="93" a="1"/>
  <c r="AT212" i="93" s="1"/>
  <c r="AU212" i="93" a="1"/>
  <c r="AU212" i="93"/>
  <c r="AV212" i="93" a="1"/>
  <c r="AV212" i="93" s="1"/>
  <c r="AW212" i="93" a="1"/>
  <c r="AW212" i="93" s="1"/>
  <c r="AX212" i="93" a="1"/>
  <c r="AX212" i="93" s="1"/>
  <c r="AY212" i="93" a="1"/>
  <c r="AY212" i="93" s="1"/>
  <c r="AZ212" i="93" a="1"/>
  <c r="AZ212" i="93" s="1"/>
  <c r="E213" i="93" a="1"/>
  <c r="E213" i="93" s="1"/>
  <c r="F213" i="93" a="1"/>
  <c r="F213" i="93" s="1"/>
  <c r="G213" i="93" a="1"/>
  <c r="G213" i="93"/>
  <c r="H213" i="93" a="1"/>
  <c r="H213" i="93" s="1"/>
  <c r="I213" i="93" a="1"/>
  <c r="I213" i="93" s="1"/>
  <c r="J213" i="93" a="1"/>
  <c r="J213" i="93" s="1"/>
  <c r="K213" i="93" a="1"/>
  <c r="K213" i="93" s="1"/>
  <c r="L213" i="93" a="1"/>
  <c r="L213" i="93" s="1"/>
  <c r="M213" i="93" a="1"/>
  <c r="M213" i="93" s="1"/>
  <c r="N213" i="93" a="1"/>
  <c r="N213" i="93" s="1"/>
  <c r="O213" i="93" a="1"/>
  <c r="O213" i="93"/>
  <c r="P213" i="93" a="1"/>
  <c r="P213" i="93" s="1"/>
  <c r="Q213" i="93" a="1"/>
  <c r="Q213" i="93" s="1"/>
  <c r="R213" i="93" a="1"/>
  <c r="R213" i="93" s="1"/>
  <c r="S213" i="93" a="1"/>
  <c r="S213" i="93" s="1"/>
  <c r="T213" i="93" a="1"/>
  <c r="T213" i="93" s="1"/>
  <c r="U213" i="93" a="1"/>
  <c r="U213" i="93" s="1"/>
  <c r="V213" i="93" a="1"/>
  <c r="V213" i="93" s="1"/>
  <c r="W213" i="93" a="1"/>
  <c r="W213" i="93" s="1"/>
  <c r="X213" i="93" a="1"/>
  <c r="X213" i="93" s="1"/>
  <c r="Y213" i="93" a="1"/>
  <c r="Y213" i="93" s="1"/>
  <c r="Z213" i="93" a="1"/>
  <c r="Z213" i="93" s="1"/>
  <c r="AA213" i="93" a="1"/>
  <c r="AA213" i="93" s="1"/>
  <c r="AB213" i="93" a="1"/>
  <c r="AB213" i="93" s="1"/>
  <c r="AC213" i="93" a="1"/>
  <c r="AC213" i="93" s="1"/>
  <c r="AD213" i="93" a="1"/>
  <c r="AD213" i="93" s="1"/>
  <c r="AE213" i="93" a="1"/>
  <c r="AE213" i="93"/>
  <c r="AF213" i="93" a="1"/>
  <c r="AF213" i="93" s="1"/>
  <c r="AG213" i="93" a="1"/>
  <c r="AG213" i="93" s="1"/>
  <c r="AH213" i="93" a="1"/>
  <c r="AH213" i="93" s="1"/>
  <c r="AI213" i="93" a="1"/>
  <c r="AI213" i="93" s="1"/>
  <c r="AJ213" i="93" a="1"/>
  <c r="AJ213" i="93" s="1"/>
  <c r="AK213" i="93" a="1"/>
  <c r="AK213" i="93" s="1"/>
  <c r="AL213" i="93" a="1"/>
  <c r="AL213" i="93" s="1"/>
  <c r="AM213" i="93" a="1"/>
  <c r="AM213" i="93"/>
  <c r="AN213" i="93" a="1"/>
  <c r="AN213" i="93" s="1"/>
  <c r="AO213" i="93" a="1"/>
  <c r="AO213" i="93" s="1"/>
  <c r="AP213" i="93" a="1"/>
  <c r="AP213" i="93" s="1"/>
  <c r="AQ213" i="93" a="1"/>
  <c r="AQ213" i="93" s="1"/>
  <c r="AR213" i="93" a="1"/>
  <c r="AR213" i="93" s="1"/>
  <c r="AS213" i="93" a="1"/>
  <c r="AS213" i="93" s="1"/>
  <c r="AT213" i="93" a="1"/>
  <c r="AT213" i="93" s="1"/>
  <c r="AU213" i="93" a="1"/>
  <c r="AU213" i="93"/>
  <c r="AV213" i="93" a="1"/>
  <c r="AV213" i="93" s="1"/>
  <c r="AW213" i="93" a="1"/>
  <c r="AW213" i="93" s="1"/>
  <c r="AX213" i="93" a="1"/>
  <c r="AX213" i="93" s="1"/>
  <c r="AY213" i="93" a="1"/>
  <c r="AY213" i="93" s="1"/>
  <c r="AZ213" i="93" a="1"/>
  <c r="AZ213" i="93" s="1"/>
  <c r="E214" i="93" a="1"/>
  <c r="E214" i="93" s="1"/>
  <c r="F214" i="93" a="1"/>
  <c r="F214" i="93" s="1"/>
  <c r="G214" i="93" a="1"/>
  <c r="G214" i="93" s="1"/>
  <c r="H214" i="93" a="1"/>
  <c r="H214" i="93" s="1"/>
  <c r="I214" i="93" a="1"/>
  <c r="I214" i="93" s="1"/>
  <c r="J214" i="93" a="1"/>
  <c r="J214" i="93" s="1"/>
  <c r="K214" i="93" a="1"/>
  <c r="K214" i="93" s="1"/>
  <c r="L214" i="93" a="1"/>
  <c r="L214" i="93" s="1"/>
  <c r="M214" i="93" a="1"/>
  <c r="M214" i="93" s="1"/>
  <c r="N214" i="93" a="1"/>
  <c r="N214" i="93" s="1"/>
  <c r="O214" i="93" a="1"/>
  <c r="O214" i="93"/>
  <c r="P214" i="93" a="1"/>
  <c r="P214" i="93" s="1"/>
  <c r="Q214" i="93" a="1"/>
  <c r="Q214" i="93" s="1"/>
  <c r="R214" i="93" a="1"/>
  <c r="R214" i="93" s="1"/>
  <c r="S214" i="93" a="1"/>
  <c r="S214" i="93" s="1"/>
  <c r="T214" i="93" a="1"/>
  <c r="T214" i="93" s="1"/>
  <c r="U214" i="93" a="1"/>
  <c r="U214" i="93" s="1"/>
  <c r="V214" i="93" a="1"/>
  <c r="V214" i="93" s="1"/>
  <c r="W214" i="93" a="1"/>
  <c r="W214" i="93"/>
  <c r="X214" i="93" a="1"/>
  <c r="X214" i="93" s="1"/>
  <c r="Y214" i="93" a="1"/>
  <c r="Y214" i="93" s="1"/>
  <c r="Z214" i="93" a="1"/>
  <c r="Z214" i="93" s="1"/>
  <c r="AA214" i="93" a="1"/>
  <c r="AA214" i="93" s="1"/>
  <c r="AB214" i="93" a="1"/>
  <c r="AB214" i="93" s="1"/>
  <c r="AC214" i="93" a="1"/>
  <c r="AC214" i="93" s="1"/>
  <c r="AD214" i="93" a="1"/>
  <c r="AD214" i="93" s="1"/>
  <c r="AE214" i="93" a="1"/>
  <c r="AE214" i="93"/>
  <c r="AF214" i="93" a="1"/>
  <c r="AF214" i="93" s="1"/>
  <c r="AG214" i="93" a="1"/>
  <c r="AG214" i="93" s="1"/>
  <c r="AH214" i="93" a="1"/>
  <c r="AH214" i="93" s="1"/>
  <c r="AI214" i="93" a="1"/>
  <c r="AI214" i="93" s="1"/>
  <c r="AJ214" i="93" a="1"/>
  <c r="AJ214" i="93" s="1"/>
  <c r="AK214" i="93" a="1"/>
  <c r="AK214" i="93" s="1"/>
  <c r="AL214" i="93" a="1"/>
  <c r="AL214" i="93" s="1"/>
  <c r="AM214" i="93" a="1"/>
  <c r="AM214" i="93" s="1"/>
  <c r="AN214" i="93" a="1"/>
  <c r="AN214" i="93" s="1"/>
  <c r="AO214" i="93" a="1"/>
  <c r="AO214" i="93" s="1"/>
  <c r="AP214" i="93" a="1"/>
  <c r="AP214" i="93" s="1"/>
  <c r="AQ214" i="93" a="1"/>
  <c r="AQ214" i="93" s="1"/>
  <c r="AR214" i="93" a="1"/>
  <c r="AR214" i="93" s="1"/>
  <c r="AS214" i="93" a="1"/>
  <c r="AS214" i="93" s="1"/>
  <c r="AT214" i="93" a="1"/>
  <c r="AT214" i="93" s="1"/>
  <c r="AU214" i="93" a="1"/>
  <c r="AU214" i="93"/>
  <c r="AV214" i="93" a="1"/>
  <c r="AV214" i="93" s="1"/>
  <c r="AW214" i="93" a="1"/>
  <c r="AW214" i="93" s="1"/>
  <c r="AX214" i="93" a="1"/>
  <c r="AX214" i="93" s="1"/>
  <c r="AY214" i="93" a="1"/>
  <c r="AY214" i="93" s="1"/>
  <c r="AZ214" i="93" a="1"/>
  <c r="AZ214" i="93" s="1"/>
  <c r="E215" i="93" a="1"/>
  <c r="E215" i="93" s="1"/>
  <c r="F215" i="93" a="1"/>
  <c r="F215" i="93" s="1"/>
  <c r="G215" i="93" a="1"/>
  <c r="G215" i="93"/>
  <c r="H215" i="93" a="1"/>
  <c r="H215" i="93" s="1"/>
  <c r="I215" i="93" a="1"/>
  <c r="I215" i="93" s="1"/>
  <c r="J215" i="93" a="1"/>
  <c r="J215" i="93" s="1"/>
  <c r="K215" i="93" a="1"/>
  <c r="K215" i="93" s="1"/>
  <c r="L215" i="93" a="1"/>
  <c r="L215" i="93" s="1"/>
  <c r="M215" i="93" a="1"/>
  <c r="M215" i="93" s="1"/>
  <c r="N215" i="93" a="1"/>
  <c r="N215" i="93" s="1"/>
  <c r="O215" i="93" a="1"/>
  <c r="O215" i="93"/>
  <c r="P215" i="93" a="1"/>
  <c r="P215" i="93" s="1"/>
  <c r="Q215" i="93" a="1"/>
  <c r="Q215" i="93" s="1"/>
  <c r="R215" i="93" a="1"/>
  <c r="R215" i="93" s="1"/>
  <c r="S215" i="93" a="1"/>
  <c r="S215" i="93" s="1"/>
  <c r="T215" i="93" a="1"/>
  <c r="T215" i="93" s="1"/>
  <c r="U215" i="93" a="1"/>
  <c r="U215" i="93" s="1"/>
  <c r="V215" i="93" a="1"/>
  <c r="V215" i="93" s="1"/>
  <c r="W215" i="93" a="1"/>
  <c r="W215" i="93" s="1"/>
  <c r="X215" i="93" a="1"/>
  <c r="X215" i="93" s="1"/>
  <c r="Y215" i="93" a="1"/>
  <c r="Y215" i="93" s="1"/>
  <c r="Z215" i="93" a="1"/>
  <c r="Z215" i="93" s="1"/>
  <c r="AA215" i="93" a="1"/>
  <c r="AA215" i="93" s="1"/>
  <c r="AB215" i="93" a="1"/>
  <c r="AB215" i="93" s="1"/>
  <c r="AC215" i="93" a="1"/>
  <c r="AC215" i="93" s="1"/>
  <c r="AD215" i="93" a="1"/>
  <c r="AD215" i="93" s="1"/>
  <c r="AE215" i="93" a="1"/>
  <c r="AE215" i="93"/>
  <c r="AF215" i="93" a="1"/>
  <c r="AF215" i="93" s="1"/>
  <c r="AG215" i="93" a="1"/>
  <c r="AG215" i="93" s="1"/>
  <c r="AH215" i="93" a="1"/>
  <c r="AH215" i="93" s="1"/>
  <c r="AI215" i="93" a="1"/>
  <c r="AI215" i="93" s="1"/>
  <c r="AJ215" i="93" a="1"/>
  <c r="AJ215" i="93" s="1"/>
  <c r="AK215" i="93" a="1"/>
  <c r="AK215" i="93" s="1"/>
  <c r="AL215" i="93" a="1"/>
  <c r="AL215" i="93" s="1"/>
  <c r="AM215" i="93" a="1"/>
  <c r="AM215" i="93"/>
  <c r="AN215" i="93" a="1"/>
  <c r="AN215" i="93" s="1"/>
  <c r="AO215" i="93" a="1"/>
  <c r="AO215" i="93" s="1"/>
  <c r="AP215" i="93" a="1"/>
  <c r="AP215" i="93" s="1"/>
  <c r="AQ215" i="93" a="1"/>
  <c r="AQ215" i="93" s="1"/>
  <c r="AR215" i="93" a="1"/>
  <c r="AR215" i="93" s="1"/>
  <c r="AS215" i="93" a="1"/>
  <c r="AS215" i="93" s="1"/>
  <c r="AT215" i="93" a="1"/>
  <c r="AT215" i="93" s="1"/>
  <c r="AU215" i="93" a="1"/>
  <c r="AU215" i="93"/>
  <c r="AV215" i="93" a="1"/>
  <c r="AV215" i="93" s="1"/>
  <c r="AW215" i="93" a="1"/>
  <c r="AW215" i="93" s="1"/>
  <c r="AX215" i="93" a="1"/>
  <c r="AX215" i="93" s="1"/>
  <c r="AY215" i="93" a="1"/>
  <c r="AY215" i="93" s="1"/>
  <c r="AZ215" i="93" a="1"/>
  <c r="AZ215" i="93" s="1"/>
  <c r="E216" i="93" a="1"/>
  <c r="E216" i="93" s="1"/>
  <c r="F216" i="93" a="1"/>
  <c r="F216" i="93" s="1"/>
  <c r="G216" i="93" a="1"/>
  <c r="G216" i="93" s="1"/>
  <c r="H216" i="93" a="1"/>
  <c r="H216" i="93" s="1"/>
  <c r="I216" i="93" a="1"/>
  <c r="I216" i="93" s="1"/>
  <c r="J216" i="93" a="1"/>
  <c r="J216" i="93" s="1"/>
  <c r="K216" i="93" a="1"/>
  <c r="K216" i="93" s="1"/>
  <c r="L216" i="93" a="1"/>
  <c r="L216" i="93" s="1"/>
  <c r="M216" i="93" a="1"/>
  <c r="M216" i="93" s="1"/>
  <c r="N216" i="93" a="1"/>
  <c r="N216" i="93" s="1"/>
  <c r="O216" i="93" a="1"/>
  <c r="O216" i="93"/>
  <c r="P216" i="93" a="1"/>
  <c r="P216" i="93" s="1"/>
  <c r="Q216" i="93" a="1"/>
  <c r="Q216" i="93" s="1"/>
  <c r="R216" i="93" a="1"/>
  <c r="R216" i="93" s="1"/>
  <c r="S216" i="93" a="1"/>
  <c r="S216" i="93" s="1"/>
  <c r="T216" i="93" a="1"/>
  <c r="T216" i="93" s="1"/>
  <c r="U216" i="93" a="1"/>
  <c r="U216" i="93" s="1"/>
  <c r="V216" i="93" a="1"/>
  <c r="V216" i="93" s="1"/>
  <c r="W216" i="93" a="1"/>
  <c r="W216" i="93"/>
  <c r="X216" i="93" a="1"/>
  <c r="X216" i="93" s="1"/>
  <c r="Y216" i="93" a="1"/>
  <c r="Y216" i="93" s="1"/>
  <c r="Z216" i="93" a="1"/>
  <c r="Z216" i="93" s="1"/>
  <c r="AA216" i="93" a="1"/>
  <c r="AA216" i="93" s="1"/>
  <c r="AB216" i="93" a="1"/>
  <c r="AB216" i="93" s="1"/>
  <c r="AC216" i="93" a="1"/>
  <c r="AC216" i="93" s="1"/>
  <c r="AD216" i="93" a="1"/>
  <c r="AD216" i="93" s="1"/>
  <c r="AE216" i="93" a="1"/>
  <c r="AE216" i="93"/>
  <c r="AF216" i="93" a="1"/>
  <c r="AF216" i="93" s="1"/>
  <c r="AG216" i="93" a="1"/>
  <c r="AG216" i="93" s="1"/>
  <c r="AH216" i="93" a="1"/>
  <c r="AH216" i="93" s="1"/>
  <c r="AI216" i="93" a="1"/>
  <c r="AI216" i="93" s="1"/>
  <c r="AJ216" i="93" a="1"/>
  <c r="AJ216" i="93" s="1"/>
  <c r="AK216" i="93" a="1"/>
  <c r="AK216" i="93" s="1"/>
  <c r="AL216" i="93" a="1"/>
  <c r="AL216" i="93" s="1"/>
  <c r="AM216" i="93" a="1"/>
  <c r="AM216" i="93" s="1"/>
  <c r="AN216" i="93" a="1"/>
  <c r="AN216" i="93" s="1"/>
  <c r="AO216" i="93" a="1"/>
  <c r="AO216" i="93" s="1"/>
  <c r="AP216" i="93" a="1"/>
  <c r="AP216" i="93" s="1"/>
  <c r="AQ216" i="93" a="1"/>
  <c r="AQ216" i="93" s="1"/>
  <c r="AR216" i="93" a="1"/>
  <c r="AR216" i="93" s="1"/>
  <c r="AS216" i="93" a="1"/>
  <c r="AS216" i="93" s="1"/>
  <c r="AT216" i="93" a="1"/>
  <c r="AT216" i="93" s="1"/>
  <c r="AU216" i="93" a="1"/>
  <c r="AU216" i="93"/>
  <c r="AV216" i="93" a="1"/>
  <c r="AV216" i="93" s="1"/>
  <c r="AW216" i="93" a="1"/>
  <c r="AW216" i="93" s="1"/>
  <c r="AX216" i="93" a="1"/>
  <c r="AX216" i="93" s="1"/>
  <c r="AY216" i="93" a="1"/>
  <c r="AY216" i="93" s="1"/>
  <c r="AZ216" i="93" a="1"/>
  <c r="AZ216" i="93" s="1"/>
  <c r="E217" i="93" a="1"/>
  <c r="E217" i="93" s="1"/>
  <c r="F217" i="93" a="1"/>
  <c r="F217" i="93" s="1"/>
  <c r="G217" i="93" a="1"/>
  <c r="G217" i="93"/>
  <c r="H217" i="93" a="1"/>
  <c r="H217" i="93" s="1"/>
  <c r="I217" i="93" a="1"/>
  <c r="I217" i="93" s="1"/>
  <c r="J217" i="93" a="1"/>
  <c r="J217" i="93" s="1"/>
  <c r="K217" i="93" a="1"/>
  <c r="K217" i="93" s="1"/>
  <c r="L217" i="93" a="1"/>
  <c r="L217" i="93" s="1"/>
  <c r="M217" i="93" a="1"/>
  <c r="M217" i="93" s="1"/>
  <c r="N217" i="93" a="1"/>
  <c r="N217" i="93" s="1"/>
  <c r="O217" i="93" a="1"/>
  <c r="O217" i="93"/>
  <c r="P217" i="93" a="1"/>
  <c r="P217" i="93" s="1"/>
  <c r="Q217" i="93" a="1"/>
  <c r="Q217" i="93" s="1"/>
  <c r="R217" i="93" a="1"/>
  <c r="R217" i="93" s="1"/>
  <c r="S217" i="93" a="1"/>
  <c r="S217" i="93" s="1"/>
  <c r="T217" i="93" a="1"/>
  <c r="T217" i="93" s="1"/>
  <c r="U217" i="93" a="1"/>
  <c r="U217" i="93" s="1"/>
  <c r="V217" i="93" a="1"/>
  <c r="V217" i="93" s="1"/>
  <c r="W217" i="93" a="1"/>
  <c r="W217" i="93" s="1"/>
  <c r="X217" i="93" a="1"/>
  <c r="X217" i="93" s="1"/>
  <c r="Y217" i="93" a="1"/>
  <c r="Y217" i="93" s="1"/>
  <c r="Z217" i="93" a="1"/>
  <c r="Z217" i="93" s="1"/>
  <c r="AA217" i="93" a="1"/>
  <c r="AA217" i="93" s="1"/>
  <c r="AB217" i="93" a="1"/>
  <c r="AB217" i="93" s="1"/>
  <c r="AC217" i="93" a="1"/>
  <c r="AC217" i="93" s="1"/>
  <c r="AD217" i="93" a="1"/>
  <c r="AD217" i="93" s="1"/>
  <c r="AE217" i="93" a="1"/>
  <c r="AE217" i="93"/>
  <c r="AF217" i="93" a="1"/>
  <c r="AF217" i="93" s="1"/>
  <c r="AG217" i="93" a="1"/>
  <c r="AG217" i="93" s="1"/>
  <c r="AH217" i="93" a="1"/>
  <c r="AH217" i="93" s="1"/>
  <c r="AI217" i="93" a="1"/>
  <c r="AI217" i="93" s="1"/>
  <c r="AJ217" i="93" a="1"/>
  <c r="AJ217" i="93" s="1"/>
  <c r="AK217" i="93" a="1"/>
  <c r="AK217" i="93" s="1"/>
  <c r="AL217" i="93" a="1"/>
  <c r="AL217" i="93" s="1"/>
  <c r="AM217" i="93" a="1"/>
  <c r="AM217" i="93"/>
  <c r="AN217" i="93" a="1"/>
  <c r="AN217" i="93" s="1"/>
  <c r="AO217" i="93" a="1"/>
  <c r="AO217" i="93" s="1"/>
  <c r="AP217" i="93" a="1"/>
  <c r="AP217" i="93" s="1"/>
  <c r="AQ217" i="93" a="1"/>
  <c r="AQ217" i="93" s="1"/>
  <c r="AR217" i="93" a="1"/>
  <c r="AR217" i="93" s="1"/>
  <c r="AS217" i="93" a="1"/>
  <c r="AS217" i="93" s="1"/>
  <c r="AT217" i="93" a="1"/>
  <c r="AT217" i="93" s="1"/>
  <c r="AU217" i="93" a="1"/>
  <c r="AU217" i="93"/>
  <c r="AV217" i="93" a="1"/>
  <c r="AV217" i="93" s="1"/>
  <c r="AW217" i="93" a="1"/>
  <c r="AW217" i="93" s="1"/>
  <c r="AX217" i="93" a="1"/>
  <c r="AX217" i="93" s="1"/>
  <c r="AY217" i="93" a="1"/>
  <c r="AY217" i="93" s="1"/>
  <c r="AZ217" i="93" a="1"/>
  <c r="AZ217" i="93" s="1"/>
  <c r="E218" i="93" a="1"/>
  <c r="E218" i="93" s="1"/>
  <c r="F218" i="93" a="1"/>
  <c r="F218" i="93" s="1"/>
  <c r="G218" i="93" a="1"/>
  <c r="G218" i="93" s="1"/>
  <c r="H218" i="93" a="1"/>
  <c r="H218" i="93" s="1"/>
  <c r="I218" i="93" a="1"/>
  <c r="I218" i="93" s="1"/>
  <c r="J218" i="93" a="1"/>
  <c r="J218" i="93" s="1"/>
  <c r="K218" i="93" a="1"/>
  <c r="K218" i="93" s="1"/>
  <c r="L218" i="93" a="1"/>
  <c r="L218" i="93" s="1"/>
  <c r="M218" i="93" a="1"/>
  <c r="M218" i="93" s="1"/>
  <c r="N218" i="93" a="1"/>
  <c r="N218" i="93" s="1"/>
  <c r="O218" i="93" a="1"/>
  <c r="O218" i="93"/>
  <c r="P218" i="93" a="1"/>
  <c r="P218" i="93" s="1"/>
  <c r="Q218" i="93" a="1"/>
  <c r="Q218" i="93" s="1"/>
  <c r="R218" i="93" a="1"/>
  <c r="R218" i="93" s="1"/>
  <c r="S218" i="93" a="1"/>
  <c r="S218" i="93" s="1"/>
  <c r="T218" i="93" a="1"/>
  <c r="T218" i="93" s="1"/>
  <c r="U218" i="93" a="1"/>
  <c r="U218" i="93" s="1"/>
  <c r="V218" i="93" a="1"/>
  <c r="V218" i="93" s="1"/>
  <c r="W218" i="93" a="1"/>
  <c r="W218" i="93"/>
  <c r="X218" i="93" a="1"/>
  <c r="X218" i="93" s="1"/>
  <c r="Y218" i="93" a="1"/>
  <c r="Y218" i="93" s="1"/>
  <c r="Z218" i="93" a="1"/>
  <c r="Z218" i="93" s="1"/>
  <c r="AA218" i="93" a="1"/>
  <c r="AA218" i="93" s="1"/>
  <c r="AB218" i="93" a="1"/>
  <c r="AB218" i="93" s="1"/>
  <c r="AC218" i="93" a="1"/>
  <c r="AC218" i="93" s="1"/>
  <c r="AD218" i="93" a="1"/>
  <c r="AD218" i="93" s="1"/>
  <c r="AE218" i="93" a="1"/>
  <c r="AE218" i="93"/>
  <c r="AF218" i="93" a="1"/>
  <c r="AF218" i="93" s="1"/>
  <c r="AG218" i="93" a="1"/>
  <c r="AG218" i="93" s="1"/>
  <c r="AH218" i="93" a="1"/>
  <c r="AH218" i="93" s="1"/>
  <c r="AI218" i="93" a="1"/>
  <c r="AI218" i="93" s="1"/>
  <c r="AJ218" i="93" a="1"/>
  <c r="AJ218" i="93" s="1"/>
  <c r="AK218" i="93" a="1"/>
  <c r="AK218" i="93" s="1"/>
  <c r="AL218" i="93" a="1"/>
  <c r="AL218" i="93" s="1"/>
  <c r="AM218" i="93" a="1"/>
  <c r="AM218" i="93" s="1"/>
  <c r="AN218" i="93" a="1"/>
  <c r="AN218" i="93" s="1"/>
  <c r="AO218" i="93" a="1"/>
  <c r="AO218" i="93" s="1"/>
  <c r="AP218" i="93" a="1"/>
  <c r="AP218" i="93" s="1"/>
  <c r="AQ218" i="93" a="1"/>
  <c r="AQ218" i="93" s="1"/>
  <c r="AR218" i="93" a="1"/>
  <c r="AR218" i="93" s="1"/>
  <c r="AS218" i="93" a="1"/>
  <c r="AS218" i="93" s="1"/>
  <c r="AT218" i="93" a="1"/>
  <c r="AT218" i="93" s="1"/>
  <c r="AU218" i="93" a="1"/>
  <c r="AU218" i="93"/>
  <c r="AV218" i="93" a="1"/>
  <c r="AV218" i="93" s="1"/>
  <c r="AW218" i="93" a="1"/>
  <c r="AW218" i="93" s="1"/>
  <c r="AX218" i="93" a="1"/>
  <c r="AX218" i="93" s="1"/>
  <c r="AY218" i="93" a="1"/>
  <c r="AY218" i="93" s="1"/>
  <c r="AZ218" i="93" a="1"/>
  <c r="AZ218" i="93" s="1"/>
  <c r="E219" i="93" a="1"/>
  <c r="E219" i="93" s="1"/>
  <c r="F219" i="93" a="1"/>
  <c r="F219" i="93" s="1"/>
  <c r="G219" i="93" a="1"/>
  <c r="G219" i="93" s="1"/>
  <c r="H219" i="93" a="1"/>
  <c r="H219" i="93" s="1"/>
  <c r="I219" i="93" a="1"/>
  <c r="I219" i="93" s="1"/>
  <c r="J219" i="93" a="1"/>
  <c r="J219" i="93" s="1"/>
  <c r="K219" i="93" a="1"/>
  <c r="K219" i="93" s="1"/>
  <c r="L219" i="93" a="1"/>
  <c r="L219" i="93" s="1"/>
  <c r="M219" i="93" a="1"/>
  <c r="M219" i="93" s="1"/>
  <c r="N219" i="93" a="1"/>
  <c r="N219" i="93" s="1"/>
  <c r="O219" i="93" a="1"/>
  <c r="O219" i="93" s="1"/>
  <c r="P219" i="93" a="1"/>
  <c r="P219" i="93" s="1"/>
  <c r="Q219" i="93" a="1"/>
  <c r="Q219" i="93" s="1"/>
  <c r="R219" i="93" a="1"/>
  <c r="R219" i="93" s="1"/>
  <c r="S219" i="93" a="1"/>
  <c r="S219" i="93" s="1"/>
  <c r="T219" i="93" a="1"/>
  <c r="T219" i="93" s="1"/>
  <c r="U219" i="93" a="1"/>
  <c r="U219" i="93" s="1"/>
  <c r="V219" i="93" a="1"/>
  <c r="V219" i="93" s="1"/>
  <c r="W219" i="93" a="1"/>
  <c r="W219" i="93" s="1"/>
  <c r="X219" i="93" a="1"/>
  <c r="X219" i="93" s="1"/>
  <c r="Y219" i="93" a="1"/>
  <c r="Y219" i="93" s="1"/>
  <c r="Z219" i="93" a="1"/>
  <c r="Z219" i="93" s="1"/>
  <c r="AA219" i="93" a="1"/>
  <c r="AA219" i="93" s="1"/>
  <c r="AB219" i="93" a="1"/>
  <c r="AB219" i="93" s="1"/>
  <c r="AC219" i="93" a="1"/>
  <c r="AC219" i="93" s="1"/>
  <c r="AD219" i="93" a="1"/>
  <c r="AD219" i="93" s="1"/>
  <c r="AE219" i="93" a="1"/>
  <c r="AE219" i="93" s="1"/>
  <c r="AF219" i="93" a="1"/>
  <c r="AF219" i="93" s="1"/>
  <c r="AG219" i="93" a="1"/>
  <c r="AG219" i="93" s="1"/>
  <c r="AH219" i="93" a="1"/>
  <c r="AH219" i="93" s="1"/>
  <c r="AI219" i="93" a="1"/>
  <c r="AI219" i="93" s="1"/>
  <c r="AJ219" i="93" a="1"/>
  <c r="AJ219" i="93" s="1"/>
  <c r="AK219" i="93" a="1"/>
  <c r="AK219" i="93" s="1"/>
  <c r="AL219" i="93" a="1"/>
  <c r="AL219" i="93" s="1"/>
  <c r="AM219" i="93" a="1"/>
  <c r="AM219" i="93" s="1"/>
  <c r="AN219" i="93" a="1"/>
  <c r="AN219" i="93" s="1"/>
  <c r="AO219" i="93" a="1"/>
  <c r="AO219" i="93" s="1"/>
  <c r="AP219" i="93" a="1"/>
  <c r="AP219" i="93" s="1"/>
  <c r="AQ219" i="93" a="1"/>
  <c r="AQ219" i="93" s="1"/>
  <c r="AR219" i="93" a="1"/>
  <c r="AR219" i="93" s="1"/>
  <c r="AS219" i="93" a="1"/>
  <c r="AS219" i="93" s="1"/>
  <c r="AT219" i="93" a="1"/>
  <c r="AT219" i="93" s="1"/>
  <c r="AU219" i="93" a="1"/>
  <c r="AU219" i="93" s="1"/>
  <c r="AV219" i="93" a="1"/>
  <c r="AV219" i="93" s="1"/>
  <c r="AW219" i="93" a="1"/>
  <c r="AW219" i="93" s="1"/>
  <c r="AX219" i="93" a="1"/>
  <c r="AX219" i="93" s="1"/>
  <c r="AY219" i="93" a="1"/>
  <c r="AY219" i="93" s="1"/>
  <c r="AZ219" i="93" a="1"/>
  <c r="AZ219" i="93" s="1"/>
  <c r="E220" i="93" a="1"/>
  <c r="E220" i="93" s="1"/>
  <c r="F220" i="93" a="1"/>
  <c r="F220" i="93" s="1"/>
  <c r="G220" i="93" a="1"/>
  <c r="G220" i="93" s="1"/>
  <c r="H220" i="93" a="1"/>
  <c r="H220" i="93" s="1"/>
  <c r="I220" i="93" a="1"/>
  <c r="I220" i="93" s="1"/>
  <c r="J220" i="93" a="1"/>
  <c r="J220" i="93" s="1"/>
  <c r="K220" i="93" a="1"/>
  <c r="K220" i="93" s="1"/>
  <c r="L220" i="93" a="1"/>
  <c r="L220" i="93" s="1"/>
  <c r="M220" i="93" a="1"/>
  <c r="M220" i="93" s="1"/>
  <c r="N220" i="93" a="1"/>
  <c r="N220" i="93" s="1"/>
  <c r="O220" i="93" a="1"/>
  <c r="O220" i="93" s="1"/>
  <c r="P220" i="93" a="1"/>
  <c r="P220" i="93" s="1"/>
  <c r="Q220" i="93" a="1"/>
  <c r="Q220" i="93" s="1"/>
  <c r="R220" i="93" a="1"/>
  <c r="R220" i="93" s="1"/>
  <c r="S220" i="93" a="1"/>
  <c r="S220" i="93" s="1"/>
  <c r="T220" i="93" a="1"/>
  <c r="T220" i="93" s="1"/>
  <c r="U220" i="93" a="1"/>
  <c r="U220" i="93" s="1"/>
  <c r="V220" i="93" a="1"/>
  <c r="V220" i="93" s="1"/>
  <c r="W220" i="93" a="1"/>
  <c r="W220" i="93" s="1"/>
  <c r="X220" i="93" a="1"/>
  <c r="X220" i="93" s="1"/>
  <c r="Y220" i="93" a="1"/>
  <c r="Y220" i="93" s="1"/>
  <c r="Z220" i="93" a="1"/>
  <c r="Z220" i="93" s="1"/>
  <c r="AA220" i="93" a="1"/>
  <c r="AA220" i="93" s="1"/>
  <c r="AB220" i="93" a="1"/>
  <c r="AB220" i="93" s="1"/>
  <c r="AC220" i="93" a="1"/>
  <c r="AC220" i="93" s="1"/>
  <c r="AD220" i="93" a="1"/>
  <c r="AD220" i="93" s="1"/>
  <c r="AE220" i="93" a="1"/>
  <c r="AE220" i="93" s="1"/>
  <c r="AF220" i="93" a="1"/>
  <c r="AF220" i="93" s="1"/>
  <c r="AG220" i="93" a="1"/>
  <c r="AG220" i="93" s="1"/>
  <c r="AH220" i="93" a="1"/>
  <c r="AH220" i="93" s="1"/>
  <c r="AI220" i="93" a="1"/>
  <c r="AI220" i="93" s="1"/>
  <c r="AJ220" i="93" a="1"/>
  <c r="AJ220" i="93" s="1"/>
  <c r="AK220" i="93" a="1"/>
  <c r="AK220" i="93" s="1"/>
  <c r="AL220" i="93" a="1"/>
  <c r="AL220" i="93" s="1"/>
  <c r="AM220" i="93" a="1"/>
  <c r="AM220" i="93" s="1"/>
  <c r="AN220" i="93" a="1"/>
  <c r="AN220" i="93" s="1"/>
  <c r="AO220" i="93" a="1"/>
  <c r="AO220" i="93" s="1"/>
  <c r="AP220" i="93" a="1"/>
  <c r="AP220" i="93" s="1"/>
  <c r="AQ220" i="93" a="1"/>
  <c r="AQ220" i="93" s="1"/>
  <c r="AR220" i="93" a="1"/>
  <c r="AR220" i="93" s="1"/>
  <c r="AS220" i="93" a="1"/>
  <c r="AS220" i="93" s="1"/>
  <c r="AT220" i="93" a="1"/>
  <c r="AT220" i="93" s="1"/>
  <c r="AU220" i="93" a="1"/>
  <c r="AU220" i="93" s="1"/>
  <c r="AV220" i="93" a="1"/>
  <c r="AV220" i="93" s="1"/>
  <c r="AW220" i="93" a="1"/>
  <c r="AW220" i="93" s="1"/>
  <c r="AX220" i="93" a="1"/>
  <c r="AX220" i="93" s="1"/>
  <c r="AY220" i="93" a="1"/>
  <c r="AY220" i="93" s="1"/>
  <c r="AZ220" i="93" a="1"/>
  <c r="AZ220" i="93" s="1"/>
  <c r="E221" i="93" a="1"/>
  <c r="E221" i="93" s="1"/>
  <c r="F221" i="93" a="1"/>
  <c r="F221" i="93" s="1"/>
  <c r="G221" i="93" a="1"/>
  <c r="G221" i="93" s="1"/>
  <c r="H221" i="93" a="1"/>
  <c r="H221" i="93" s="1"/>
  <c r="I221" i="93" a="1"/>
  <c r="I221" i="93" s="1"/>
  <c r="J221" i="93" a="1"/>
  <c r="J221" i="93" s="1"/>
  <c r="K221" i="93" a="1"/>
  <c r="K221" i="93" s="1"/>
  <c r="L221" i="93" a="1"/>
  <c r="L221" i="93" s="1"/>
  <c r="M221" i="93" a="1"/>
  <c r="M221" i="93" s="1"/>
  <c r="N221" i="93" a="1"/>
  <c r="N221" i="93" s="1"/>
  <c r="O221" i="93" a="1"/>
  <c r="O221" i="93" s="1"/>
  <c r="P221" i="93" a="1"/>
  <c r="P221" i="93" s="1"/>
  <c r="Q221" i="93" a="1"/>
  <c r="Q221" i="93" s="1"/>
  <c r="R221" i="93" a="1"/>
  <c r="R221" i="93" s="1"/>
  <c r="S221" i="93" a="1"/>
  <c r="S221" i="93" s="1"/>
  <c r="T221" i="93" a="1"/>
  <c r="T221" i="93" s="1"/>
  <c r="U221" i="93" a="1"/>
  <c r="U221" i="93" s="1"/>
  <c r="V221" i="93" a="1"/>
  <c r="V221" i="93" s="1"/>
  <c r="W221" i="93" a="1"/>
  <c r="W221" i="93" s="1"/>
  <c r="X221" i="93" a="1"/>
  <c r="X221" i="93" s="1"/>
  <c r="Y221" i="93" a="1"/>
  <c r="Y221" i="93" s="1"/>
  <c r="Z221" i="93" a="1"/>
  <c r="Z221" i="93" s="1"/>
  <c r="AA221" i="93" a="1"/>
  <c r="AA221" i="93" s="1"/>
  <c r="AB221" i="93" a="1"/>
  <c r="AB221" i="93" s="1"/>
  <c r="AC221" i="93" a="1"/>
  <c r="AC221" i="93" s="1"/>
  <c r="AD221" i="93" a="1"/>
  <c r="AD221" i="93" s="1"/>
  <c r="AE221" i="93" a="1"/>
  <c r="AE221" i="93" s="1"/>
  <c r="AF221" i="93" a="1"/>
  <c r="AF221" i="93" s="1"/>
  <c r="AG221" i="93" a="1"/>
  <c r="AG221" i="93" s="1"/>
  <c r="AH221" i="93" a="1"/>
  <c r="AH221" i="93" s="1"/>
  <c r="AI221" i="93" a="1"/>
  <c r="AI221" i="93" s="1"/>
  <c r="AJ221" i="93" a="1"/>
  <c r="AJ221" i="93" s="1"/>
  <c r="AK221" i="93" a="1"/>
  <c r="AK221" i="93" s="1"/>
  <c r="AL221" i="93" a="1"/>
  <c r="AL221" i="93" s="1"/>
  <c r="AM221" i="93" a="1"/>
  <c r="AM221" i="93" s="1"/>
  <c r="AN221" i="93" a="1"/>
  <c r="AN221" i="93" s="1"/>
  <c r="AO221" i="93" a="1"/>
  <c r="AO221" i="93" s="1"/>
  <c r="AP221" i="93" a="1"/>
  <c r="AP221" i="93" s="1"/>
  <c r="AQ221" i="93" a="1"/>
  <c r="AQ221" i="93" s="1"/>
  <c r="AR221" i="93" a="1"/>
  <c r="AR221" i="93" s="1"/>
  <c r="AS221" i="93" a="1"/>
  <c r="AS221" i="93" s="1"/>
  <c r="AT221" i="93" a="1"/>
  <c r="AT221" i="93" s="1"/>
  <c r="AU221" i="93" a="1"/>
  <c r="AU221" i="93" s="1"/>
  <c r="AV221" i="93" a="1"/>
  <c r="AV221" i="93" s="1"/>
  <c r="AW221" i="93" a="1"/>
  <c r="AW221" i="93" s="1"/>
  <c r="AX221" i="93" a="1"/>
  <c r="AX221" i="93" s="1"/>
  <c r="AY221" i="93" a="1"/>
  <c r="AY221" i="93" s="1"/>
  <c r="AZ221" i="93" a="1"/>
  <c r="AZ221" i="93" s="1"/>
  <c r="E222" i="93" a="1"/>
  <c r="E222" i="93" s="1"/>
  <c r="F222" i="93" a="1"/>
  <c r="F222" i="93" s="1"/>
  <c r="G222" i="93" a="1"/>
  <c r="G222" i="93" s="1"/>
  <c r="H222" i="93" a="1"/>
  <c r="H222" i="93" s="1"/>
  <c r="I222" i="93" a="1"/>
  <c r="I222" i="93" s="1"/>
  <c r="J222" i="93" a="1"/>
  <c r="J222" i="93" s="1"/>
  <c r="K222" i="93" a="1"/>
  <c r="K222" i="93" s="1"/>
  <c r="L222" i="93" a="1"/>
  <c r="L222" i="93" s="1"/>
  <c r="M222" i="93" a="1"/>
  <c r="M222" i="93" s="1"/>
  <c r="N222" i="93" a="1"/>
  <c r="N222" i="93" s="1"/>
  <c r="O222" i="93" a="1"/>
  <c r="O222" i="93" s="1"/>
  <c r="P222" i="93" a="1"/>
  <c r="P222" i="93" s="1"/>
  <c r="Q222" i="93" a="1"/>
  <c r="Q222" i="93" s="1"/>
  <c r="R222" i="93" a="1"/>
  <c r="R222" i="93" s="1"/>
  <c r="S222" i="93" a="1"/>
  <c r="S222" i="93" s="1"/>
  <c r="T222" i="93" a="1"/>
  <c r="T222" i="93" s="1"/>
  <c r="U222" i="93" a="1"/>
  <c r="U222" i="93" s="1"/>
  <c r="V222" i="93" a="1"/>
  <c r="V222" i="93" s="1"/>
  <c r="W222" i="93" a="1"/>
  <c r="W222" i="93" s="1"/>
  <c r="X222" i="93" a="1"/>
  <c r="X222" i="93" s="1"/>
  <c r="Y222" i="93" a="1"/>
  <c r="Y222" i="93" s="1"/>
  <c r="Z222" i="93" a="1"/>
  <c r="Z222" i="93" s="1"/>
  <c r="AA222" i="93" a="1"/>
  <c r="AA222" i="93" s="1"/>
  <c r="AB222" i="93" a="1"/>
  <c r="AB222" i="93" s="1"/>
  <c r="AC222" i="93" a="1"/>
  <c r="AC222" i="93" s="1"/>
  <c r="AD222" i="93" a="1"/>
  <c r="AD222" i="93" s="1"/>
  <c r="AE222" i="93" a="1"/>
  <c r="AE222" i="93" s="1"/>
  <c r="AF222" i="93" a="1"/>
  <c r="AF222" i="93" s="1"/>
  <c r="AG222" i="93" a="1"/>
  <c r="AG222" i="93" s="1"/>
  <c r="AH222" i="93" a="1"/>
  <c r="AH222" i="93" s="1"/>
  <c r="AI222" i="93" a="1"/>
  <c r="AI222" i="93" s="1"/>
  <c r="AJ222" i="93" a="1"/>
  <c r="AJ222" i="93" s="1"/>
  <c r="AK222" i="93" a="1"/>
  <c r="AK222" i="93" s="1"/>
  <c r="AL222" i="93" a="1"/>
  <c r="AL222" i="93" s="1"/>
  <c r="AM222" i="93" a="1"/>
  <c r="AM222" i="93" s="1"/>
  <c r="AN222" i="93" a="1"/>
  <c r="AN222" i="93" s="1"/>
  <c r="AO222" i="93" a="1"/>
  <c r="AO222" i="93" s="1"/>
  <c r="AP222" i="93" a="1"/>
  <c r="AP222" i="93" s="1"/>
  <c r="AQ222" i="93" a="1"/>
  <c r="AQ222" i="93" s="1"/>
  <c r="AR222" i="93" a="1"/>
  <c r="AR222" i="93" s="1"/>
  <c r="AS222" i="93" a="1"/>
  <c r="AS222" i="93" s="1"/>
  <c r="AT222" i="93" a="1"/>
  <c r="AT222" i="93" s="1"/>
  <c r="AU222" i="93" a="1"/>
  <c r="AU222" i="93" s="1"/>
  <c r="AV222" i="93" a="1"/>
  <c r="AV222" i="93" s="1"/>
  <c r="AW222" i="93" a="1"/>
  <c r="AW222" i="93" s="1"/>
  <c r="AX222" i="93" a="1"/>
  <c r="AX222" i="93" s="1"/>
  <c r="AY222" i="93" a="1"/>
  <c r="AY222" i="93" s="1"/>
  <c r="AZ222" i="93" a="1"/>
  <c r="AZ222" i="93" s="1"/>
  <c r="E223" i="93" a="1"/>
  <c r="E223" i="93" s="1"/>
  <c r="F223" i="93" a="1"/>
  <c r="F223" i="93" s="1"/>
  <c r="G223" i="93" a="1"/>
  <c r="G223" i="93" s="1"/>
  <c r="H223" i="93" a="1"/>
  <c r="H223" i="93" s="1"/>
  <c r="I223" i="93" a="1"/>
  <c r="I223" i="93" s="1"/>
  <c r="J223" i="93" a="1"/>
  <c r="J223" i="93" s="1"/>
  <c r="K223" i="93" a="1"/>
  <c r="K223" i="93" s="1"/>
  <c r="L223" i="93" a="1"/>
  <c r="L223" i="93" s="1"/>
  <c r="M223" i="93" a="1"/>
  <c r="M223" i="93" s="1"/>
  <c r="N223" i="93" a="1"/>
  <c r="N223" i="93" s="1"/>
  <c r="O223" i="93" a="1"/>
  <c r="O223" i="93" s="1"/>
  <c r="P223" i="93" a="1"/>
  <c r="P223" i="93" s="1"/>
  <c r="Q223" i="93" a="1"/>
  <c r="Q223" i="93" s="1"/>
  <c r="R223" i="93" a="1"/>
  <c r="R223" i="93" s="1"/>
  <c r="S223" i="93" a="1"/>
  <c r="S223" i="93" s="1"/>
  <c r="T223" i="93" a="1"/>
  <c r="T223" i="93" s="1"/>
  <c r="U223" i="93" a="1"/>
  <c r="U223" i="93" s="1"/>
  <c r="V223" i="93" a="1"/>
  <c r="V223" i="93" s="1"/>
  <c r="W223" i="93" a="1"/>
  <c r="W223" i="93" s="1"/>
  <c r="X223" i="93" a="1"/>
  <c r="X223" i="93" s="1"/>
  <c r="Y223" i="93" a="1"/>
  <c r="Y223" i="93" s="1"/>
  <c r="Z223" i="93" a="1"/>
  <c r="Z223" i="93" s="1"/>
  <c r="AA223" i="93" a="1"/>
  <c r="AA223" i="93" s="1"/>
  <c r="AB223" i="93" a="1"/>
  <c r="AB223" i="93" s="1"/>
  <c r="AC223" i="93" a="1"/>
  <c r="AC223" i="93" s="1"/>
  <c r="AD223" i="93" a="1"/>
  <c r="AD223" i="93" s="1"/>
  <c r="AE223" i="93" a="1"/>
  <c r="AE223" i="93" s="1"/>
  <c r="AF223" i="93" a="1"/>
  <c r="AF223" i="93" s="1"/>
  <c r="AG223" i="93" a="1"/>
  <c r="AG223" i="93" s="1"/>
  <c r="AH223" i="93" a="1"/>
  <c r="AH223" i="93" s="1"/>
  <c r="AI223" i="93" a="1"/>
  <c r="AI223" i="93" s="1"/>
  <c r="AJ223" i="93" a="1"/>
  <c r="AJ223" i="93" s="1"/>
  <c r="AK223" i="93" a="1"/>
  <c r="AK223" i="93" s="1"/>
  <c r="AL223" i="93" a="1"/>
  <c r="AL223" i="93" s="1"/>
  <c r="AM223" i="93" a="1"/>
  <c r="AM223" i="93" s="1"/>
  <c r="AN223" i="93" a="1"/>
  <c r="AN223" i="93" s="1"/>
  <c r="AO223" i="93" a="1"/>
  <c r="AO223" i="93" s="1"/>
  <c r="AP223" i="93" a="1"/>
  <c r="AP223" i="93" s="1"/>
  <c r="AQ223" i="93" a="1"/>
  <c r="AQ223" i="93" s="1"/>
  <c r="AR223" i="93" a="1"/>
  <c r="AR223" i="93" s="1"/>
  <c r="AS223" i="93" a="1"/>
  <c r="AS223" i="93" s="1"/>
  <c r="AT223" i="93" a="1"/>
  <c r="AT223" i="93" s="1"/>
  <c r="AU223" i="93" a="1"/>
  <c r="AU223" i="93" s="1"/>
  <c r="AV223" i="93" a="1"/>
  <c r="AV223" i="93" s="1"/>
  <c r="AW223" i="93" a="1"/>
  <c r="AW223" i="93" s="1"/>
  <c r="AX223" i="93" a="1"/>
  <c r="AX223" i="93" s="1"/>
  <c r="AY223" i="93" a="1"/>
  <c r="AY223" i="93" s="1"/>
  <c r="AZ223" i="93" a="1"/>
  <c r="AZ223" i="93" s="1"/>
  <c r="E224" i="93" a="1"/>
  <c r="E224" i="93" s="1"/>
  <c r="F224" i="93" a="1"/>
  <c r="F224" i="93" s="1"/>
  <c r="G224" i="93" a="1"/>
  <c r="G224" i="93" s="1"/>
  <c r="H224" i="93" a="1"/>
  <c r="H224" i="93" s="1"/>
  <c r="I224" i="93" a="1"/>
  <c r="I224" i="93" s="1"/>
  <c r="J224" i="93" a="1"/>
  <c r="J224" i="93" s="1"/>
  <c r="K224" i="93" a="1"/>
  <c r="K224" i="93" s="1"/>
  <c r="L224" i="93" a="1"/>
  <c r="L224" i="93" s="1"/>
  <c r="M224" i="93" a="1"/>
  <c r="M224" i="93" s="1"/>
  <c r="N224" i="93" a="1"/>
  <c r="N224" i="93" s="1"/>
  <c r="O224" i="93" a="1"/>
  <c r="O224" i="93" s="1"/>
  <c r="P224" i="93" a="1"/>
  <c r="P224" i="93" s="1"/>
  <c r="Q224" i="93" a="1"/>
  <c r="Q224" i="93" s="1"/>
  <c r="R224" i="93" a="1"/>
  <c r="R224" i="93" s="1"/>
  <c r="S224" i="93" a="1"/>
  <c r="S224" i="93" s="1"/>
  <c r="T224" i="93" a="1"/>
  <c r="T224" i="93" s="1"/>
  <c r="U224" i="93" a="1"/>
  <c r="U224" i="93" s="1"/>
  <c r="V224" i="93" a="1"/>
  <c r="V224" i="93" s="1"/>
  <c r="W224" i="93" a="1"/>
  <c r="W224" i="93" s="1"/>
  <c r="X224" i="93" a="1"/>
  <c r="X224" i="93" s="1"/>
  <c r="Y224" i="93" a="1"/>
  <c r="Y224" i="93" s="1"/>
  <c r="Z224" i="93" a="1"/>
  <c r="Z224" i="93" s="1"/>
  <c r="AA224" i="93" a="1"/>
  <c r="AA224" i="93" s="1"/>
  <c r="AB224" i="93" a="1"/>
  <c r="AB224" i="93" s="1"/>
  <c r="AC224" i="93" a="1"/>
  <c r="AC224" i="93" s="1"/>
  <c r="AD224" i="93" a="1"/>
  <c r="AD224" i="93" s="1"/>
  <c r="AE224" i="93" a="1"/>
  <c r="AE224" i="93" s="1"/>
  <c r="AF224" i="93" a="1"/>
  <c r="AF224" i="93" s="1"/>
  <c r="AG224" i="93" a="1"/>
  <c r="AG224" i="93" s="1"/>
  <c r="AH224" i="93" a="1"/>
  <c r="AH224" i="93" s="1"/>
  <c r="AI224" i="93" a="1"/>
  <c r="AI224" i="93" s="1"/>
  <c r="AJ224" i="93" a="1"/>
  <c r="AJ224" i="93" s="1"/>
  <c r="AK224" i="93" a="1"/>
  <c r="AK224" i="93" s="1"/>
  <c r="AL224" i="93" a="1"/>
  <c r="AL224" i="93" s="1"/>
  <c r="AM224" i="93" a="1"/>
  <c r="AM224" i="93" s="1"/>
  <c r="AN224" i="93" a="1"/>
  <c r="AN224" i="93" s="1"/>
  <c r="AO224" i="93" a="1"/>
  <c r="AO224" i="93" s="1"/>
  <c r="AP224" i="93" a="1"/>
  <c r="AP224" i="93" s="1"/>
  <c r="AQ224" i="93" a="1"/>
  <c r="AQ224" i="93" s="1"/>
  <c r="AR224" i="93" a="1"/>
  <c r="AR224" i="93" s="1"/>
  <c r="AS224" i="93" a="1"/>
  <c r="AS224" i="93" s="1"/>
  <c r="AT224" i="93" a="1"/>
  <c r="AT224" i="93" s="1"/>
  <c r="AU224" i="93" a="1"/>
  <c r="AU224" i="93" s="1"/>
  <c r="AV224" i="93" a="1"/>
  <c r="AV224" i="93" s="1"/>
  <c r="AW224" i="93" a="1"/>
  <c r="AW224" i="93" s="1"/>
  <c r="AX224" i="93" a="1"/>
  <c r="AX224" i="93" s="1"/>
  <c r="AY224" i="93" a="1"/>
  <c r="AY224" i="93" s="1"/>
  <c r="AZ224" i="93" a="1"/>
  <c r="AZ224" i="93" s="1"/>
  <c r="E225" i="93" a="1"/>
  <c r="E225" i="93" s="1"/>
  <c r="F225" i="93" a="1"/>
  <c r="F225" i="93" s="1"/>
  <c r="G225" i="93" a="1"/>
  <c r="G225" i="93" s="1"/>
  <c r="H225" i="93" a="1"/>
  <c r="H225" i="93" s="1"/>
  <c r="I225" i="93" a="1"/>
  <c r="I225" i="93" s="1"/>
  <c r="J225" i="93" a="1"/>
  <c r="J225" i="93" s="1"/>
  <c r="K225" i="93" a="1"/>
  <c r="K225" i="93" s="1"/>
  <c r="L225" i="93" a="1"/>
  <c r="L225" i="93" s="1"/>
  <c r="M225" i="93" a="1"/>
  <c r="M225" i="93" s="1"/>
  <c r="N225" i="93" a="1"/>
  <c r="N225" i="93" s="1"/>
  <c r="O225" i="93" a="1"/>
  <c r="O225" i="93" s="1"/>
  <c r="P225" i="93" a="1"/>
  <c r="P225" i="93" s="1"/>
  <c r="Q225" i="93" a="1"/>
  <c r="Q225" i="93" s="1"/>
  <c r="R225" i="93" a="1"/>
  <c r="R225" i="93" s="1"/>
  <c r="S225" i="93" a="1"/>
  <c r="S225" i="93" s="1"/>
  <c r="T225" i="93" a="1"/>
  <c r="T225" i="93" s="1"/>
  <c r="U225" i="93" a="1"/>
  <c r="U225" i="93" s="1"/>
  <c r="V225" i="93" a="1"/>
  <c r="V225" i="93" s="1"/>
  <c r="W225" i="93" a="1"/>
  <c r="W225" i="93" s="1"/>
  <c r="X225" i="93" a="1"/>
  <c r="X225" i="93" s="1"/>
  <c r="Y225" i="93" a="1"/>
  <c r="Y225" i="93" s="1"/>
  <c r="Z225" i="93" a="1"/>
  <c r="Z225" i="93" s="1"/>
  <c r="AA225" i="93" a="1"/>
  <c r="AA225" i="93" s="1"/>
  <c r="AB225" i="93" a="1"/>
  <c r="AB225" i="93" s="1"/>
  <c r="AC225" i="93" a="1"/>
  <c r="AC225" i="93" s="1"/>
  <c r="AD225" i="93" a="1"/>
  <c r="AD225" i="93" s="1"/>
  <c r="AE225" i="93" a="1"/>
  <c r="AE225" i="93" s="1"/>
  <c r="AF225" i="93" a="1"/>
  <c r="AF225" i="93" s="1"/>
  <c r="AG225" i="93" a="1"/>
  <c r="AG225" i="93" s="1"/>
  <c r="AH225" i="93" a="1"/>
  <c r="AH225" i="93" s="1"/>
  <c r="AI225" i="93" a="1"/>
  <c r="AI225" i="93" s="1"/>
  <c r="AJ225" i="93" a="1"/>
  <c r="AJ225" i="93" s="1"/>
  <c r="AK225" i="93" a="1"/>
  <c r="AK225" i="93" s="1"/>
  <c r="AL225" i="93" a="1"/>
  <c r="AL225" i="93" s="1"/>
  <c r="AM225" i="93" a="1"/>
  <c r="AM225" i="93" s="1"/>
  <c r="AN225" i="93" a="1"/>
  <c r="AN225" i="93" s="1"/>
  <c r="AO225" i="93" a="1"/>
  <c r="AO225" i="93" s="1"/>
  <c r="AP225" i="93" a="1"/>
  <c r="AP225" i="93" s="1"/>
  <c r="AQ225" i="93" a="1"/>
  <c r="AQ225" i="93" s="1"/>
  <c r="AR225" i="93" a="1"/>
  <c r="AR225" i="93" s="1"/>
  <c r="AS225" i="93" a="1"/>
  <c r="AS225" i="93" s="1"/>
  <c r="AT225" i="93" a="1"/>
  <c r="AT225" i="93" s="1"/>
  <c r="AU225" i="93" a="1"/>
  <c r="AU225" i="93" s="1"/>
  <c r="AV225" i="93" a="1"/>
  <c r="AV225" i="93" s="1"/>
  <c r="AW225" i="93" a="1"/>
  <c r="AW225" i="93" s="1"/>
  <c r="AX225" i="93" a="1"/>
  <c r="AX225" i="93" s="1"/>
  <c r="AY225" i="93" a="1"/>
  <c r="AY225" i="93" s="1"/>
  <c r="AZ225" i="93" a="1"/>
  <c r="AZ225" i="93" s="1"/>
  <c r="E226" i="93" a="1"/>
  <c r="E226" i="93" s="1"/>
  <c r="F226" i="93" a="1"/>
  <c r="F226" i="93" s="1"/>
  <c r="G226" i="93" a="1"/>
  <c r="G226" i="93" s="1"/>
  <c r="H226" i="93" a="1"/>
  <c r="H226" i="93" s="1"/>
  <c r="I226" i="93" a="1"/>
  <c r="I226" i="93" s="1"/>
  <c r="J226" i="93" a="1"/>
  <c r="J226" i="93" s="1"/>
  <c r="K226" i="93" a="1"/>
  <c r="K226" i="93" s="1"/>
  <c r="L226" i="93" a="1"/>
  <c r="L226" i="93" s="1"/>
  <c r="M226" i="93" a="1"/>
  <c r="M226" i="93" s="1"/>
  <c r="N226" i="93" a="1"/>
  <c r="N226" i="93" s="1"/>
  <c r="O226" i="93" a="1"/>
  <c r="O226" i="93" s="1"/>
  <c r="P226" i="93" a="1"/>
  <c r="P226" i="93" s="1"/>
  <c r="Q226" i="93" a="1"/>
  <c r="Q226" i="93" s="1"/>
  <c r="R226" i="93" a="1"/>
  <c r="R226" i="93" s="1"/>
  <c r="S226" i="93" a="1"/>
  <c r="S226" i="93" s="1"/>
  <c r="T226" i="93" a="1"/>
  <c r="T226" i="93" s="1"/>
  <c r="U226" i="93" a="1"/>
  <c r="U226" i="93" s="1"/>
  <c r="V226" i="93" a="1"/>
  <c r="V226" i="93" s="1"/>
  <c r="W226" i="93" a="1"/>
  <c r="W226" i="93" s="1"/>
  <c r="X226" i="93" a="1"/>
  <c r="X226" i="93" s="1"/>
  <c r="Y226" i="93" a="1"/>
  <c r="Y226" i="93" s="1"/>
  <c r="Z226" i="93" a="1"/>
  <c r="Z226" i="93" s="1"/>
  <c r="AA226" i="93" a="1"/>
  <c r="AA226" i="93" s="1"/>
  <c r="AB226" i="93" a="1"/>
  <c r="AB226" i="93" s="1"/>
  <c r="AC226" i="93" a="1"/>
  <c r="AC226" i="93" s="1"/>
  <c r="AD226" i="93" a="1"/>
  <c r="AD226" i="93" s="1"/>
  <c r="AE226" i="93" a="1"/>
  <c r="AE226" i="93" s="1"/>
  <c r="AF226" i="93" a="1"/>
  <c r="AF226" i="93" s="1"/>
  <c r="AG226" i="93" a="1"/>
  <c r="AG226" i="93" s="1"/>
  <c r="AH226" i="93" a="1"/>
  <c r="AH226" i="93" s="1"/>
  <c r="AI226" i="93" a="1"/>
  <c r="AI226" i="93" s="1"/>
  <c r="AJ226" i="93" a="1"/>
  <c r="AJ226" i="93" s="1"/>
  <c r="AK226" i="93" a="1"/>
  <c r="AK226" i="93" s="1"/>
  <c r="AL226" i="93" a="1"/>
  <c r="AL226" i="93" s="1"/>
  <c r="AM226" i="93" a="1"/>
  <c r="AM226" i="93" s="1"/>
  <c r="AN226" i="93" a="1"/>
  <c r="AN226" i="93" s="1"/>
  <c r="AO226" i="93" a="1"/>
  <c r="AO226" i="93" s="1"/>
  <c r="AP226" i="93" a="1"/>
  <c r="AP226" i="93" s="1"/>
  <c r="AQ226" i="93" a="1"/>
  <c r="AQ226" i="93" s="1"/>
  <c r="AR226" i="93" a="1"/>
  <c r="AR226" i="93" s="1"/>
  <c r="AS226" i="93" a="1"/>
  <c r="AS226" i="93" s="1"/>
  <c r="AT226" i="93" a="1"/>
  <c r="AT226" i="93" s="1"/>
  <c r="AU226" i="93" a="1"/>
  <c r="AU226" i="93" s="1"/>
  <c r="AV226" i="93" a="1"/>
  <c r="AV226" i="93" s="1"/>
  <c r="AW226" i="93" a="1"/>
  <c r="AW226" i="93" s="1"/>
  <c r="AX226" i="93" a="1"/>
  <c r="AX226" i="93" s="1"/>
  <c r="AY226" i="93" a="1"/>
  <c r="AY226" i="93" s="1"/>
  <c r="AZ226" i="93" a="1"/>
  <c r="AZ226" i="93" s="1"/>
  <c r="E227" i="93" a="1"/>
  <c r="E227" i="93" s="1"/>
  <c r="F227" i="93" a="1"/>
  <c r="F227" i="93" s="1"/>
  <c r="G227" i="93" a="1"/>
  <c r="G227" i="93" s="1"/>
  <c r="H227" i="93" a="1"/>
  <c r="H227" i="93" s="1"/>
  <c r="I227" i="93" a="1"/>
  <c r="I227" i="93" s="1"/>
  <c r="J227" i="93" a="1"/>
  <c r="J227" i="93" s="1"/>
  <c r="K227" i="93" a="1"/>
  <c r="K227" i="93" s="1"/>
  <c r="L227" i="93" a="1"/>
  <c r="L227" i="93" s="1"/>
  <c r="M227" i="93" a="1"/>
  <c r="M227" i="93" s="1"/>
  <c r="N227" i="93" a="1"/>
  <c r="N227" i="93" s="1"/>
  <c r="O227" i="93" a="1"/>
  <c r="O227" i="93" s="1"/>
  <c r="P227" i="93" a="1"/>
  <c r="P227" i="93" s="1"/>
  <c r="Q227" i="93" a="1"/>
  <c r="Q227" i="93" s="1"/>
  <c r="R227" i="93" a="1"/>
  <c r="R227" i="93" s="1"/>
  <c r="S227" i="93" a="1"/>
  <c r="S227" i="93" s="1"/>
  <c r="T227" i="93" a="1"/>
  <c r="T227" i="93" s="1"/>
  <c r="U227" i="93" a="1"/>
  <c r="U227" i="93" s="1"/>
  <c r="V227" i="93" a="1"/>
  <c r="V227" i="93" s="1"/>
  <c r="W227" i="93" a="1"/>
  <c r="W227" i="93" s="1"/>
  <c r="X227" i="93" a="1"/>
  <c r="X227" i="93" s="1"/>
  <c r="Y227" i="93" a="1"/>
  <c r="Y227" i="93" s="1"/>
  <c r="Z227" i="93" a="1"/>
  <c r="Z227" i="93" s="1"/>
  <c r="AA227" i="93" a="1"/>
  <c r="AA227" i="93" s="1"/>
  <c r="AB227" i="93" a="1"/>
  <c r="AB227" i="93" s="1"/>
  <c r="AC227" i="93" a="1"/>
  <c r="AC227" i="93" s="1"/>
  <c r="AD227" i="93" a="1"/>
  <c r="AD227" i="93" s="1"/>
  <c r="AE227" i="93" a="1"/>
  <c r="AE227" i="93" s="1"/>
  <c r="AF227" i="93" a="1"/>
  <c r="AF227" i="93" s="1"/>
  <c r="AG227" i="93" a="1"/>
  <c r="AG227" i="93" s="1"/>
  <c r="AH227" i="93" a="1"/>
  <c r="AH227" i="93" s="1"/>
  <c r="AI227" i="93" a="1"/>
  <c r="AI227" i="93" s="1"/>
  <c r="AJ227" i="93" a="1"/>
  <c r="AJ227" i="93" s="1"/>
  <c r="AK227" i="93" a="1"/>
  <c r="AK227" i="93" s="1"/>
  <c r="AL227" i="93" a="1"/>
  <c r="AL227" i="93" s="1"/>
  <c r="AM227" i="93" a="1"/>
  <c r="AM227" i="93" s="1"/>
  <c r="AN227" i="93" a="1"/>
  <c r="AN227" i="93" s="1"/>
  <c r="AO227" i="93" a="1"/>
  <c r="AO227" i="93" s="1"/>
  <c r="AP227" i="93" a="1"/>
  <c r="AP227" i="93" s="1"/>
  <c r="AQ227" i="93" a="1"/>
  <c r="AQ227" i="93" s="1"/>
  <c r="AR227" i="93" a="1"/>
  <c r="AR227" i="93" s="1"/>
  <c r="AS227" i="93" a="1"/>
  <c r="AS227" i="93" s="1"/>
  <c r="AT227" i="93" a="1"/>
  <c r="AT227" i="93" s="1"/>
  <c r="AU227" i="93" a="1"/>
  <c r="AU227" i="93" s="1"/>
  <c r="AV227" i="93" a="1"/>
  <c r="AV227" i="93" s="1"/>
  <c r="AW227" i="93" a="1"/>
  <c r="AW227" i="93" s="1"/>
  <c r="AX227" i="93" a="1"/>
  <c r="AX227" i="93" s="1"/>
  <c r="AY227" i="93" a="1"/>
  <c r="AY227" i="93" s="1"/>
  <c r="AZ227" i="93" a="1"/>
  <c r="AZ227" i="93" s="1"/>
  <c r="E228" i="93" a="1"/>
  <c r="E228" i="93" s="1"/>
  <c r="F228" i="93" a="1"/>
  <c r="F228" i="93" s="1"/>
  <c r="G228" i="93" a="1"/>
  <c r="G228" i="93" s="1"/>
  <c r="H228" i="93" a="1"/>
  <c r="H228" i="93" s="1"/>
  <c r="I228" i="93" a="1"/>
  <c r="I228" i="93" s="1"/>
  <c r="J228" i="93" a="1"/>
  <c r="J228" i="93" s="1"/>
  <c r="K228" i="93" a="1"/>
  <c r="K228" i="93" s="1"/>
  <c r="L228" i="93" a="1"/>
  <c r="L228" i="93" s="1"/>
  <c r="M228" i="93" a="1"/>
  <c r="M228" i="93" s="1"/>
  <c r="N228" i="93" a="1"/>
  <c r="N228" i="93" s="1"/>
  <c r="O228" i="93" a="1"/>
  <c r="O228" i="93" s="1"/>
  <c r="P228" i="93" a="1"/>
  <c r="P228" i="93" s="1"/>
  <c r="Q228" i="93" a="1"/>
  <c r="Q228" i="93" s="1"/>
  <c r="R228" i="93" a="1"/>
  <c r="R228" i="93" s="1"/>
  <c r="S228" i="93" a="1"/>
  <c r="S228" i="93" s="1"/>
  <c r="T228" i="93" a="1"/>
  <c r="T228" i="93" s="1"/>
  <c r="U228" i="93" a="1"/>
  <c r="U228" i="93" s="1"/>
  <c r="V228" i="93" a="1"/>
  <c r="V228" i="93" s="1"/>
  <c r="W228" i="93" a="1"/>
  <c r="W228" i="93" s="1"/>
  <c r="X228" i="93" a="1"/>
  <c r="X228" i="93" s="1"/>
  <c r="Y228" i="93" a="1"/>
  <c r="Y228" i="93" s="1"/>
  <c r="Z228" i="93" a="1"/>
  <c r="Z228" i="93" s="1"/>
  <c r="AA228" i="93" a="1"/>
  <c r="AA228" i="93" s="1"/>
  <c r="AB228" i="93" a="1"/>
  <c r="AB228" i="93" s="1"/>
  <c r="AC228" i="93" a="1"/>
  <c r="AC228" i="93" s="1"/>
  <c r="AD228" i="93" a="1"/>
  <c r="AD228" i="93" s="1"/>
  <c r="AE228" i="93" a="1"/>
  <c r="AE228" i="93" s="1"/>
  <c r="AF228" i="93" a="1"/>
  <c r="AF228" i="93" s="1"/>
  <c r="AG228" i="93" a="1"/>
  <c r="AG228" i="93" s="1"/>
  <c r="AH228" i="93" a="1"/>
  <c r="AH228" i="93" s="1"/>
  <c r="AI228" i="93" a="1"/>
  <c r="AI228" i="93" s="1"/>
  <c r="AJ228" i="93" a="1"/>
  <c r="AJ228" i="93" s="1"/>
  <c r="AK228" i="93" a="1"/>
  <c r="AK228" i="93" s="1"/>
  <c r="AL228" i="93" a="1"/>
  <c r="AL228" i="93" s="1"/>
  <c r="AM228" i="93" a="1"/>
  <c r="AM228" i="93" s="1"/>
  <c r="AN228" i="93" a="1"/>
  <c r="AN228" i="93" s="1"/>
  <c r="AO228" i="93" a="1"/>
  <c r="AO228" i="93" s="1"/>
  <c r="AP228" i="93" a="1"/>
  <c r="AP228" i="93" s="1"/>
  <c r="AQ228" i="93" a="1"/>
  <c r="AQ228" i="93" s="1"/>
  <c r="AR228" i="93" a="1"/>
  <c r="AR228" i="93" s="1"/>
  <c r="AS228" i="93" a="1"/>
  <c r="AS228" i="93" s="1"/>
  <c r="AT228" i="93" a="1"/>
  <c r="AT228" i="93" s="1"/>
  <c r="AU228" i="93" a="1"/>
  <c r="AU228" i="93" s="1"/>
  <c r="AV228" i="93" a="1"/>
  <c r="AV228" i="93" s="1"/>
  <c r="AW228" i="93" a="1"/>
  <c r="AW228" i="93" s="1"/>
  <c r="AX228" i="93" a="1"/>
  <c r="AX228" i="93" s="1"/>
  <c r="AY228" i="93" a="1"/>
  <c r="AY228" i="93" s="1"/>
  <c r="AZ228" i="93" a="1"/>
  <c r="AZ228" i="93" s="1"/>
  <c r="E229" i="93" a="1"/>
  <c r="E229" i="93" s="1"/>
  <c r="F229" i="93" a="1"/>
  <c r="F229" i="93" s="1"/>
  <c r="G229" i="93" a="1"/>
  <c r="G229" i="93" s="1"/>
  <c r="H229" i="93" a="1"/>
  <c r="H229" i="93" s="1"/>
  <c r="I229" i="93" a="1"/>
  <c r="I229" i="93" s="1"/>
  <c r="J229" i="93" a="1"/>
  <c r="J229" i="93" s="1"/>
  <c r="K229" i="93" a="1"/>
  <c r="K229" i="93" s="1"/>
  <c r="L229" i="93" a="1"/>
  <c r="L229" i="93" s="1"/>
  <c r="M229" i="93" a="1"/>
  <c r="M229" i="93" s="1"/>
  <c r="N229" i="93" a="1"/>
  <c r="N229" i="93" s="1"/>
  <c r="O229" i="93" a="1"/>
  <c r="O229" i="93" s="1"/>
  <c r="P229" i="93" a="1"/>
  <c r="P229" i="93" s="1"/>
  <c r="Q229" i="93" a="1"/>
  <c r="Q229" i="93" s="1"/>
  <c r="R229" i="93" a="1"/>
  <c r="R229" i="93" s="1"/>
  <c r="S229" i="93" a="1"/>
  <c r="S229" i="93" s="1"/>
  <c r="T229" i="93" a="1"/>
  <c r="T229" i="93" s="1"/>
  <c r="U229" i="93" a="1"/>
  <c r="U229" i="93" s="1"/>
  <c r="V229" i="93" a="1"/>
  <c r="V229" i="93" s="1"/>
  <c r="W229" i="93" a="1"/>
  <c r="W229" i="93" s="1"/>
  <c r="X229" i="93" a="1"/>
  <c r="X229" i="93" s="1"/>
  <c r="Y229" i="93" a="1"/>
  <c r="Y229" i="93" s="1"/>
  <c r="Z229" i="93" a="1"/>
  <c r="Z229" i="93" s="1"/>
  <c r="AA229" i="93" a="1"/>
  <c r="AA229" i="93" s="1"/>
  <c r="AB229" i="93" a="1"/>
  <c r="AB229" i="93" s="1"/>
  <c r="AC229" i="93" a="1"/>
  <c r="AC229" i="93" s="1"/>
  <c r="AD229" i="93" a="1"/>
  <c r="AD229" i="93" s="1"/>
  <c r="AE229" i="93" a="1"/>
  <c r="AE229" i="93" s="1"/>
  <c r="AF229" i="93" a="1"/>
  <c r="AF229" i="93" s="1"/>
  <c r="AG229" i="93" a="1"/>
  <c r="AG229" i="93" s="1"/>
  <c r="AH229" i="93" a="1"/>
  <c r="AH229" i="93" s="1"/>
  <c r="AI229" i="93" a="1"/>
  <c r="AI229" i="93" s="1"/>
  <c r="AJ229" i="93" a="1"/>
  <c r="AJ229" i="93" s="1"/>
  <c r="AK229" i="93" a="1"/>
  <c r="AK229" i="93" s="1"/>
  <c r="AL229" i="93" a="1"/>
  <c r="AL229" i="93" s="1"/>
  <c r="AM229" i="93" a="1"/>
  <c r="AM229" i="93" s="1"/>
  <c r="AN229" i="93" a="1"/>
  <c r="AN229" i="93" s="1"/>
  <c r="AO229" i="93" a="1"/>
  <c r="AO229" i="93" s="1"/>
  <c r="AP229" i="93" a="1"/>
  <c r="AP229" i="93" s="1"/>
  <c r="AQ229" i="93" a="1"/>
  <c r="AQ229" i="93" s="1"/>
  <c r="AR229" i="93" a="1"/>
  <c r="AR229" i="93" s="1"/>
  <c r="AS229" i="93" a="1"/>
  <c r="AS229" i="93" s="1"/>
  <c r="AT229" i="93" a="1"/>
  <c r="AT229" i="93" s="1"/>
  <c r="AU229" i="93" a="1"/>
  <c r="AU229" i="93" s="1"/>
  <c r="AV229" i="93" a="1"/>
  <c r="AV229" i="93" s="1"/>
  <c r="AW229" i="93" a="1"/>
  <c r="AW229" i="93" s="1"/>
  <c r="AX229" i="93" a="1"/>
  <c r="AX229" i="93" s="1"/>
  <c r="AY229" i="93" a="1"/>
  <c r="AY229" i="93" s="1"/>
  <c r="AZ229" i="93" a="1"/>
  <c r="AZ229" i="93" s="1"/>
  <c r="E230" i="93" a="1"/>
  <c r="E230" i="93" s="1"/>
  <c r="F230" i="93" a="1"/>
  <c r="F230" i="93" s="1"/>
  <c r="G230" i="93" a="1"/>
  <c r="G230" i="93" s="1"/>
  <c r="H230" i="93" a="1"/>
  <c r="H230" i="93" s="1"/>
  <c r="I230" i="93" a="1"/>
  <c r="I230" i="93" s="1"/>
  <c r="J230" i="93" a="1"/>
  <c r="J230" i="93" s="1"/>
  <c r="K230" i="93" a="1"/>
  <c r="K230" i="93" s="1"/>
  <c r="L230" i="93" a="1"/>
  <c r="L230" i="93" s="1"/>
  <c r="M230" i="93" a="1"/>
  <c r="M230" i="93" s="1"/>
  <c r="N230" i="93" a="1"/>
  <c r="N230" i="93" s="1"/>
  <c r="O230" i="93" a="1"/>
  <c r="O230" i="93" s="1"/>
  <c r="P230" i="93" a="1"/>
  <c r="P230" i="93" s="1"/>
  <c r="Q230" i="93" a="1"/>
  <c r="Q230" i="93" s="1"/>
  <c r="R230" i="93" a="1"/>
  <c r="R230" i="93" s="1"/>
  <c r="S230" i="93" a="1"/>
  <c r="S230" i="93" s="1"/>
  <c r="T230" i="93" a="1"/>
  <c r="T230" i="93" s="1"/>
  <c r="U230" i="93" a="1"/>
  <c r="U230" i="93" s="1"/>
  <c r="V230" i="93" a="1"/>
  <c r="V230" i="93" s="1"/>
  <c r="W230" i="93" a="1"/>
  <c r="W230" i="93" s="1"/>
  <c r="X230" i="93" a="1"/>
  <c r="X230" i="93" s="1"/>
  <c r="Y230" i="93" a="1"/>
  <c r="Y230" i="93" s="1"/>
  <c r="Z230" i="93" a="1"/>
  <c r="Z230" i="93" s="1"/>
  <c r="AA230" i="93" a="1"/>
  <c r="AA230" i="93" s="1"/>
  <c r="AB230" i="93" a="1"/>
  <c r="AB230" i="93" s="1"/>
  <c r="AC230" i="93" a="1"/>
  <c r="AC230" i="93" s="1"/>
  <c r="AD230" i="93" a="1"/>
  <c r="AD230" i="93" s="1"/>
  <c r="AE230" i="93" a="1"/>
  <c r="AE230" i="93" s="1"/>
  <c r="AF230" i="93" a="1"/>
  <c r="AF230" i="93" s="1"/>
  <c r="AG230" i="93" a="1"/>
  <c r="AG230" i="93" s="1"/>
  <c r="AH230" i="93" a="1"/>
  <c r="AH230" i="93" s="1"/>
  <c r="AI230" i="93" a="1"/>
  <c r="AI230" i="93" s="1"/>
  <c r="AJ230" i="93" a="1"/>
  <c r="AJ230" i="93" s="1"/>
  <c r="AK230" i="93" a="1"/>
  <c r="AK230" i="93" s="1"/>
  <c r="AL230" i="93" a="1"/>
  <c r="AL230" i="93" s="1"/>
  <c r="AM230" i="93" a="1"/>
  <c r="AM230" i="93" s="1"/>
  <c r="AN230" i="93" a="1"/>
  <c r="AN230" i="93" s="1"/>
  <c r="AO230" i="93" a="1"/>
  <c r="AO230" i="93" s="1"/>
  <c r="AP230" i="93" a="1"/>
  <c r="AP230" i="93" s="1"/>
  <c r="AQ230" i="93" a="1"/>
  <c r="AQ230" i="93" s="1"/>
  <c r="AR230" i="93" a="1"/>
  <c r="AR230" i="93" s="1"/>
  <c r="AS230" i="93" a="1"/>
  <c r="AS230" i="93" s="1"/>
  <c r="AT230" i="93" a="1"/>
  <c r="AT230" i="93" s="1"/>
  <c r="AU230" i="93" a="1"/>
  <c r="AU230" i="93" s="1"/>
  <c r="AV230" i="93" a="1"/>
  <c r="AV230" i="93" s="1"/>
  <c r="AW230" i="93" a="1"/>
  <c r="AW230" i="93" s="1"/>
  <c r="AX230" i="93" a="1"/>
  <c r="AX230" i="93" s="1"/>
  <c r="AY230" i="93" a="1"/>
  <c r="AY230" i="93" s="1"/>
  <c r="AZ230" i="93" a="1"/>
  <c r="AZ230" i="93" s="1"/>
  <c r="E231" i="93" a="1"/>
  <c r="E231" i="93" s="1"/>
  <c r="F231" i="93" a="1"/>
  <c r="F231" i="93" s="1"/>
  <c r="G231" i="93" a="1"/>
  <c r="G231" i="93" s="1"/>
  <c r="H231" i="93" a="1"/>
  <c r="H231" i="93" s="1"/>
  <c r="I231" i="93" a="1"/>
  <c r="I231" i="93" s="1"/>
  <c r="J231" i="93" a="1"/>
  <c r="J231" i="93" s="1"/>
  <c r="K231" i="93" a="1"/>
  <c r="K231" i="93" s="1"/>
  <c r="L231" i="93" a="1"/>
  <c r="L231" i="93" s="1"/>
  <c r="M231" i="93" a="1"/>
  <c r="M231" i="93" s="1"/>
  <c r="N231" i="93" a="1"/>
  <c r="N231" i="93" s="1"/>
  <c r="O231" i="93" a="1"/>
  <c r="O231" i="93" s="1"/>
  <c r="P231" i="93" a="1"/>
  <c r="P231" i="93" s="1"/>
  <c r="Q231" i="93" a="1"/>
  <c r="Q231" i="93" s="1"/>
  <c r="R231" i="93" a="1"/>
  <c r="R231" i="93" s="1"/>
  <c r="S231" i="93" a="1"/>
  <c r="S231" i="93" s="1"/>
  <c r="T231" i="93" a="1"/>
  <c r="T231" i="93" s="1"/>
  <c r="U231" i="93" a="1"/>
  <c r="U231" i="93" s="1"/>
  <c r="V231" i="93" a="1"/>
  <c r="V231" i="93" s="1"/>
  <c r="W231" i="93" a="1"/>
  <c r="W231" i="93" s="1"/>
  <c r="X231" i="93" a="1"/>
  <c r="X231" i="93" s="1"/>
  <c r="Y231" i="93" a="1"/>
  <c r="Y231" i="93" s="1"/>
  <c r="Z231" i="93" a="1"/>
  <c r="Z231" i="93" s="1"/>
  <c r="AA231" i="93" a="1"/>
  <c r="AA231" i="93" s="1"/>
  <c r="AB231" i="93" a="1"/>
  <c r="AB231" i="93" s="1"/>
  <c r="AC231" i="93" a="1"/>
  <c r="AC231" i="93" s="1"/>
  <c r="AD231" i="93" a="1"/>
  <c r="AD231" i="93" s="1"/>
  <c r="AE231" i="93" a="1"/>
  <c r="AE231" i="93" s="1"/>
  <c r="AF231" i="93" a="1"/>
  <c r="AF231" i="93" s="1"/>
  <c r="AG231" i="93" a="1"/>
  <c r="AG231" i="93" s="1"/>
  <c r="AH231" i="93" a="1"/>
  <c r="AH231" i="93" s="1"/>
  <c r="AI231" i="93" a="1"/>
  <c r="AI231" i="93" s="1"/>
  <c r="AJ231" i="93" a="1"/>
  <c r="AJ231" i="93" s="1"/>
  <c r="AK231" i="93" a="1"/>
  <c r="AK231" i="93" s="1"/>
  <c r="AL231" i="93" a="1"/>
  <c r="AL231" i="93" s="1"/>
  <c r="AM231" i="93" a="1"/>
  <c r="AM231" i="93" s="1"/>
  <c r="AN231" i="93" a="1"/>
  <c r="AN231" i="93" s="1"/>
  <c r="AO231" i="93" a="1"/>
  <c r="AO231" i="93" s="1"/>
  <c r="AP231" i="93" a="1"/>
  <c r="AP231" i="93" s="1"/>
  <c r="AQ231" i="93" a="1"/>
  <c r="AQ231" i="93" s="1"/>
  <c r="AR231" i="93" a="1"/>
  <c r="AR231" i="93" s="1"/>
  <c r="AS231" i="93" a="1"/>
  <c r="AS231" i="93" s="1"/>
  <c r="AT231" i="93" a="1"/>
  <c r="AT231" i="93" s="1"/>
  <c r="AU231" i="93" a="1"/>
  <c r="AU231" i="93" s="1"/>
  <c r="AV231" i="93" a="1"/>
  <c r="AV231" i="93" s="1"/>
  <c r="AW231" i="93" a="1"/>
  <c r="AW231" i="93" s="1"/>
  <c r="AX231" i="93" a="1"/>
  <c r="AX231" i="93" s="1"/>
  <c r="AY231" i="93" a="1"/>
  <c r="AY231" i="93" s="1"/>
  <c r="AZ231" i="93" a="1"/>
  <c r="AZ231" i="93" s="1"/>
  <c r="E232" i="93" a="1"/>
  <c r="E232" i="93" s="1"/>
  <c r="F232" i="93" a="1"/>
  <c r="F232" i="93" s="1"/>
  <c r="G232" i="93" a="1"/>
  <c r="G232" i="93" s="1"/>
  <c r="H232" i="93" a="1"/>
  <c r="H232" i="93" s="1"/>
  <c r="I232" i="93" a="1"/>
  <c r="I232" i="93" s="1"/>
  <c r="J232" i="93" a="1"/>
  <c r="J232" i="93" s="1"/>
  <c r="K232" i="93" a="1"/>
  <c r="K232" i="93" s="1"/>
  <c r="L232" i="93" a="1"/>
  <c r="L232" i="93" s="1"/>
  <c r="M232" i="93" a="1"/>
  <c r="M232" i="93" s="1"/>
  <c r="N232" i="93" a="1"/>
  <c r="N232" i="93" s="1"/>
  <c r="O232" i="93" a="1"/>
  <c r="O232" i="93" s="1"/>
  <c r="P232" i="93" a="1"/>
  <c r="P232" i="93" s="1"/>
  <c r="Q232" i="93" a="1"/>
  <c r="Q232" i="93" s="1"/>
  <c r="R232" i="93" a="1"/>
  <c r="R232" i="93" s="1"/>
  <c r="S232" i="93" a="1"/>
  <c r="S232" i="93" s="1"/>
  <c r="T232" i="93" a="1"/>
  <c r="T232" i="93" s="1"/>
  <c r="U232" i="93" a="1"/>
  <c r="U232" i="93" s="1"/>
  <c r="V232" i="93" a="1"/>
  <c r="V232" i="93" s="1"/>
  <c r="W232" i="93" a="1"/>
  <c r="W232" i="93" s="1"/>
  <c r="X232" i="93" a="1"/>
  <c r="X232" i="93" s="1"/>
  <c r="Y232" i="93" a="1"/>
  <c r="Y232" i="93" s="1"/>
  <c r="Z232" i="93" a="1"/>
  <c r="Z232" i="93" s="1"/>
  <c r="AA232" i="93" a="1"/>
  <c r="AA232" i="93" s="1"/>
  <c r="AB232" i="93" a="1"/>
  <c r="AB232" i="93" s="1"/>
  <c r="AC232" i="93" a="1"/>
  <c r="AC232" i="93" s="1"/>
  <c r="AD232" i="93" a="1"/>
  <c r="AD232" i="93" s="1"/>
  <c r="AE232" i="93" a="1"/>
  <c r="AE232" i="93" s="1"/>
  <c r="AF232" i="93" a="1"/>
  <c r="AF232" i="93" s="1"/>
  <c r="AG232" i="93" a="1"/>
  <c r="AG232" i="93" s="1"/>
  <c r="AH232" i="93" a="1"/>
  <c r="AH232" i="93" s="1"/>
  <c r="AI232" i="93" a="1"/>
  <c r="AI232" i="93" s="1"/>
  <c r="AJ232" i="93" a="1"/>
  <c r="AJ232" i="93" s="1"/>
  <c r="AK232" i="93" a="1"/>
  <c r="AK232" i="93" s="1"/>
  <c r="AL232" i="93" a="1"/>
  <c r="AL232" i="93" s="1"/>
  <c r="AM232" i="93" a="1"/>
  <c r="AM232" i="93" s="1"/>
  <c r="AN232" i="93" a="1"/>
  <c r="AN232" i="93" s="1"/>
  <c r="AO232" i="93" a="1"/>
  <c r="AO232" i="93" s="1"/>
  <c r="AP232" i="93" a="1"/>
  <c r="AP232" i="93" s="1"/>
  <c r="AQ232" i="93" a="1"/>
  <c r="AQ232" i="93" s="1"/>
  <c r="AR232" i="93" a="1"/>
  <c r="AR232" i="93" s="1"/>
  <c r="AS232" i="93" a="1"/>
  <c r="AS232" i="93" s="1"/>
  <c r="AT232" i="93" a="1"/>
  <c r="AT232" i="93" s="1"/>
  <c r="AU232" i="93" a="1"/>
  <c r="AU232" i="93" s="1"/>
  <c r="AV232" i="93" a="1"/>
  <c r="AV232" i="93" s="1"/>
  <c r="AW232" i="93" a="1"/>
  <c r="AW232" i="93" s="1"/>
  <c r="AX232" i="93" a="1"/>
  <c r="AX232" i="93" s="1"/>
  <c r="AY232" i="93" a="1"/>
  <c r="AY232" i="93" s="1"/>
  <c r="AZ232" i="93" a="1"/>
  <c r="AZ232" i="93" s="1"/>
  <c r="E233" i="93" a="1"/>
  <c r="E233" i="93" s="1"/>
  <c r="F233" i="93" a="1"/>
  <c r="F233" i="93" s="1"/>
  <c r="G233" i="93" a="1"/>
  <c r="G233" i="93" s="1"/>
  <c r="H233" i="93" a="1"/>
  <c r="H233" i="93" s="1"/>
  <c r="I233" i="93" a="1"/>
  <c r="I233" i="93" s="1"/>
  <c r="J233" i="93" a="1"/>
  <c r="J233" i="93" s="1"/>
  <c r="K233" i="93" a="1"/>
  <c r="K233" i="93" s="1"/>
  <c r="L233" i="93" a="1"/>
  <c r="L233" i="93" s="1"/>
  <c r="M233" i="93" a="1"/>
  <c r="M233" i="93" s="1"/>
  <c r="N233" i="93" a="1"/>
  <c r="N233" i="93" s="1"/>
  <c r="O233" i="93" a="1"/>
  <c r="O233" i="93" s="1"/>
  <c r="P233" i="93" a="1"/>
  <c r="P233" i="93" s="1"/>
  <c r="Q233" i="93" a="1"/>
  <c r="Q233" i="93" s="1"/>
  <c r="R233" i="93" a="1"/>
  <c r="R233" i="93" s="1"/>
  <c r="S233" i="93" a="1"/>
  <c r="S233" i="93" s="1"/>
  <c r="T233" i="93" a="1"/>
  <c r="T233" i="93" s="1"/>
  <c r="U233" i="93" a="1"/>
  <c r="U233" i="93" s="1"/>
  <c r="V233" i="93" a="1"/>
  <c r="V233" i="93" s="1"/>
  <c r="W233" i="93" a="1"/>
  <c r="W233" i="93" s="1"/>
  <c r="X233" i="93" a="1"/>
  <c r="X233" i="93" s="1"/>
  <c r="Y233" i="93" a="1"/>
  <c r="Y233" i="93" s="1"/>
  <c r="Z233" i="93" a="1"/>
  <c r="Z233" i="93" s="1"/>
  <c r="AA233" i="93" a="1"/>
  <c r="AA233" i="93" s="1"/>
  <c r="AB233" i="93" a="1"/>
  <c r="AB233" i="93" s="1"/>
  <c r="AC233" i="93" a="1"/>
  <c r="AC233" i="93" s="1"/>
  <c r="AD233" i="93" a="1"/>
  <c r="AD233" i="93" s="1"/>
  <c r="AE233" i="93" a="1"/>
  <c r="AE233" i="93" s="1"/>
  <c r="AF233" i="93" a="1"/>
  <c r="AF233" i="93" s="1"/>
  <c r="AG233" i="93" a="1"/>
  <c r="AG233" i="93" s="1"/>
  <c r="AH233" i="93" a="1"/>
  <c r="AH233" i="93" s="1"/>
  <c r="AI233" i="93" a="1"/>
  <c r="AI233" i="93" s="1"/>
  <c r="AJ233" i="93" a="1"/>
  <c r="AJ233" i="93" s="1"/>
  <c r="AK233" i="93" a="1"/>
  <c r="AK233" i="93" s="1"/>
  <c r="AL233" i="93" a="1"/>
  <c r="AL233" i="93" s="1"/>
  <c r="AM233" i="93" a="1"/>
  <c r="AM233" i="93" s="1"/>
  <c r="AN233" i="93" a="1"/>
  <c r="AN233" i="93" s="1"/>
  <c r="AO233" i="93" a="1"/>
  <c r="AO233" i="93" s="1"/>
  <c r="AP233" i="93" a="1"/>
  <c r="AP233" i="93" s="1"/>
  <c r="AQ233" i="93" a="1"/>
  <c r="AQ233" i="93" s="1"/>
  <c r="AR233" i="93" a="1"/>
  <c r="AR233" i="93" s="1"/>
  <c r="AS233" i="93" a="1"/>
  <c r="AS233" i="93" s="1"/>
  <c r="AT233" i="93" a="1"/>
  <c r="AT233" i="93" s="1"/>
  <c r="AU233" i="93" a="1"/>
  <c r="AU233" i="93" s="1"/>
  <c r="AV233" i="93" a="1"/>
  <c r="AV233" i="93" s="1"/>
  <c r="AW233" i="93" a="1"/>
  <c r="AW233" i="93" s="1"/>
  <c r="AX233" i="93" a="1"/>
  <c r="AX233" i="93" s="1"/>
  <c r="AY233" i="93" a="1"/>
  <c r="AY233" i="93" s="1"/>
  <c r="AZ233" i="93" a="1"/>
  <c r="AZ233" i="93" s="1"/>
  <c r="E234" i="93" a="1"/>
  <c r="E234" i="93" s="1"/>
  <c r="F234" i="93" a="1"/>
  <c r="F234" i="93" s="1"/>
  <c r="G234" i="93" a="1"/>
  <c r="G234" i="93" s="1"/>
  <c r="H234" i="93" a="1"/>
  <c r="H234" i="93" s="1"/>
  <c r="I234" i="93" a="1"/>
  <c r="I234" i="93" s="1"/>
  <c r="J234" i="93" a="1"/>
  <c r="J234" i="93" s="1"/>
  <c r="K234" i="93" a="1"/>
  <c r="K234" i="93" s="1"/>
  <c r="L234" i="93" a="1"/>
  <c r="L234" i="93" s="1"/>
  <c r="M234" i="93" a="1"/>
  <c r="M234" i="93" s="1"/>
  <c r="N234" i="93" a="1"/>
  <c r="N234" i="93" s="1"/>
  <c r="O234" i="93" a="1"/>
  <c r="O234" i="93" s="1"/>
  <c r="P234" i="93" a="1"/>
  <c r="P234" i="93" s="1"/>
  <c r="Q234" i="93" a="1"/>
  <c r="Q234" i="93" s="1"/>
  <c r="R234" i="93" a="1"/>
  <c r="R234" i="93" s="1"/>
  <c r="S234" i="93" a="1"/>
  <c r="S234" i="93" s="1"/>
  <c r="T234" i="93" a="1"/>
  <c r="T234" i="93" s="1"/>
  <c r="U234" i="93" a="1"/>
  <c r="U234" i="93" s="1"/>
  <c r="V234" i="93" a="1"/>
  <c r="V234" i="93" s="1"/>
  <c r="W234" i="93" a="1"/>
  <c r="W234" i="93" s="1"/>
  <c r="X234" i="93" a="1"/>
  <c r="X234" i="93" s="1"/>
  <c r="Y234" i="93" a="1"/>
  <c r="Y234" i="93" s="1"/>
  <c r="Z234" i="93" a="1"/>
  <c r="Z234" i="93" s="1"/>
  <c r="AA234" i="93" a="1"/>
  <c r="AA234" i="93" s="1"/>
  <c r="AB234" i="93" a="1"/>
  <c r="AB234" i="93" s="1"/>
  <c r="AC234" i="93" a="1"/>
  <c r="AC234" i="93" s="1"/>
  <c r="AD234" i="93" a="1"/>
  <c r="AD234" i="93" s="1"/>
  <c r="AE234" i="93" a="1"/>
  <c r="AE234" i="93" s="1"/>
  <c r="AF234" i="93" a="1"/>
  <c r="AF234" i="93" s="1"/>
  <c r="AG234" i="93" a="1"/>
  <c r="AG234" i="93" s="1"/>
  <c r="AH234" i="93" a="1"/>
  <c r="AH234" i="93" s="1"/>
  <c r="AI234" i="93" a="1"/>
  <c r="AI234" i="93" s="1"/>
  <c r="AJ234" i="93" a="1"/>
  <c r="AJ234" i="93" s="1"/>
  <c r="AK234" i="93" a="1"/>
  <c r="AK234" i="93" s="1"/>
  <c r="AL234" i="93" a="1"/>
  <c r="AL234" i="93" s="1"/>
  <c r="AM234" i="93" a="1"/>
  <c r="AM234" i="93" s="1"/>
  <c r="AN234" i="93" a="1"/>
  <c r="AN234" i="93" s="1"/>
  <c r="AO234" i="93" a="1"/>
  <c r="AO234" i="93" s="1"/>
  <c r="AP234" i="93" a="1"/>
  <c r="AP234" i="93" s="1"/>
  <c r="AQ234" i="93" a="1"/>
  <c r="AQ234" i="93" s="1"/>
  <c r="AR234" i="93" a="1"/>
  <c r="AR234" i="93" s="1"/>
  <c r="AS234" i="93" a="1"/>
  <c r="AS234" i="93" s="1"/>
  <c r="AT234" i="93" a="1"/>
  <c r="AT234" i="93" s="1"/>
  <c r="AU234" i="93" a="1"/>
  <c r="AU234" i="93" s="1"/>
  <c r="AV234" i="93" a="1"/>
  <c r="AV234" i="93" s="1"/>
  <c r="AW234" i="93" a="1"/>
  <c r="AW234" i="93" s="1"/>
  <c r="AX234" i="93" a="1"/>
  <c r="AX234" i="93" s="1"/>
  <c r="AY234" i="93" a="1"/>
  <c r="AY234" i="93" s="1"/>
  <c r="AZ234" i="93" a="1"/>
  <c r="AZ234" i="93" s="1"/>
  <c r="E235" i="93" a="1"/>
  <c r="E235" i="93" s="1"/>
  <c r="F235" i="93" a="1"/>
  <c r="F235" i="93" s="1"/>
  <c r="G235" i="93" a="1"/>
  <c r="G235" i="93" s="1"/>
  <c r="H235" i="93" a="1"/>
  <c r="H235" i="93" s="1"/>
  <c r="I235" i="93" a="1"/>
  <c r="I235" i="93" s="1"/>
  <c r="J235" i="93" a="1"/>
  <c r="J235" i="93" s="1"/>
  <c r="K235" i="93" a="1"/>
  <c r="K235" i="93" s="1"/>
  <c r="L235" i="93" a="1"/>
  <c r="L235" i="93" s="1"/>
  <c r="M235" i="93" a="1"/>
  <c r="M235" i="93" s="1"/>
  <c r="N235" i="93" a="1"/>
  <c r="N235" i="93" s="1"/>
  <c r="O235" i="93" a="1"/>
  <c r="O235" i="93" s="1"/>
  <c r="P235" i="93" a="1"/>
  <c r="P235" i="93" s="1"/>
  <c r="Q235" i="93" a="1"/>
  <c r="Q235" i="93" s="1"/>
  <c r="R235" i="93" a="1"/>
  <c r="R235" i="93" s="1"/>
  <c r="S235" i="93" a="1"/>
  <c r="S235" i="93" s="1"/>
  <c r="T235" i="93" a="1"/>
  <c r="T235" i="93" s="1"/>
  <c r="U235" i="93" a="1"/>
  <c r="U235" i="93" s="1"/>
  <c r="V235" i="93" a="1"/>
  <c r="V235" i="93" s="1"/>
  <c r="W235" i="93" a="1"/>
  <c r="W235" i="93" s="1"/>
  <c r="X235" i="93" a="1"/>
  <c r="X235" i="93" s="1"/>
  <c r="Y235" i="93" a="1"/>
  <c r="Y235" i="93" s="1"/>
  <c r="Z235" i="93" a="1"/>
  <c r="Z235" i="93" s="1"/>
  <c r="AA235" i="93" a="1"/>
  <c r="AA235" i="93" s="1"/>
  <c r="AB235" i="93" a="1"/>
  <c r="AB235" i="93" s="1"/>
  <c r="AC235" i="93" a="1"/>
  <c r="AC235" i="93" s="1"/>
  <c r="AD235" i="93" a="1"/>
  <c r="AD235" i="93" s="1"/>
  <c r="AE235" i="93" a="1"/>
  <c r="AE235" i="93" s="1"/>
  <c r="AF235" i="93" a="1"/>
  <c r="AF235" i="93" s="1"/>
  <c r="AG235" i="93" a="1"/>
  <c r="AG235" i="93" s="1"/>
  <c r="AH235" i="93" a="1"/>
  <c r="AH235" i="93" s="1"/>
  <c r="AI235" i="93" a="1"/>
  <c r="AI235" i="93" s="1"/>
  <c r="AJ235" i="93" a="1"/>
  <c r="AJ235" i="93" s="1"/>
  <c r="AK235" i="93" a="1"/>
  <c r="AK235" i="93" s="1"/>
  <c r="AL235" i="93" a="1"/>
  <c r="AL235" i="93" s="1"/>
  <c r="AM235" i="93" a="1"/>
  <c r="AM235" i="93" s="1"/>
  <c r="AN235" i="93" a="1"/>
  <c r="AN235" i="93" s="1"/>
  <c r="AO235" i="93" a="1"/>
  <c r="AO235" i="93" s="1"/>
  <c r="AP235" i="93" a="1"/>
  <c r="AP235" i="93" s="1"/>
  <c r="AQ235" i="93" a="1"/>
  <c r="AQ235" i="93" s="1"/>
  <c r="AR235" i="93" a="1"/>
  <c r="AR235" i="93" s="1"/>
  <c r="AS235" i="93" a="1"/>
  <c r="AS235" i="93" s="1"/>
  <c r="AT235" i="93" a="1"/>
  <c r="AT235" i="93" s="1"/>
  <c r="AU235" i="93" a="1"/>
  <c r="AU235" i="93" s="1"/>
  <c r="AV235" i="93" a="1"/>
  <c r="AV235" i="93" s="1"/>
  <c r="AW235" i="93" a="1"/>
  <c r="AW235" i="93" s="1"/>
  <c r="AX235" i="93" a="1"/>
  <c r="AX235" i="93" s="1"/>
  <c r="AY235" i="93" a="1"/>
  <c r="AY235" i="93" s="1"/>
  <c r="AZ235" i="93" a="1"/>
  <c r="AZ235" i="93" s="1"/>
  <c r="E236" i="93" a="1"/>
  <c r="E236" i="93" s="1"/>
  <c r="F236" i="93" a="1"/>
  <c r="F236" i="93" s="1"/>
  <c r="G236" i="93" a="1"/>
  <c r="G236" i="93" s="1"/>
  <c r="H236" i="93" a="1"/>
  <c r="H236" i="93" s="1"/>
  <c r="I236" i="93" a="1"/>
  <c r="I236" i="93" s="1"/>
  <c r="J236" i="93" a="1"/>
  <c r="J236" i="93" s="1"/>
  <c r="K236" i="93" a="1"/>
  <c r="K236" i="93" s="1"/>
  <c r="L236" i="93" a="1"/>
  <c r="L236" i="93" s="1"/>
  <c r="M236" i="93" a="1"/>
  <c r="M236" i="93" s="1"/>
  <c r="N236" i="93" a="1"/>
  <c r="N236" i="93" s="1"/>
  <c r="O236" i="93" a="1"/>
  <c r="O236" i="93" s="1"/>
  <c r="P236" i="93" a="1"/>
  <c r="P236" i="93" s="1"/>
  <c r="Q236" i="93" a="1"/>
  <c r="Q236" i="93" s="1"/>
  <c r="R236" i="93" a="1"/>
  <c r="R236" i="93" s="1"/>
  <c r="S236" i="93" a="1"/>
  <c r="S236" i="93" s="1"/>
  <c r="T236" i="93" a="1"/>
  <c r="T236" i="93" s="1"/>
  <c r="U236" i="93" a="1"/>
  <c r="U236" i="93" s="1"/>
  <c r="V236" i="93" a="1"/>
  <c r="V236" i="93" s="1"/>
  <c r="W236" i="93" a="1"/>
  <c r="W236" i="93" s="1"/>
  <c r="X236" i="93" a="1"/>
  <c r="X236" i="93" s="1"/>
  <c r="Y236" i="93" a="1"/>
  <c r="Y236" i="93" s="1"/>
  <c r="Z236" i="93" a="1"/>
  <c r="Z236" i="93" s="1"/>
  <c r="AA236" i="93" a="1"/>
  <c r="AA236" i="93" s="1"/>
  <c r="AB236" i="93" a="1"/>
  <c r="AB236" i="93" s="1"/>
  <c r="AC236" i="93" a="1"/>
  <c r="AC236" i="93" s="1"/>
  <c r="AD236" i="93" a="1"/>
  <c r="AD236" i="93" s="1"/>
  <c r="AE236" i="93" a="1"/>
  <c r="AE236" i="93" s="1"/>
  <c r="AF236" i="93" a="1"/>
  <c r="AF236" i="93" s="1"/>
  <c r="AG236" i="93" a="1"/>
  <c r="AG236" i="93" s="1"/>
  <c r="AH236" i="93" a="1"/>
  <c r="AH236" i="93" s="1"/>
  <c r="AI236" i="93" a="1"/>
  <c r="AI236" i="93" s="1"/>
  <c r="AJ236" i="93" a="1"/>
  <c r="AJ236" i="93" s="1"/>
  <c r="AK236" i="93" a="1"/>
  <c r="AK236" i="93" s="1"/>
  <c r="AL236" i="93" a="1"/>
  <c r="AL236" i="93" s="1"/>
  <c r="AM236" i="93" a="1"/>
  <c r="AM236" i="93" s="1"/>
  <c r="AN236" i="93" a="1"/>
  <c r="AN236" i="93" s="1"/>
  <c r="AO236" i="93" a="1"/>
  <c r="AO236" i="93" s="1"/>
  <c r="AP236" i="93" a="1"/>
  <c r="AP236" i="93" s="1"/>
  <c r="AQ236" i="93" a="1"/>
  <c r="AQ236" i="93" s="1"/>
  <c r="AR236" i="93" a="1"/>
  <c r="AR236" i="93" s="1"/>
  <c r="AS236" i="93" a="1"/>
  <c r="AS236" i="93" s="1"/>
  <c r="AT236" i="93" a="1"/>
  <c r="AT236" i="93" s="1"/>
  <c r="AU236" i="93" a="1"/>
  <c r="AU236" i="93" s="1"/>
  <c r="AV236" i="93" a="1"/>
  <c r="AV236" i="93" s="1"/>
  <c r="AW236" i="93" a="1"/>
  <c r="AW236" i="93" s="1"/>
  <c r="AX236" i="93" a="1"/>
  <c r="AX236" i="93" s="1"/>
  <c r="AY236" i="93" a="1"/>
  <c r="AY236" i="93" s="1"/>
  <c r="AZ236" i="93" a="1"/>
  <c r="AZ236" i="93" s="1"/>
  <c r="E237" i="93" a="1"/>
  <c r="E237" i="93" s="1"/>
  <c r="F237" i="93" a="1"/>
  <c r="F237" i="93" s="1"/>
  <c r="G237" i="93" a="1"/>
  <c r="G237" i="93" s="1"/>
  <c r="H237" i="93" a="1"/>
  <c r="H237" i="93" s="1"/>
  <c r="I237" i="93" a="1"/>
  <c r="I237" i="93" s="1"/>
  <c r="J237" i="93" a="1"/>
  <c r="J237" i="93" s="1"/>
  <c r="K237" i="93" a="1"/>
  <c r="K237" i="93" s="1"/>
  <c r="L237" i="93" a="1"/>
  <c r="L237" i="93" s="1"/>
  <c r="M237" i="93" a="1"/>
  <c r="M237" i="93" s="1"/>
  <c r="N237" i="93" a="1"/>
  <c r="N237" i="93" s="1"/>
  <c r="O237" i="93" a="1"/>
  <c r="O237" i="93" s="1"/>
  <c r="P237" i="93" a="1"/>
  <c r="P237" i="93" s="1"/>
  <c r="Q237" i="93" a="1"/>
  <c r="Q237" i="93" s="1"/>
  <c r="R237" i="93" a="1"/>
  <c r="R237" i="93" s="1"/>
  <c r="S237" i="93" a="1"/>
  <c r="S237" i="93" s="1"/>
  <c r="T237" i="93" a="1"/>
  <c r="T237" i="93" s="1"/>
  <c r="U237" i="93" a="1"/>
  <c r="U237" i="93" s="1"/>
  <c r="V237" i="93" a="1"/>
  <c r="V237" i="93" s="1"/>
  <c r="W237" i="93" a="1"/>
  <c r="W237" i="93" s="1"/>
  <c r="X237" i="93" a="1"/>
  <c r="X237" i="93" s="1"/>
  <c r="Y237" i="93" a="1"/>
  <c r="Y237" i="93" s="1"/>
  <c r="Z237" i="93" a="1"/>
  <c r="Z237" i="93" s="1"/>
  <c r="AA237" i="93" a="1"/>
  <c r="AA237" i="93" s="1"/>
  <c r="AB237" i="93" a="1"/>
  <c r="AB237" i="93" s="1"/>
  <c r="AC237" i="93" a="1"/>
  <c r="AC237" i="93" s="1"/>
  <c r="AD237" i="93" a="1"/>
  <c r="AD237" i="93" s="1"/>
  <c r="AE237" i="93" a="1"/>
  <c r="AE237" i="93" s="1"/>
  <c r="AF237" i="93" a="1"/>
  <c r="AF237" i="93" s="1"/>
  <c r="AG237" i="93" a="1"/>
  <c r="AG237" i="93" s="1"/>
  <c r="AH237" i="93" a="1"/>
  <c r="AH237" i="93" s="1"/>
  <c r="AI237" i="93" a="1"/>
  <c r="AI237" i="93" s="1"/>
  <c r="AJ237" i="93" a="1"/>
  <c r="AJ237" i="93" s="1"/>
  <c r="AK237" i="93" a="1"/>
  <c r="AK237" i="93" s="1"/>
  <c r="AL237" i="93" a="1"/>
  <c r="AL237" i="93" s="1"/>
  <c r="AM237" i="93" a="1"/>
  <c r="AM237" i="93" s="1"/>
  <c r="AN237" i="93" a="1"/>
  <c r="AN237" i="93" s="1"/>
  <c r="AO237" i="93" a="1"/>
  <c r="AO237" i="93" s="1"/>
  <c r="AP237" i="93" a="1"/>
  <c r="AP237" i="93" s="1"/>
  <c r="AQ237" i="93" a="1"/>
  <c r="AQ237" i="93" s="1"/>
  <c r="AR237" i="93" a="1"/>
  <c r="AR237" i="93" s="1"/>
  <c r="AS237" i="93" a="1"/>
  <c r="AS237" i="93" s="1"/>
  <c r="AT237" i="93" a="1"/>
  <c r="AT237" i="93" s="1"/>
  <c r="AU237" i="93" a="1"/>
  <c r="AU237" i="93" s="1"/>
  <c r="AV237" i="93" a="1"/>
  <c r="AV237" i="93" s="1"/>
  <c r="AW237" i="93" a="1"/>
  <c r="AW237" i="93" s="1"/>
  <c r="AX237" i="93" a="1"/>
  <c r="AX237" i="93" s="1"/>
  <c r="AY237" i="93" a="1"/>
  <c r="AY237" i="93" s="1"/>
  <c r="AZ237" i="93" a="1"/>
  <c r="AZ237" i="93" s="1"/>
  <c r="E238" i="93" a="1"/>
  <c r="E238" i="93" s="1"/>
  <c r="F238" i="93" a="1"/>
  <c r="F238" i="93" s="1"/>
  <c r="G238" i="93" a="1"/>
  <c r="G238" i="93" s="1"/>
  <c r="H238" i="93" a="1"/>
  <c r="H238" i="93" s="1"/>
  <c r="I238" i="93" a="1"/>
  <c r="I238" i="93" s="1"/>
  <c r="J238" i="93" a="1"/>
  <c r="J238" i="93" s="1"/>
  <c r="K238" i="93" a="1"/>
  <c r="K238" i="93" s="1"/>
  <c r="L238" i="93" a="1"/>
  <c r="L238" i="93" s="1"/>
  <c r="M238" i="93" a="1"/>
  <c r="M238" i="93" s="1"/>
  <c r="N238" i="93" a="1"/>
  <c r="N238" i="93" s="1"/>
  <c r="O238" i="93" a="1"/>
  <c r="O238" i="93" s="1"/>
  <c r="P238" i="93" a="1"/>
  <c r="P238" i="93" s="1"/>
  <c r="Q238" i="93" a="1"/>
  <c r="Q238" i="93" s="1"/>
  <c r="R238" i="93" a="1"/>
  <c r="R238" i="93" s="1"/>
  <c r="S238" i="93" a="1"/>
  <c r="S238" i="93" s="1"/>
  <c r="T238" i="93" a="1"/>
  <c r="T238" i="93" s="1"/>
  <c r="U238" i="93" a="1"/>
  <c r="U238" i="93" s="1"/>
  <c r="V238" i="93" a="1"/>
  <c r="V238" i="93" s="1"/>
  <c r="W238" i="93" a="1"/>
  <c r="W238" i="93" s="1"/>
  <c r="X238" i="93" a="1"/>
  <c r="X238" i="93" s="1"/>
  <c r="Y238" i="93" a="1"/>
  <c r="Y238" i="93" s="1"/>
  <c r="Z238" i="93" a="1"/>
  <c r="Z238" i="93" s="1"/>
  <c r="AA238" i="93" a="1"/>
  <c r="AA238" i="93" s="1"/>
  <c r="AB238" i="93" a="1"/>
  <c r="AB238" i="93" s="1"/>
  <c r="AC238" i="93" a="1"/>
  <c r="AC238" i="93" s="1"/>
  <c r="AD238" i="93" a="1"/>
  <c r="AD238" i="93" s="1"/>
  <c r="AE238" i="93" a="1"/>
  <c r="AE238" i="93" s="1"/>
  <c r="AF238" i="93" a="1"/>
  <c r="AF238" i="93" s="1"/>
  <c r="AG238" i="93" a="1"/>
  <c r="AG238" i="93" s="1"/>
  <c r="AH238" i="93" a="1"/>
  <c r="AH238" i="93" s="1"/>
  <c r="AI238" i="93" a="1"/>
  <c r="AI238" i="93" s="1"/>
  <c r="AJ238" i="93" a="1"/>
  <c r="AJ238" i="93" s="1"/>
  <c r="AK238" i="93" a="1"/>
  <c r="AK238" i="93" s="1"/>
  <c r="AL238" i="93" a="1"/>
  <c r="AL238" i="93" s="1"/>
  <c r="AM238" i="93" a="1"/>
  <c r="AM238" i="93" s="1"/>
  <c r="AN238" i="93" a="1"/>
  <c r="AN238" i="93" s="1"/>
  <c r="AO238" i="93" a="1"/>
  <c r="AO238" i="93" s="1"/>
  <c r="AP238" i="93" a="1"/>
  <c r="AP238" i="93" s="1"/>
  <c r="AQ238" i="93" a="1"/>
  <c r="AQ238" i="93" s="1"/>
  <c r="AR238" i="93" a="1"/>
  <c r="AR238" i="93" s="1"/>
  <c r="AS238" i="93" a="1"/>
  <c r="AS238" i="93" s="1"/>
  <c r="AT238" i="93" a="1"/>
  <c r="AT238" i="93" s="1"/>
  <c r="AU238" i="93" a="1"/>
  <c r="AU238" i="93" s="1"/>
  <c r="AV238" i="93" a="1"/>
  <c r="AV238" i="93" s="1"/>
  <c r="AW238" i="93" a="1"/>
  <c r="AW238" i="93" s="1"/>
  <c r="AX238" i="93" a="1"/>
  <c r="AX238" i="93" s="1"/>
  <c r="AY238" i="93" a="1"/>
  <c r="AY238" i="93" s="1"/>
  <c r="AZ238" i="93" a="1"/>
  <c r="AZ238" i="93" s="1"/>
  <c r="E239" i="93" a="1"/>
  <c r="E239" i="93" s="1"/>
  <c r="F239" i="93" a="1"/>
  <c r="F239" i="93" s="1"/>
  <c r="G239" i="93" a="1"/>
  <c r="G239" i="93" s="1"/>
  <c r="H239" i="93" a="1"/>
  <c r="H239" i="93" s="1"/>
  <c r="I239" i="93" a="1"/>
  <c r="I239" i="93" s="1"/>
  <c r="J239" i="93" a="1"/>
  <c r="J239" i="93" s="1"/>
  <c r="K239" i="93" a="1"/>
  <c r="K239" i="93" s="1"/>
  <c r="L239" i="93" a="1"/>
  <c r="L239" i="93" s="1"/>
  <c r="M239" i="93" a="1"/>
  <c r="M239" i="93" s="1"/>
  <c r="N239" i="93" a="1"/>
  <c r="N239" i="93" s="1"/>
  <c r="O239" i="93" a="1"/>
  <c r="O239" i="93" s="1"/>
  <c r="P239" i="93" a="1"/>
  <c r="P239" i="93" s="1"/>
  <c r="Q239" i="93" a="1"/>
  <c r="Q239" i="93" s="1"/>
  <c r="R239" i="93" a="1"/>
  <c r="R239" i="93" s="1"/>
  <c r="S239" i="93" a="1"/>
  <c r="S239" i="93" s="1"/>
  <c r="T239" i="93" a="1"/>
  <c r="T239" i="93" s="1"/>
  <c r="U239" i="93" a="1"/>
  <c r="U239" i="93" s="1"/>
  <c r="V239" i="93" a="1"/>
  <c r="V239" i="93" s="1"/>
  <c r="W239" i="93" a="1"/>
  <c r="W239" i="93" s="1"/>
  <c r="X239" i="93" a="1"/>
  <c r="X239" i="93" s="1"/>
  <c r="Y239" i="93" a="1"/>
  <c r="Y239" i="93" s="1"/>
  <c r="Z239" i="93" a="1"/>
  <c r="Z239" i="93" s="1"/>
  <c r="AA239" i="93" a="1"/>
  <c r="AA239" i="93" s="1"/>
  <c r="AB239" i="93" a="1"/>
  <c r="AB239" i="93" s="1"/>
  <c r="AC239" i="93" a="1"/>
  <c r="AC239" i="93" s="1"/>
  <c r="AD239" i="93" a="1"/>
  <c r="AD239" i="93" s="1"/>
  <c r="AE239" i="93" a="1"/>
  <c r="AE239" i="93" s="1"/>
  <c r="AF239" i="93" a="1"/>
  <c r="AF239" i="93" s="1"/>
  <c r="AG239" i="93" a="1"/>
  <c r="AG239" i="93" s="1"/>
  <c r="AH239" i="93" a="1"/>
  <c r="AH239" i="93" s="1"/>
  <c r="AI239" i="93" a="1"/>
  <c r="AI239" i="93" s="1"/>
  <c r="AJ239" i="93" a="1"/>
  <c r="AJ239" i="93" s="1"/>
  <c r="AK239" i="93" a="1"/>
  <c r="AK239" i="93" s="1"/>
  <c r="AL239" i="93" a="1"/>
  <c r="AL239" i="93" s="1"/>
  <c r="AM239" i="93" a="1"/>
  <c r="AM239" i="93" s="1"/>
  <c r="AN239" i="93" a="1"/>
  <c r="AN239" i="93" s="1"/>
  <c r="AO239" i="93" a="1"/>
  <c r="AO239" i="93" s="1"/>
  <c r="AP239" i="93" a="1"/>
  <c r="AP239" i="93" s="1"/>
  <c r="AQ239" i="93" a="1"/>
  <c r="AQ239" i="93" s="1"/>
  <c r="AR239" i="93" a="1"/>
  <c r="AR239" i="93" s="1"/>
  <c r="AS239" i="93" a="1"/>
  <c r="AS239" i="93" s="1"/>
  <c r="AT239" i="93" a="1"/>
  <c r="AT239" i="93" s="1"/>
  <c r="AU239" i="93" a="1"/>
  <c r="AU239" i="93" s="1"/>
  <c r="AV239" i="93" a="1"/>
  <c r="AV239" i="93" s="1"/>
  <c r="AW239" i="93" a="1"/>
  <c r="AW239" i="93" s="1"/>
  <c r="AX239" i="93" a="1"/>
  <c r="AX239" i="93" s="1"/>
  <c r="AY239" i="93" a="1"/>
  <c r="AY239" i="93" s="1"/>
  <c r="AZ239" i="93" a="1"/>
  <c r="AZ239" i="93" s="1"/>
  <c r="E240" i="93" a="1"/>
  <c r="E240" i="93" s="1"/>
  <c r="F240" i="93" a="1"/>
  <c r="F240" i="93" s="1"/>
  <c r="G240" i="93" a="1"/>
  <c r="G240" i="93" s="1"/>
  <c r="H240" i="93" a="1"/>
  <c r="H240" i="93" s="1"/>
  <c r="I240" i="93" a="1"/>
  <c r="I240" i="93" s="1"/>
  <c r="J240" i="93" a="1"/>
  <c r="J240" i="93" s="1"/>
  <c r="K240" i="93" a="1"/>
  <c r="K240" i="93" s="1"/>
  <c r="L240" i="93" a="1"/>
  <c r="L240" i="93" s="1"/>
  <c r="M240" i="93" a="1"/>
  <c r="M240" i="93" s="1"/>
  <c r="N240" i="93" a="1"/>
  <c r="N240" i="93" s="1"/>
  <c r="O240" i="93" a="1"/>
  <c r="O240" i="93" s="1"/>
  <c r="P240" i="93" a="1"/>
  <c r="P240" i="93" s="1"/>
  <c r="Q240" i="93" a="1"/>
  <c r="Q240" i="93" s="1"/>
  <c r="R240" i="93" a="1"/>
  <c r="R240" i="93" s="1"/>
  <c r="S240" i="93" a="1"/>
  <c r="S240" i="93" s="1"/>
  <c r="T240" i="93" a="1"/>
  <c r="T240" i="93" s="1"/>
  <c r="U240" i="93" a="1"/>
  <c r="U240" i="93" s="1"/>
  <c r="V240" i="93" a="1"/>
  <c r="V240" i="93" s="1"/>
  <c r="W240" i="93" a="1"/>
  <c r="W240" i="93" s="1"/>
  <c r="X240" i="93" a="1"/>
  <c r="X240" i="93" s="1"/>
  <c r="Y240" i="93" a="1"/>
  <c r="Y240" i="93" s="1"/>
  <c r="Z240" i="93" a="1"/>
  <c r="Z240" i="93" s="1"/>
  <c r="AA240" i="93" a="1"/>
  <c r="AA240" i="93" s="1"/>
  <c r="AB240" i="93" a="1"/>
  <c r="AB240" i="93" s="1"/>
  <c r="AC240" i="93" a="1"/>
  <c r="AC240" i="93" s="1"/>
  <c r="AD240" i="93" a="1"/>
  <c r="AD240" i="93" s="1"/>
  <c r="AE240" i="93" a="1"/>
  <c r="AE240" i="93" s="1"/>
  <c r="AF240" i="93" a="1"/>
  <c r="AF240" i="93" s="1"/>
  <c r="AG240" i="93" a="1"/>
  <c r="AG240" i="93" s="1"/>
  <c r="AH240" i="93" a="1"/>
  <c r="AH240" i="93" s="1"/>
  <c r="AI240" i="93" a="1"/>
  <c r="AI240" i="93" s="1"/>
  <c r="AJ240" i="93" a="1"/>
  <c r="AJ240" i="93" s="1"/>
  <c r="AK240" i="93" a="1"/>
  <c r="AK240" i="93" s="1"/>
  <c r="AL240" i="93" a="1"/>
  <c r="AL240" i="93" s="1"/>
  <c r="AM240" i="93" a="1"/>
  <c r="AM240" i="93" s="1"/>
  <c r="AN240" i="93" a="1"/>
  <c r="AN240" i="93" s="1"/>
  <c r="AO240" i="93" a="1"/>
  <c r="AO240" i="93" s="1"/>
  <c r="AP240" i="93" a="1"/>
  <c r="AP240" i="93" s="1"/>
  <c r="AQ240" i="93" a="1"/>
  <c r="AQ240" i="93" s="1"/>
  <c r="AR240" i="93" a="1"/>
  <c r="AR240" i="93" s="1"/>
  <c r="AS240" i="93" a="1"/>
  <c r="AS240" i="93" s="1"/>
  <c r="AT240" i="93" a="1"/>
  <c r="AT240" i="93" s="1"/>
  <c r="AU240" i="93" a="1"/>
  <c r="AU240" i="93" s="1"/>
  <c r="AV240" i="93" a="1"/>
  <c r="AV240" i="93" s="1"/>
  <c r="AW240" i="93" a="1"/>
  <c r="AW240" i="93" s="1"/>
  <c r="AX240" i="93" a="1"/>
  <c r="AX240" i="93" s="1"/>
  <c r="AY240" i="93" a="1"/>
  <c r="AY240" i="93" s="1"/>
  <c r="AZ240" i="93" a="1"/>
  <c r="AZ240" i="93" s="1"/>
  <c r="E241" i="93" a="1"/>
  <c r="E241" i="93" s="1"/>
  <c r="F241" i="93" a="1"/>
  <c r="F241" i="93" s="1"/>
  <c r="G241" i="93" a="1"/>
  <c r="G241" i="93" s="1"/>
  <c r="H241" i="93" a="1"/>
  <c r="H241" i="93" s="1"/>
  <c r="I241" i="93" a="1"/>
  <c r="I241" i="93" s="1"/>
  <c r="J241" i="93" a="1"/>
  <c r="J241" i="93" s="1"/>
  <c r="K241" i="93" a="1"/>
  <c r="K241" i="93" s="1"/>
  <c r="L241" i="93" a="1"/>
  <c r="L241" i="93" s="1"/>
  <c r="M241" i="93" a="1"/>
  <c r="M241" i="93" s="1"/>
  <c r="N241" i="93" a="1"/>
  <c r="N241" i="93" s="1"/>
  <c r="O241" i="93" a="1"/>
  <c r="O241" i="93" s="1"/>
  <c r="P241" i="93" a="1"/>
  <c r="P241" i="93" s="1"/>
  <c r="Q241" i="93" a="1"/>
  <c r="Q241" i="93" s="1"/>
  <c r="R241" i="93" a="1"/>
  <c r="R241" i="93" s="1"/>
  <c r="S241" i="93" a="1"/>
  <c r="S241" i="93" s="1"/>
  <c r="T241" i="93" a="1"/>
  <c r="T241" i="93" s="1"/>
  <c r="U241" i="93" a="1"/>
  <c r="U241" i="93" s="1"/>
  <c r="V241" i="93" a="1"/>
  <c r="V241" i="93" s="1"/>
  <c r="W241" i="93" a="1"/>
  <c r="W241" i="93" s="1"/>
  <c r="X241" i="93" a="1"/>
  <c r="X241" i="93" s="1"/>
  <c r="Y241" i="93" a="1"/>
  <c r="Y241" i="93" s="1"/>
  <c r="Z241" i="93" a="1"/>
  <c r="Z241" i="93" s="1"/>
  <c r="AA241" i="93" a="1"/>
  <c r="AA241" i="93" s="1"/>
  <c r="AB241" i="93" a="1"/>
  <c r="AB241" i="93" s="1"/>
  <c r="AC241" i="93" a="1"/>
  <c r="AC241" i="93" s="1"/>
  <c r="AD241" i="93" a="1"/>
  <c r="AD241" i="93" s="1"/>
  <c r="AE241" i="93" a="1"/>
  <c r="AE241" i="93" s="1"/>
  <c r="AF241" i="93" a="1"/>
  <c r="AF241" i="93" s="1"/>
  <c r="AG241" i="93" a="1"/>
  <c r="AG241" i="93" s="1"/>
  <c r="AH241" i="93" a="1"/>
  <c r="AH241" i="93" s="1"/>
  <c r="AI241" i="93" a="1"/>
  <c r="AI241" i="93" s="1"/>
  <c r="AJ241" i="93" a="1"/>
  <c r="AJ241" i="93" s="1"/>
  <c r="AK241" i="93" a="1"/>
  <c r="AK241" i="93" s="1"/>
  <c r="AL241" i="93" a="1"/>
  <c r="AL241" i="93" s="1"/>
  <c r="AM241" i="93" a="1"/>
  <c r="AM241" i="93" s="1"/>
  <c r="AN241" i="93" a="1"/>
  <c r="AN241" i="93" s="1"/>
  <c r="AO241" i="93" a="1"/>
  <c r="AO241" i="93" s="1"/>
  <c r="AP241" i="93" a="1"/>
  <c r="AP241" i="93" s="1"/>
  <c r="AQ241" i="93" a="1"/>
  <c r="AQ241" i="93" s="1"/>
  <c r="AR241" i="93" a="1"/>
  <c r="AR241" i="93" s="1"/>
  <c r="AS241" i="93" a="1"/>
  <c r="AS241" i="93" s="1"/>
  <c r="AT241" i="93" a="1"/>
  <c r="AT241" i="93" s="1"/>
  <c r="AU241" i="93" a="1"/>
  <c r="AU241" i="93" s="1"/>
  <c r="AV241" i="93" a="1"/>
  <c r="AV241" i="93" s="1"/>
  <c r="AW241" i="93" a="1"/>
  <c r="AW241" i="93" s="1"/>
  <c r="AX241" i="93" a="1"/>
  <c r="AX241" i="93" s="1"/>
  <c r="AY241" i="93" a="1"/>
  <c r="AY241" i="93" s="1"/>
  <c r="AZ241" i="93" a="1"/>
  <c r="AZ241" i="93" s="1"/>
  <c r="E242" i="93" a="1"/>
  <c r="E242" i="93" s="1"/>
  <c r="F242" i="93" a="1"/>
  <c r="F242" i="93" s="1"/>
  <c r="G242" i="93" a="1"/>
  <c r="G242" i="93" s="1"/>
  <c r="H242" i="93" a="1"/>
  <c r="H242" i="93" s="1"/>
  <c r="I242" i="93" a="1"/>
  <c r="I242" i="93" s="1"/>
  <c r="J242" i="93" a="1"/>
  <c r="J242" i="93" s="1"/>
  <c r="K242" i="93" a="1"/>
  <c r="K242" i="93" s="1"/>
  <c r="L242" i="93" a="1"/>
  <c r="L242" i="93" s="1"/>
  <c r="M242" i="93" a="1"/>
  <c r="M242" i="93" s="1"/>
  <c r="N242" i="93" a="1"/>
  <c r="N242" i="93" s="1"/>
  <c r="O242" i="93" a="1"/>
  <c r="O242" i="93" s="1"/>
  <c r="P242" i="93" a="1"/>
  <c r="P242" i="93" s="1"/>
  <c r="Q242" i="93" a="1"/>
  <c r="Q242" i="93" s="1"/>
  <c r="R242" i="93" a="1"/>
  <c r="R242" i="93" s="1"/>
  <c r="S242" i="93" a="1"/>
  <c r="S242" i="93" s="1"/>
  <c r="T242" i="93" a="1"/>
  <c r="T242" i="93" s="1"/>
  <c r="U242" i="93" a="1"/>
  <c r="U242" i="93" s="1"/>
  <c r="V242" i="93" a="1"/>
  <c r="V242" i="93" s="1"/>
  <c r="W242" i="93" a="1"/>
  <c r="W242" i="93" s="1"/>
  <c r="X242" i="93" a="1"/>
  <c r="X242" i="93" s="1"/>
  <c r="Y242" i="93" a="1"/>
  <c r="Y242" i="93" s="1"/>
  <c r="Z242" i="93" a="1"/>
  <c r="Z242" i="93" s="1"/>
  <c r="AA242" i="93" a="1"/>
  <c r="AA242" i="93" s="1"/>
  <c r="AB242" i="93" a="1"/>
  <c r="AB242" i="93" s="1"/>
  <c r="AC242" i="93" a="1"/>
  <c r="AC242" i="93" s="1"/>
  <c r="AD242" i="93" a="1"/>
  <c r="AD242" i="93" s="1"/>
  <c r="AE242" i="93" a="1"/>
  <c r="AE242" i="93" s="1"/>
  <c r="AF242" i="93" a="1"/>
  <c r="AF242" i="93" s="1"/>
  <c r="AG242" i="93" a="1"/>
  <c r="AG242" i="93" s="1"/>
  <c r="AH242" i="93" a="1"/>
  <c r="AH242" i="93" s="1"/>
  <c r="AI242" i="93" a="1"/>
  <c r="AI242" i="93" s="1"/>
  <c r="AJ242" i="93" a="1"/>
  <c r="AJ242" i="93" s="1"/>
  <c r="AK242" i="93" a="1"/>
  <c r="AK242" i="93" s="1"/>
  <c r="AL242" i="93" a="1"/>
  <c r="AL242" i="93" s="1"/>
  <c r="AM242" i="93" a="1"/>
  <c r="AM242" i="93" s="1"/>
  <c r="AN242" i="93" a="1"/>
  <c r="AN242" i="93" s="1"/>
  <c r="AO242" i="93" a="1"/>
  <c r="AO242" i="93" s="1"/>
  <c r="AP242" i="93" a="1"/>
  <c r="AP242" i="93" s="1"/>
  <c r="AQ242" i="93" a="1"/>
  <c r="AQ242" i="93" s="1"/>
  <c r="AR242" i="93" a="1"/>
  <c r="AR242" i="93" s="1"/>
  <c r="AS242" i="93" a="1"/>
  <c r="AS242" i="93" s="1"/>
  <c r="AT242" i="93" a="1"/>
  <c r="AT242" i="93" s="1"/>
  <c r="AU242" i="93" a="1"/>
  <c r="AU242" i="93" s="1"/>
  <c r="AV242" i="93" a="1"/>
  <c r="AV242" i="93" s="1"/>
  <c r="AW242" i="93" a="1"/>
  <c r="AW242" i="93" s="1"/>
  <c r="AX242" i="93" a="1"/>
  <c r="AX242" i="93" s="1"/>
  <c r="AY242" i="93" a="1"/>
  <c r="AY242" i="93" s="1"/>
  <c r="AZ242" i="93" a="1"/>
  <c r="AZ242" i="93" s="1"/>
  <c r="D4" i="93" a="1"/>
  <c r="D4" i="93" s="1"/>
  <c r="D5" i="93" a="1"/>
  <c r="D5" i="93" s="1"/>
  <c r="D6" i="93" a="1"/>
  <c r="D6" i="93" s="1"/>
  <c r="D7" i="93" a="1"/>
  <c r="D7" i="93"/>
  <c r="D8" i="93" a="1"/>
  <c r="D8" i="93" s="1"/>
  <c r="D9" i="93" a="1"/>
  <c r="D9" i="93" s="1"/>
  <c r="D10" i="93" a="1"/>
  <c r="D10" i="93" s="1"/>
  <c r="D11" i="93" a="1"/>
  <c r="D11" i="93"/>
  <c r="D12" i="93" a="1"/>
  <c r="D12" i="93" s="1"/>
  <c r="D13" i="93" a="1"/>
  <c r="D13" i="93" s="1"/>
  <c r="D14" i="93" a="1"/>
  <c r="D14" i="93" s="1"/>
  <c r="D15" i="93" a="1"/>
  <c r="D15" i="93"/>
  <c r="D16" i="93" a="1"/>
  <c r="D16" i="93" s="1"/>
  <c r="D17" i="93" a="1"/>
  <c r="D17" i="93" s="1"/>
  <c r="D18" i="93" a="1"/>
  <c r="D18" i="93" s="1"/>
  <c r="D19" i="93" a="1"/>
  <c r="D19" i="93"/>
  <c r="D20" i="93" a="1"/>
  <c r="D20" i="93" s="1"/>
  <c r="D21" i="93" a="1"/>
  <c r="D21" i="93" s="1"/>
  <c r="D22" i="93" a="1"/>
  <c r="D22" i="93" s="1"/>
  <c r="D23" i="93" a="1"/>
  <c r="D23" i="93"/>
  <c r="D24" i="93" a="1"/>
  <c r="D24" i="93" s="1"/>
  <c r="D25" i="93" a="1"/>
  <c r="D25" i="93" s="1"/>
  <c r="D26" i="93" a="1"/>
  <c r="D26" i="93" s="1"/>
  <c r="D27" i="93" a="1"/>
  <c r="D27" i="93"/>
  <c r="D28" i="93" a="1"/>
  <c r="D28" i="93" s="1"/>
  <c r="D29" i="93" a="1"/>
  <c r="D29" i="93" s="1"/>
  <c r="D30" i="93" a="1"/>
  <c r="D30" i="93" s="1"/>
  <c r="D31" i="93" a="1"/>
  <c r="D31" i="93"/>
  <c r="D32" i="93" a="1"/>
  <c r="D32" i="93" s="1"/>
  <c r="D33" i="93" a="1"/>
  <c r="D33" i="93" s="1"/>
  <c r="D34" i="93" a="1"/>
  <c r="D34" i="93" s="1"/>
  <c r="D35" i="93" a="1"/>
  <c r="D35" i="93"/>
  <c r="D36" i="93" a="1"/>
  <c r="D36" i="93" s="1"/>
  <c r="D37" i="93" a="1"/>
  <c r="D37" i="93" s="1"/>
  <c r="D38" i="93" a="1"/>
  <c r="D38" i="93" s="1"/>
  <c r="D39" i="93" a="1"/>
  <c r="D39" i="93"/>
  <c r="D40" i="93" a="1"/>
  <c r="D40" i="93" s="1"/>
  <c r="D41" i="93" a="1"/>
  <c r="D41" i="93" s="1"/>
  <c r="D42" i="93" a="1"/>
  <c r="D42" i="93" s="1"/>
  <c r="D43" i="93" a="1"/>
  <c r="D43" i="93"/>
  <c r="D44" i="93" a="1"/>
  <c r="D44" i="93" s="1"/>
  <c r="D45" i="93" a="1"/>
  <c r="D45" i="93" s="1"/>
  <c r="D46" i="93" a="1"/>
  <c r="D46" i="93" s="1"/>
  <c r="D47" i="93" a="1"/>
  <c r="D47" i="93"/>
  <c r="D48" i="93" a="1"/>
  <c r="D48" i="93" s="1"/>
  <c r="D49" i="93" a="1"/>
  <c r="D49" i="93" s="1"/>
  <c r="D50" i="93" a="1"/>
  <c r="D50" i="93" s="1"/>
  <c r="D51" i="93" a="1"/>
  <c r="D51" i="93"/>
  <c r="D52" i="93" a="1"/>
  <c r="D52" i="93" s="1"/>
  <c r="D53" i="93" a="1"/>
  <c r="D53" i="93" s="1"/>
  <c r="D54" i="93" a="1"/>
  <c r="D54" i="93" s="1"/>
  <c r="D55" i="93" a="1"/>
  <c r="D55" i="93"/>
  <c r="D56" i="93" a="1"/>
  <c r="D56" i="93" s="1"/>
  <c r="D57" i="93" a="1"/>
  <c r="D57" i="93" s="1"/>
  <c r="D58" i="93" a="1"/>
  <c r="D58" i="93" s="1"/>
  <c r="D59" i="93" a="1"/>
  <c r="D59" i="93"/>
  <c r="D60" i="93" a="1"/>
  <c r="D60" i="93" s="1"/>
  <c r="D61" i="93" a="1"/>
  <c r="D61" i="93" s="1"/>
  <c r="D62" i="93" a="1"/>
  <c r="D62" i="93" s="1"/>
  <c r="D63" i="93" a="1"/>
  <c r="D63" i="93"/>
  <c r="D64" i="93" a="1"/>
  <c r="D64" i="93" s="1"/>
  <c r="D65" i="93" a="1"/>
  <c r="D65" i="93" s="1"/>
  <c r="D66" i="93" a="1"/>
  <c r="D66" i="93" s="1"/>
  <c r="D67" i="93" a="1"/>
  <c r="D67" i="93"/>
  <c r="D68" i="93" a="1"/>
  <c r="D68" i="93" s="1"/>
  <c r="D69" i="93" a="1"/>
  <c r="D69" i="93" s="1"/>
  <c r="D70" i="93" a="1"/>
  <c r="D70" i="93" s="1"/>
  <c r="D71" i="93" a="1"/>
  <c r="D71" i="93"/>
  <c r="D72" i="93" a="1"/>
  <c r="D72" i="93" s="1"/>
  <c r="D73" i="93" a="1"/>
  <c r="D73" i="93" s="1"/>
  <c r="D74" i="93" a="1"/>
  <c r="D74" i="93" s="1"/>
  <c r="D75" i="93" a="1"/>
  <c r="D75" i="93"/>
  <c r="D76" i="93" a="1"/>
  <c r="D76" i="93" s="1"/>
  <c r="D77" i="93" a="1"/>
  <c r="D77" i="93" s="1"/>
  <c r="D78" i="93" a="1"/>
  <c r="D78" i="93" s="1"/>
  <c r="D79" i="93" a="1"/>
  <c r="D79" i="93"/>
  <c r="D80" i="93" a="1"/>
  <c r="D80" i="93" s="1"/>
  <c r="D81" i="93" a="1"/>
  <c r="D81" i="93" s="1"/>
  <c r="D82" i="93" a="1"/>
  <c r="D82" i="93" s="1"/>
  <c r="D83" i="93" a="1"/>
  <c r="D83" i="93"/>
  <c r="D84" i="93" a="1"/>
  <c r="D84" i="93" s="1"/>
  <c r="D85" i="93" a="1"/>
  <c r="D85" i="93" s="1"/>
  <c r="D86" i="93" a="1"/>
  <c r="D86" i="93" s="1"/>
  <c r="D87" i="93" a="1"/>
  <c r="D87" i="93"/>
  <c r="D88" i="93" a="1"/>
  <c r="D88" i="93" s="1"/>
  <c r="D89" i="93" a="1"/>
  <c r="D89" i="93" s="1"/>
  <c r="D90" i="93" a="1"/>
  <c r="D90" i="93" s="1"/>
  <c r="D91" i="93" a="1"/>
  <c r="D91" i="93"/>
  <c r="D92" i="93" a="1"/>
  <c r="D92" i="93" s="1"/>
  <c r="D93" i="93" a="1"/>
  <c r="D93" i="93" s="1"/>
  <c r="D94" i="93" a="1"/>
  <c r="D94" i="93" s="1"/>
  <c r="D95" i="93" a="1"/>
  <c r="D95" i="93"/>
  <c r="D96" i="93" a="1"/>
  <c r="D96" i="93" s="1"/>
  <c r="D97" i="93" a="1"/>
  <c r="D97" i="93" s="1"/>
  <c r="D98" i="93" a="1"/>
  <c r="D98" i="93" s="1"/>
  <c r="D99" i="93" a="1"/>
  <c r="D99" i="93"/>
  <c r="D100" i="93" a="1"/>
  <c r="D100" i="93" s="1"/>
  <c r="D101" i="93" a="1"/>
  <c r="D101" i="93" s="1"/>
  <c r="D102" i="93" a="1"/>
  <c r="D102" i="93" s="1"/>
  <c r="D103" i="93" a="1"/>
  <c r="D103" i="93"/>
  <c r="D104" i="93" a="1"/>
  <c r="D104" i="93" s="1"/>
  <c r="D105" i="93" a="1"/>
  <c r="D105" i="93" s="1"/>
  <c r="D106" i="93" a="1"/>
  <c r="D106" i="93" s="1"/>
  <c r="D107" i="93" a="1"/>
  <c r="D107" i="93"/>
  <c r="D108" i="93" a="1"/>
  <c r="D108" i="93" s="1"/>
  <c r="D109" i="93" a="1"/>
  <c r="D109" i="93" s="1"/>
  <c r="D110" i="93" a="1"/>
  <c r="D110" i="93" s="1"/>
  <c r="D111" i="93" a="1"/>
  <c r="D111" i="93" s="1"/>
  <c r="D112" i="93" a="1"/>
  <c r="D112" i="93" s="1"/>
  <c r="D113" i="93" a="1"/>
  <c r="D113" i="93" s="1"/>
  <c r="D114" i="93" a="1"/>
  <c r="D114" i="93" s="1"/>
  <c r="D115" i="93" a="1"/>
  <c r="D115" i="93"/>
  <c r="D116" i="93" a="1"/>
  <c r="D116" i="93" s="1"/>
  <c r="D117" i="93" a="1"/>
  <c r="D117" i="93" s="1"/>
  <c r="D118" i="93" a="1"/>
  <c r="D118" i="93" s="1"/>
  <c r="D119" i="93" a="1"/>
  <c r="D119" i="93"/>
  <c r="D120" i="93" a="1"/>
  <c r="D120" i="93" s="1"/>
  <c r="D121" i="93" a="1"/>
  <c r="D121" i="93" s="1"/>
  <c r="D122" i="93" a="1"/>
  <c r="D122" i="93" s="1"/>
  <c r="D123" i="93" a="1"/>
  <c r="D123" i="93" s="1"/>
  <c r="D124" i="93" a="1"/>
  <c r="D124" i="93" s="1"/>
  <c r="D125" i="93" a="1"/>
  <c r="D125" i="93" s="1"/>
  <c r="D126" i="93" a="1"/>
  <c r="D126" i="93" s="1"/>
  <c r="D127" i="93" a="1"/>
  <c r="D127" i="93"/>
  <c r="D128" i="93" a="1"/>
  <c r="D128" i="93" s="1"/>
  <c r="D129" i="93" a="1"/>
  <c r="D129" i="93" s="1"/>
  <c r="D130" i="93" a="1"/>
  <c r="D130" i="93" s="1"/>
  <c r="D131" i="93" a="1"/>
  <c r="D131" i="93" s="1"/>
  <c r="D132" i="93" a="1"/>
  <c r="D132" i="93" s="1"/>
  <c r="D133" i="93" a="1"/>
  <c r="D133" i="93" s="1"/>
  <c r="D134" i="93" a="1"/>
  <c r="D134" i="93" s="1"/>
  <c r="D135" i="93" a="1"/>
  <c r="D135" i="93"/>
  <c r="D136" i="93" a="1"/>
  <c r="D136" i="93" s="1"/>
  <c r="D137" i="93" a="1"/>
  <c r="D137" i="93" s="1"/>
  <c r="D138" i="93" a="1"/>
  <c r="D138" i="93" s="1"/>
  <c r="D139" i="93" a="1"/>
  <c r="D139" i="93" s="1"/>
  <c r="D140" i="93" a="1"/>
  <c r="D140" i="93" s="1"/>
  <c r="D141" i="93" a="1"/>
  <c r="D141" i="93" s="1"/>
  <c r="D142" i="93" a="1"/>
  <c r="D142" i="93" s="1"/>
  <c r="D143" i="93" a="1"/>
  <c r="D143" i="93" s="1"/>
  <c r="D144" i="93" a="1"/>
  <c r="D144" i="93" s="1"/>
  <c r="D145" i="93" a="1"/>
  <c r="D145" i="93" s="1"/>
  <c r="D146" i="93" a="1"/>
  <c r="D146" i="93" s="1"/>
  <c r="D147" i="93" a="1"/>
  <c r="D147" i="93" s="1"/>
  <c r="D148" i="93" a="1"/>
  <c r="D148" i="93" s="1"/>
  <c r="D149" i="93" a="1"/>
  <c r="D149" i="93" s="1"/>
  <c r="D150" i="93" a="1"/>
  <c r="D150" i="93" s="1"/>
  <c r="D151" i="93" a="1"/>
  <c r="D151" i="93" s="1"/>
  <c r="D152" i="93" a="1"/>
  <c r="D152" i="93" s="1"/>
  <c r="D153" i="93" a="1"/>
  <c r="D153" i="93" s="1"/>
  <c r="D154" i="93" a="1"/>
  <c r="D154" i="93" s="1"/>
  <c r="D155" i="93" a="1"/>
  <c r="D155" i="93" s="1"/>
  <c r="D156" i="93" a="1"/>
  <c r="D156" i="93" s="1"/>
  <c r="D157" i="93" a="1"/>
  <c r="D157" i="93" s="1"/>
  <c r="D158" i="93" a="1"/>
  <c r="D158" i="93" s="1"/>
  <c r="D159" i="93" a="1"/>
  <c r="D159" i="93" s="1"/>
  <c r="D160" i="93" a="1"/>
  <c r="D160" i="93" s="1"/>
  <c r="D161" i="93" a="1"/>
  <c r="D161" i="93" s="1"/>
  <c r="D162" i="93" a="1"/>
  <c r="D162" i="93" s="1"/>
  <c r="D163" i="93" a="1"/>
  <c r="D163" i="93" s="1"/>
  <c r="D164" i="93" a="1"/>
  <c r="D164" i="93" s="1"/>
  <c r="D165" i="93" a="1"/>
  <c r="D165" i="93" s="1"/>
  <c r="D166" i="93" a="1"/>
  <c r="D166" i="93" s="1"/>
  <c r="D167" i="93" a="1"/>
  <c r="D167" i="93" s="1"/>
  <c r="D168" i="93" a="1"/>
  <c r="D168" i="93" s="1"/>
  <c r="D169" i="93" a="1"/>
  <c r="D169" i="93" s="1"/>
  <c r="D170" i="93" a="1"/>
  <c r="D170" i="93" s="1"/>
  <c r="D171" i="93" a="1"/>
  <c r="D171" i="93" s="1"/>
  <c r="D172" i="93" a="1"/>
  <c r="D172" i="93" s="1"/>
  <c r="D173" i="93" a="1"/>
  <c r="D173" i="93" s="1"/>
  <c r="D174" i="93" a="1"/>
  <c r="D174" i="93" s="1"/>
  <c r="D175" i="93" a="1"/>
  <c r="D175" i="93" s="1"/>
  <c r="D176" i="93" a="1"/>
  <c r="D176" i="93" s="1"/>
  <c r="D177" i="93" a="1"/>
  <c r="D177" i="93" s="1"/>
  <c r="D178" i="93" a="1"/>
  <c r="D178" i="93" s="1"/>
  <c r="D179" i="93" a="1"/>
  <c r="D179" i="93" s="1"/>
  <c r="D180" i="93" a="1"/>
  <c r="D180" i="93" s="1"/>
  <c r="D181" i="93" a="1"/>
  <c r="D181" i="93" s="1"/>
  <c r="D182" i="93" a="1"/>
  <c r="D182" i="93" s="1"/>
  <c r="D183" i="93" a="1"/>
  <c r="D183" i="93" s="1"/>
  <c r="D184" i="93" a="1"/>
  <c r="D184" i="93" s="1"/>
  <c r="D185" i="93" a="1"/>
  <c r="D185" i="93" s="1"/>
  <c r="D186" i="93" a="1"/>
  <c r="D186" i="93" s="1"/>
  <c r="D187" i="93" a="1"/>
  <c r="D187" i="93" s="1"/>
  <c r="D188" i="93" a="1"/>
  <c r="D188" i="93" s="1"/>
  <c r="D189" i="93" a="1"/>
  <c r="D189" i="93" s="1"/>
  <c r="D190" i="93" a="1"/>
  <c r="D190" i="93" s="1"/>
  <c r="D191" i="93" a="1"/>
  <c r="D191" i="93" s="1"/>
  <c r="D192" i="93" a="1"/>
  <c r="D192" i="93" s="1"/>
  <c r="D193" i="93" a="1"/>
  <c r="D193" i="93" s="1"/>
  <c r="D194" i="93" a="1"/>
  <c r="D194" i="93" s="1"/>
  <c r="D195" i="93" a="1"/>
  <c r="D195" i="93" s="1"/>
  <c r="D196" i="93" a="1"/>
  <c r="D196" i="93" s="1"/>
  <c r="D197" i="93" a="1"/>
  <c r="D197" i="93" s="1"/>
  <c r="D198" i="93" a="1"/>
  <c r="D198" i="93" s="1"/>
  <c r="D199" i="93" a="1"/>
  <c r="D199" i="93" s="1"/>
  <c r="D200" i="93" a="1"/>
  <c r="D200" i="93" s="1"/>
  <c r="D201" i="93" a="1"/>
  <c r="D201" i="93" s="1"/>
  <c r="D202" i="93" a="1"/>
  <c r="D202" i="93" s="1"/>
  <c r="D203" i="93" a="1"/>
  <c r="D203" i="93" s="1"/>
  <c r="D204" i="93" a="1"/>
  <c r="D204" i="93" s="1"/>
  <c r="D205" i="93" a="1"/>
  <c r="D205" i="93" s="1"/>
  <c r="D206" i="93" a="1"/>
  <c r="D206" i="93" s="1"/>
  <c r="D207" i="93" a="1"/>
  <c r="D207" i="93" s="1"/>
  <c r="D208" i="93" a="1"/>
  <c r="D208" i="93" s="1"/>
  <c r="D209" i="93" a="1"/>
  <c r="D209" i="93" s="1"/>
  <c r="D210" i="93" a="1"/>
  <c r="D210" i="93" s="1"/>
  <c r="D211" i="93" a="1"/>
  <c r="D211" i="93" s="1"/>
  <c r="D212" i="93" a="1"/>
  <c r="D212" i="93" s="1"/>
  <c r="D213" i="93" a="1"/>
  <c r="D213" i="93" s="1"/>
  <c r="D214" i="93" a="1"/>
  <c r="D214" i="93" s="1"/>
  <c r="D215" i="93" a="1"/>
  <c r="D215" i="93" s="1"/>
  <c r="D216" i="93" a="1"/>
  <c r="D216" i="93" s="1"/>
  <c r="D217" i="93" a="1"/>
  <c r="D217" i="93" s="1"/>
  <c r="D218" i="93" a="1"/>
  <c r="D218" i="93" s="1"/>
  <c r="D219" i="93" a="1"/>
  <c r="D219" i="93" s="1"/>
  <c r="D220" i="93" a="1"/>
  <c r="D220" i="93" s="1"/>
  <c r="D221" i="93" a="1"/>
  <c r="D221" i="93" s="1"/>
  <c r="D222" i="93" a="1"/>
  <c r="D222" i="93" s="1"/>
  <c r="D223" i="93" a="1"/>
  <c r="D223" i="93" s="1"/>
  <c r="D224" i="93" a="1"/>
  <c r="D224" i="93" s="1"/>
  <c r="D225" i="93" a="1"/>
  <c r="D225" i="93" s="1"/>
  <c r="D226" i="93" a="1"/>
  <c r="D226" i="93" s="1"/>
  <c r="D227" i="93" a="1"/>
  <c r="D227" i="93" s="1"/>
  <c r="D228" i="93" a="1"/>
  <c r="D228" i="93" s="1"/>
  <c r="D229" i="93" a="1"/>
  <c r="D229" i="93" s="1"/>
  <c r="D230" i="93" a="1"/>
  <c r="D230" i="93" s="1"/>
  <c r="D231" i="93" a="1"/>
  <c r="D231" i="93" s="1"/>
  <c r="D232" i="93" a="1"/>
  <c r="D232" i="93" s="1"/>
  <c r="D233" i="93" a="1"/>
  <c r="D233" i="93" s="1"/>
  <c r="D234" i="93" a="1"/>
  <c r="D234" i="93" s="1"/>
  <c r="D235" i="93" a="1"/>
  <c r="D235" i="93" s="1"/>
  <c r="D236" i="93" a="1"/>
  <c r="D236" i="93" s="1"/>
  <c r="D237" i="93" a="1"/>
  <c r="D237" i="93" s="1"/>
  <c r="D238" i="93" a="1"/>
  <c r="D238" i="93" s="1"/>
  <c r="D239" i="93" a="1"/>
  <c r="D239" i="93" s="1"/>
  <c r="D240" i="93" a="1"/>
  <c r="D240" i="93" s="1"/>
  <c r="D241" i="93" a="1"/>
  <c r="D241" i="93" s="1"/>
  <c r="D242" i="93" a="1"/>
  <c r="D242" i="93" s="1"/>
  <c r="D3" i="93" a="1"/>
  <c r="D3" i="93" s="1"/>
  <c r="E4" i="92" l="1"/>
  <c r="C4" i="92"/>
  <c r="B4" i="92"/>
  <c r="L197" i="28" l="1"/>
  <c r="L200" i="28"/>
  <c r="H240" i="1"/>
  <c r="H219" i="1"/>
  <c r="H212" i="1"/>
  <c r="G44" i="1"/>
  <c r="A42" i="91" l="1"/>
  <c r="B34" i="91" l="1"/>
  <c r="B32" i="91"/>
  <c r="B30" i="91"/>
  <c r="D28" i="91"/>
  <c r="D27" i="91"/>
  <c r="D26" i="91"/>
  <c r="D25" i="91"/>
  <c r="D24" i="91"/>
  <c r="D23" i="91"/>
  <c r="D22" i="91"/>
  <c r="D21" i="91"/>
  <c r="D20" i="91"/>
  <c r="D19" i="91"/>
  <c r="D18" i="91"/>
  <c r="D17" i="91"/>
  <c r="D16" i="91"/>
  <c r="D15" i="91"/>
  <c r="D14" i="91"/>
  <c r="D13" i="91"/>
  <c r="D12" i="91"/>
  <c r="D11" i="91"/>
  <c r="D10" i="91"/>
  <c r="L216" i="28" l="1"/>
  <c r="E206" i="28"/>
  <c r="E241" i="28" l="1"/>
  <c r="E364" i="82"/>
  <c r="F364" i="82"/>
  <c r="F363" i="82" s="1"/>
  <c r="G364" i="82"/>
  <c r="H364" i="82"/>
  <c r="H363" i="82" s="1"/>
  <c r="I364" i="82"/>
  <c r="I361" i="82" s="1"/>
  <c r="J364" i="82"/>
  <c r="K364" i="82"/>
  <c r="K363" i="82" s="1"/>
  <c r="L364" i="82"/>
  <c r="L363" i="82" s="1"/>
  <c r="M364" i="82"/>
  <c r="M363" i="82" s="1"/>
  <c r="N364" i="82"/>
  <c r="N363" i="82" s="1"/>
  <c r="O364" i="82"/>
  <c r="O363" i="82" s="1"/>
  <c r="P364" i="82"/>
  <c r="Q364" i="82"/>
  <c r="Q361" i="82" s="1"/>
  <c r="R364" i="82"/>
  <c r="R363" i="82" s="1"/>
  <c r="S364" i="82"/>
  <c r="S363" i="82" s="1"/>
  <c r="T364" i="82"/>
  <c r="T363" i="82" s="1"/>
  <c r="U364" i="82"/>
  <c r="U363" i="82" s="1"/>
  <c r="V364" i="82"/>
  <c r="V363" i="82" s="1"/>
  <c r="W364" i="82"/>
  <c r="W363" i="82" s="1"/>
  <c r="X364" i="82"/>
  <c r="X363" i="82" s="1"/>
  <c r="Y364" i="82"/>
  <c r="Y361" i="82" s="1"/>
  <c r="Z364" i="82"/>
  <c r="Z363" i="82" s="1"/>
  <c r="AA364" i="82"/>
  <c r="AA363" i="82" s="1"/>
  <c r="AB364" i="82"/>
  <c r="AB363" i="82" s="1"/>
  <c r="AC364" i="82"/>
  <c r="AC363" i="82" s="1"/>
  <c r="AD364" i="82"/>
  <c r="AD363" i="82" s="1"/>
  <c r="AE364" i="82"/>
  <c r="AE363" i="82" s="1"/>
  <c r="AF364" i="82"/>
  <c r="AF363" i="82" s="1"/>
  <c r="AG364" i="82"/>
  <c r="AG363" i="82" s="1"/>
  <c r="AH364" i="82"/>
  <c r="AI364" i="82"/>
  <c r="AJ364" i="82"/>
  <c r="AJ363" i="82" s="1"/>
  <c r="AK364" i="82"/>
  <c r="AK363" i="82" s="1"/>
  <c r="AL364" i="82"/>
  <c r="AL363" i="82" s="1"/>
  <c r="AM364" i="82"/>
  <c r="AM363" i="82" s="1"/>
  <c r="AN364" i="82"/>
  <c r="AN363" i="82" s="1"/>
  <c r="AO364" i="82"/>
  <c r="AO363" i="82" s="1"/>
  <c r="AP364" i="82"/>
  <c r="AP363" i="82" s="1"/>
  <c r="AQ364" i="82"/>
  <c r="AQ363" i="82" s="1"/>
  <c r="AR364" i="82"/>
  <c r="AR363" i="82" s="1"/>
  <c r="AS364" i="82"/>
  <c r="AS363" i="82" s="1"/>
  <c r="AT364" i="82"/>
  <c r="AT363" i="82" s="1"/>
  <c r="AU364" i="82"/>
  <c r="AU363" i="82" s="1"/>
  <c r="AV364" i="82"/>
  <c r="AV363" i="82" s="1"/>
  <c r="AW364" i="82"/>
  <c r="AW363" i="82" s="1"/>
  <c r="AX364" i="82"/>
  <c r="AX363" i="82" s="1"/>
  <c r="AY364" i="82"/>
  <c r="AY363" i="82" s="1"/>
  <c r="AZ364" i="82"/>
  <c r="D364" i="82"/>
  <c r="U361" i="82" l="1"/>
  <c r="AR361" i="82"/>
  <c r="AJ361" i="82"/>
  <c r="AB361" i="82"/>
  <c r="T361" i="82"/>
  <c r="L361" i="82"/>
  <c r="AY361" i="82"/>
  <c r="AQ361" i="82"/>
  <c r="AA361" i="82"/>
  <c r="S361" i="82"/>
  <c r="K361" i="82"/>
  <c r="M361" i="82"/>
  <c r="AX361" i="82"/>
  <c r="AP361" i="82"/>
  <c r="Z361" i="82"/>
  <c r="R361" i="82"/>
  <c r="I363" i="82"/>
  <c r="AO361" i="82"/>
  <c r="Y363" i="82"/>
  <c r="AV361" i="82"/>
  <c r="AN361" i="82"/>
  <c r="AF361" i="82"/>
  <c r="X361" i="82"/>
  <c r="H361" i="82"/>
  <c r="AK361" i="82"/>
  <c r="AW361" i="82"/>
  <c r="AG361" i="82"/>
  <c r="Q363" i="82"/>
  <c r="AU361" i="82"/>
  <c r="AM361" i="82"/>
  <c r="AE361" i="82"/>
  <c r="W361" i="82"/>
  <c r="O361" i="82"/>
  <c r="AS361" i="82"/>
  <c r="AT361" i="82"/>
  <c r="AL361" i="82"/>
  <c r="AD361" i="82"/>
  <c r="V361" i="82"/>
  <c r="N361" i="82"/>
  <c r="F361" i="82"/>
  <c r="AC361" i="82"/>
  <c r="L241" i="28" l="1"/>
  <c r="D9" i="91" l="1"/>
  <c r="C209" i="28" l="1"/>
  <c r="E205" i="28"/>
  <c r="E204" i="28"/>
  <c r="E167" i="28"/>
  <c r="E240" i="28"/>
  <c r="C240" i="28"/>
  <c r="E201" i="28"/>
  <c r="L201" i="28" s="1"/>
  <c r="E26" i="88" s="1"/>
  <c r="G26" i="88" s="1"/>
  <c r="E200" i="28"/>
  <c r="E199" i="28"/>
  <c r="L199" i="28" s="1"/>
  <c r="E21" i="88" s="1"/>
  <c r="C199" i="28"/>
  <c r="C200" i="28"/>
  <c r="C201" i="28"/>
  <c r="A199" i="28"/>
  <c r="A200" i="28"/>
  <c r="A201" i="28"/>
  <c r="E210" i="28"/>
  <c r="E209" i="28"/>
  <c r="E208" i="28"/>
  <c r="L208" i="28" s="1"/>
  <c r="E28" i="88" s="1"/>
  <c r="E207" i="28"/>
  <c r="E203" i="28"/>
  <c r="E198" i="28"/>
  <c r="L198" i="28" s="1"/>
  <c r="E197" i="28"/>
  <c r="E202" i="28"/>
  <c r="E196" i="28"/>
  <c r="E195" i="28"/>
  <c r="C210" i="28"/>
  <c r="A210" i="28"/>
  <c r="A209" i="28"/>
  <c r="C208" i="28"/>
  <c r="A208" i="28"/>
  <c r="C206" i="28"/>
  <c r="A206" i="28"/>
  <c r="C203" i="28"/>
  <c r="C204" i="28"/>
  <c r="C205" i="28"/>
  <c r="C207" i="28"/>
  <c r="A204" i="28"/>
  <c r="A205" i="28"/>
  <c r="A207" i="28"/>
  <c r="A203" i="28"/>
  <c r="C197" i="28"/>
  <c r="C198" i="28"/>
  <c r="A197" i="28"/>
  <c r="A198" i="28"/>
  <c r="C202" i="28"/>
  <c r="A202" i="28"/>
  <c r="C196" i="28"/>
  <c r="A196" i="28"/>
  <c r="C195" i="28"/>
  <c r="A195" i="28"/>
  <c r="E129" i="28"/>
  <c r="L129" i="28" s="1"/>
  <c r="A129" i="28"/>
  <c r="B129" i="28"/>
  <c r="C129" i="28"/>
  <c r="E112" i="28"/>
  <c r="L112" i="28" s="1"/>
  <c r="A112" i="28"/>
  <c r="B112" i="28"/>
  <c r="C112" i="28"/>
  <c r="E52" i="28"/>
  <c r="L52" i="28" s="1"/>
  <c r="B52" i="28"/>
  <c r="C52" i="28"/>
  <c r="A52" i="28"/>
  <c r="E181" i="28"/>
  <c r="L181" i="28" s="1"/>
  <c r="C181" i="28"/>
  <c r="B181" i="28"/>
  <c r="A181" i="28"/>
  <c r="C4" i="88" l="1"/>
  <c r="G21" i="88"/>
  <c r="G28" i="88"/>
  <c r="E237" i="28" l="1"/>
  <c r="E238" i="28"/>
  <c r="N6" i="88" l="1"/>
  <c r="N11" i="88"/>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E321" i="82"/>
  <c r="F321" i="82"/>
  <c r="F351" i="82" s="1"/>
  <c r="F353" i="82" s="1"/>
  <c r="G321" i="82"/>
  <c r="H321" i="82"/>
  <c r="I321" i="82"/>
  <c r="J321" i="82"/>
  <c r="K321" i="82"/>
  <c r="L321" i="82"/>
  <c r="M321" i="82"/>
  <c r="N321" i="82"/>
  <c r="O321" i="82"/>
  <c r="P321" i="82"/>
  <c r="Q321" i="82"/>
  <c r="R321" i="82"/>
  <c r="S321" i="82"/>
  <c r="T321" i="82"/>
  <c r="U321" i="82"/>
  <c r="V321" i="82"/>
  <c r="V351" i="82" s="1"/>
  <c r="V353" i="82" s="1"/>
  <c r="W321" i="82"/>
  <c r="X321" i="82"/>
  <c r="Y321" i="82"/>
  <c r="Z321" i="82"/>
  <c r="AA321" i="82"/>
  <c r="AB321" i="82"/>
  <c r="AC321" i="82"/>
  <c r="AD321" i="82"/>
  <c r="AD351" i="82" s="1"/>
  <c r="AD353" i="82" s="1"/>
  <c r="AE321" i="82"/>
  <c r="AF321" i="82"/>
  <c r="AG321" i="82"/>
  <c r="AH321" i="82"/>
  <c r="AI321" i="82"/>
  <c r="AJ321" i="82"/>
  <c r="AK321" i="82"/>
  <c r="AL321" i="82"/>
  <c r="AL351" i="82" s="1"/>
  <c r="AL353" i="82" s="1"/>
  <c r="AM321" i="82"/>
  <c r="AN321" i="82"/>
  <c r="AO321" i="82"/>
  <c r="AP321" i="82"/>
  <c r="AQ321" i="82"/>
  <c r="AR321" i="82"/>
  <c r="AS321" i="82"/>
  <c r="AT321" i="82"/>
  <c r="AT351" i="82" s="1"/>
  <c r="AT353" i="82" s="1"/>
  <c r="AU321" i="82"/>
  <c r="AV321" i="82"/>
  <c r="AW321" i="82"/>
  <c r="AX321" i="82"/>
  <c r="AY321" i="82"/>
  <c r="AZ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E328" i="82"/>
  <c r="F328" i="82"/>
  <c r="G328" i="82"/>
  <c r="G351" i="82" s="1"/>
  <c r="G353" i="82" s="1"/>
  <c r="H328" i="82"/>
  <c r="H351" i="82" s="1"/>
  <c r="I328" i="82"/>
  <c r="J328" i="82"/>
  <c r="K328" i="82"/>
  <c r="L328" i="82"/>
  <c r="M328" i="82"/>
  <c r="N328" i="82"/>
  <c r="O328" i="82"/>
  <c r="P328" i="82"/>
  <c r="P351" i="82" s="1"/>
  <c r="Q328" i="82"/>
  <c r="R328" i="82"/>
  <c r="S328" i="82"/>
  <c r="T328" i="82"/>
  <c r="U328" i="82"/>
  <c r="V328" i="82"/>
  <c r="W328" i="82"/>
  <c r="X328" i="82"/>
  <c r="X351" i="82" s="1"/>
  <c r="Y328" i="82"/>
  <c r="Z328" i="82"/>
  <c r="AA328" i="82"/>
  <c r="AB328" i="82"/>
  <c r="AC328" i="82"/>
  <c r="AD328" i="82"/>
  <c r="AE328" i="82"/>
  <c r="AF328" i="82"/>
  <c r="AF351" i="82" s="1"/>
  <c r="AF353" i="82" s="1"/>
  <c r="AG328" i="82"/>
  <c r="AH328" i="82"/>
  <c r="AI328" i="82"/>
  <c r="AJ328" i="82"/>
  <c r="AK328" i="82"/>
  <c r="AL328" i="82"/>
  <c r="AM328" i="82"/>
  <c r="AN328" i="82"/>
  <c r="AN351" i="82" s="1"/>
  <c r="AO328" i="82"/>
  <c r="AP328" i="82"/>
  <c r="AQ328" i="82"/>
  <c r="AR328" i="82"/>
  <c r="AS328" i="82"/>
  <c r="AT328" i="82"/>
  <c r="AU328" i="82"/>
  <c r="AV328" i="82"/>
  <c r="AV351" i="82" s="1"/>
  <c r="AW328" i="82"/>
  <c r="AX328" i="82"/>
  <c r="AY328" i="82"/>
  <c r="AZ328" i="82"/>
  <c r="E329" i="82"/>
  <c r="F329" i="82"/>
  <c r="G329" i="82"/>
  <c r="H329" i="82"/>
  <c r="I329" i="82"/>
  <c r="J329" i="82"/>
  <c r="K329" i="82"/>
  <c r="L329" i="82"/>
  <c r="L351" i="82" s="1"/>
  <c r="L353" i="82" s="1"/>
  <c r="M329" i="82"/>
  <c r="N329" i="82"/>
  <c r="O329" i="82"/>
  <c r="P329" i="82"/>
  <c r="Q329" i="82"/>
  <c r="R329" i="82"/>
  <c r="S329" i="82"/>
  <c r="T329" i="82"/>
  <c r="T351" i="82" s="1"/>
  <c r="T353" i="82" s="1"/>
  <c r="U329" i="82"/>
  <c r="V329" i="82"/>
  <c r="W329" i="82"/>
  <c r="X329" i="82"/>
  <c r="Y329" i="82"/>
  <c r="Z329" i="82"/>
  <c r="AA329" i="82"/>
  <c r="AB329" i="82"/>
  <c r="AB351" i="82" s="1"/>
  <c r="AB353" i="82" s="1"/>
  <c r="AC329" i="82"/>
  <c r="AD329" i="82"/>
  <c r="AE329" i="82"/>
  <c r="AF329" i="82"/>
  <c r="AG329" i="82"/>
  <c r="AH329" i="82"/>
  <c r="AI329" i="82"/>
  <c r="AJ329" i="82"/>
  <c r="AJ351" i="82" s="1"/>
  <c r="AJ353" i="82" s="1"/>
  <c r="AK329" i="82"/>
  <c r="AL329" i="82"/>
  <c r="AM329" i="82"/>
  <c r="AN329" i="82"/>
  <c r="AO329" i="82"/>
  <c r="AP329" i="82"/>
  <c r="AQ329" i="82"/>
  <c r="AR329" i="82"/>
  <c r="AS329" i="82"/>
  <c r="AT329" i="82"/>
  <c r="AU329" i="82"/>
  <c r="AV329" i="82"/>
  <c r="AW329" i="82"/>
  <c r="AX329" i="82"/>
  <c r="AY329" i="82"/>
  <c r="AZ329" i="82"/>
  <c r="AZ351" i="82" s="1"/>
  <c r="AZ353" i="82" s="1"/>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E347" i="82"/>
  <c r="F347" i="82"/>
  <c r="G347" i="82"/>
  <c r="H347" i="82"/>
  <c r="I347" i="82"/>
  <c r="I351" i="82" s="1"/>
  <c r="I353" i="82" s="1"/>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N351" i="82"/>
  <c r="N353" i="82" s="1"/>
  <c r="AR351" i="82"/>
  <c r="AR353" i="82" s="1"/>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D357" i="82"/>
  <c r="D356" i="82"/>
  <c r="D355" i="82"/>
  <c r="AV353" i="82" l="1"/>
  <c r="AV359" i="82" s="1"/>
  <c r="AN353" i="82"/>
  <c r="AN359" i="82" s="1"/>
  <c r="X353" i="82"/>
  <c r="X359" i="82" s="1"/>
  <c r="P353" i="82"/>
  <c r="P359" i="82" s="1"/>
  <c r="H353" i="82"/>
  <c r="H359" i="82" s="1"/>
  <c r="AB359" i="82"/>
  <c r="L359" i="82"/>
  <c r="AJ359" i="82"/>
  <c r="AM351" i="82"/>
  <c r="AM353" i="82" s="1"/>
  <c r="AM359" i="82" s="1"/>
  <c r="AT359" i="82"/>
  <c r="AF359" i="82"/>
  <c r="AR359" i="82"/>
  <c r="V359" i="82"/>
  <c r="T359" i="82"/>
  <c r="AZ359" i="82"/>
  <c r="AW351" i="82"/>
  <c r="AW353" i="82" s="1"/>
  <c r="AW359" i="82" s="1"/>
  <c r="AO351" i="82"/>
  <c r="AO353" i="82" s="1"/>
  <c r="AO359" i="82" s="1"/>
  <c r="AG351" i="82"/>
  <c r="AG353" i="82" s="1"/>
  <c r="Y351" i="82"/>
  <c r="Y353" i="82" s="1"/>
  <c r="Q351" i="82"/>
  <c r="Q353" i="82" s="1"/>
  <c r="AS351" i="82"/>
  <c r="AS353" i="82" s="1"/>
  <c r="AS359" i="82" s="1"/>
  <c r="AK351" i="82"/>
  <c r="AK353" i="82" s="1"/>
  <c r="AK359" i="82" s="1"/>
  <c r="AC351" i="82"/>
  <c r="AC353" i="82" s="1"/>
  <c r="AC359" i="82" s="1"/>
  <c r="U351" i="82"/>
  <c r="U353" i="82" s="1"/>
  <c r="U359" i="82" s="1"/>
  <c r="M351" i="82"/>
  <c r="M353" i="82" s="1"/>
  <c r="M359" i="82" s="1"/>
  <c r="E351" i="82"/>
  <c r="E353" i="82" s="1"/>
  <c r="E359" i="82" s="1"/>
  <c r="AD359" i="82"/>
  <c r="F359" i="82"/>
  <c r="AX351" i="82"/>
  <c r="AX353" i="82" s="1"/>
  <c r="AX359" i="82" s="1"/>
  <c r="AP351" i="82"/>
  <c r="AP353" i="82" s="1"/>
  <c r="AP359" i="82" s="1"/>
  <c r="AH351" i="82"/>
  <c r="AH353" i="82" s="1"/>
  <c r="AH359" i="82" s="1"/>
  <c r="Z351" i="82"/>
  <c r="Z353" i="82" s="1"/>
  <c r="Z359" i="82" s="1"/>
  <c r="R351" i="82"/>
  <c r="R353" i="82" s="1"/>
  <c r="R359" i="82" s="1"/>
  <c r="J351" i="82"/>
  <c r="J353" i="82" s="1"/>
  <c r="J359" i="82" s="1"/>
  <c r="AU351" i="82"/>
  <c r="AU353" i="82" s="1"/>
  <c r="AU359" i="82" s="1"/>
  <c r="O351" i="82"/>
  <c r="O353" i="82" s="1"/>
  <c r="O359" i="82" s="1"/>
  <c r="N359" i="82"/>
  <c r="AL359" i="82"/>
  <c r="AE351" i="82"/>
  <c r="AE353" i="82" s="1"/>
  <c r="AE359" i="82" s="1"/>
  <c r="AG359" i="82"/>
  <c r="Y359" i="82"/>
  <c r="Q359" i="82"/>
  <c r="I359" i="82"/>
  <c r="G359" i="82"/>
  <c r="W351" i="82"/>
  <c r="W353" i="82" s="1"/>
  <c r="W359" i="82" s="1"/>
  <c r="AA351" i="82"/>
  <c r="AA353" i="82" s="1"/>
  <c r="AA359" i="82" s="1"/>
  <c r="AI351" i="82"/>
  <c r="AI353" i="82" s="1"/>
  <c r="AI359" i="82" s="1"/>
  <c r="AY351" i="82"/>
  <c r="AY353" i="82" s="1"/>
  <c r="AY359" i="82" s="1"/>
  <c r="S351" i="82"/>
  <c r="S353" i="82" s="1"/>
  <c r="S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189" i="1" l="1"/>
  <c r="E176" i="1"/>
  <c r="E183" i="1"/>
  <c r="E195" i="1"/>
  <c r="E196" i="1" l="1"/>
  <c r="P361" i="82" l="1"/>
  <c r="P363" i="82" s="1"/>
  <c r="G361" i="82"/>
  <c r="G363" i="82" s="1"/>
  <c r="D361" i="82"/>
  <c r="D363" i="82" s="1"/>
  <c r="AZ361" i="82"/>
  <c r="AZ363" i="82" s="1"/>
  <c r="A272" i="1"/>
  <c r="E361" i="82" l="1"/>
  <c r="E363" i="82" s="1"/>
  <c r="AI361" i="82"/>
  <c r="AI363" i="82" s="1"/>
  <c r="AH361" i="82"/>
  <c r="AH363" i="82" s="1"/>
  <c r="J361" i="82"/>
  <c r="J363" i="82" s="1"/>
  <c r="G108" i="1"/>
  <c r="G88" i="1"/>
  <c r="F268" i="1"/>
  <c r="E268" i="1"/>
  <c r="F266" i="1"/>
  <c r="E266" i="1"/>
  <c r="F265" i="1"/>
  <c r="E265" i="1"/>
  <c r="F264" i="1"/>
  <c r="E264" i="1"/>
  <c r="F263" i="1"/>
  <c r="E263" i="1"/>
  <c r="G120" i="1"/>
  <c r="H108" i="1"/>
  <c r="I88" i="1"/>
  <c r="H88" i="1"/>
  <c r="G9" i="1"/>
  <c r="G72" i="1" l="1"/>
  <c r="H38" i="1" l="1"/>
  <c r="G38" i="1" s="1"/>
  <c r="C231" i="28" l="1"/>
  <c r="L207" i="28" l="1"/>
  <c r="G219" i="1" l="1"/>
  <c r="E228" i="28" l="1"/>
  <c r="E231" i="28" l="1"/>
  <c r="L240" i="28" l="1"/>
  <c r="G149" i="1" l="1"/>
  <c r="G132" i="1"/>
  <c r="G129" i="1" l="1"/>
  <c r="G170" i="1" l="1"/>
  <c r="A180" i="28" l="1"/>
  <c r="B180" i="28"/>
  <c r="C180" i="28"/>
  <c r="E180" i="28"/>
  <c r="E144" i="28"/>
  <c r="B144" i="28"/>
  <c r="C144" i="28"/>
  <c r="A144" i="28"/>
  <c r="E114" i="28"/>
  <c r="A114" i="28"/>
  <c r="B114" i="28"/>
  <c r="C114" i="28"/>
  <c r="L196" i="28"/>
  <c r="L195" i="28"/>
  <c r="L180" i="28" l="1"/>
  <c r="L144" i="28"/>
  <c r="L114" i="28"/>
  <c r="L206" i="28"/>
  <c r="E30" i="88" s="1"/>
  <c r="G30" i="88" s="1"/>
  <c r="L210" i="28"/>
  <c r="L209" i="28"/>
  <c r="L202" i="28"/>
  <c r="L203" i="28"/>
  <c r="L204" i="28"/>
  <c r="L205" i="28"/>
  <c r="E25" i="88" l="1"/>
  <c r="G25" i="88" s="1"/>
  <c r="E19" i="88"/>
  <c r="G19" i="88" s="1"/>
  <c r="E236" i="28" l="1"/>
  <c r="L237" i="28"/>
  <c r="L238" i="28"/>
  <c r="E239" i="28"/>
  <c r="E235" i="28"/>
  <c r="A236" i="28"/>
  <c r="A237" i="28"/>
  <c r="A238" i="28"/>
  <c r="A239" i="28"/>
  <c r="A235" i="28"/>
  <c r="G254" i="1"/>
  <c r="F233" i="28" s="1"/>
  <c r="G255" i="1"/>
  <c r="F234" i="28" s="1"/>
  <c r="F231" i="28"/>
  <c r="G253" i="1"/>
  <c r="F232" i="28" s="1"/>
  <c r="G249" i="1"/>
  <c r="F228" i="28" s="1"/>
  <c r="G250" i="1"/>
  <c r="F229" i="28" s="1"/>
  <c r="G251" i="1"/>
  <c r="F230" i="28" s="1"/>
  <c r="G248" i="1"/>
  <c r="F227" i="28" s="1"/>
  <c r="L239" i="28" l="1"/>
  <c r="L236" i="28"/>
  <c r="L235" i="28"/>
  <c r="C236" i="28"/>
  <c r="C237" i="28"/>
  <c r="C239" i="28"/>
  <c r="C235" i="28"/>
  <c r="G209" i="1" l="1"/>
  <c r="G105" i="1"/>
  <c r="G19" i="1"/>
  <c r="F239" i="28"/>
  <c r="F238" i="28"/>
  <c r="F237" i="28"/>
  <c r="F236" i="28"/>
  <c r="F235" i="28"/>
  <c r="G95" i="1" l="1"/>
  <c r="G114" i="1" l="1"/>
  <c r="G113" i="1"/>
  <c r="G112" i="1"/>
  <c r="G111" i="1"/>
  <c r="G110" i="1"/>
  <c r="G109" i="1"/>
  <c r="G103" i="1"/>
  <c r="G94" i="1"/>
  <c r="G93" i="1"/>
  <c r="G92" i="1"/>
  <c r="G91" i="1"/>
  <c r="G90" i="1"/>
  <c r="G89" i="1"/>
  <c r="D3" i="1" l="1"/>
  <c r="C5" i="88" l="1"/>
  <c r="L4" i="28"/>
  <c r="L12" i="88" l="1"/>
  <c r="E23" i="88"/>
  <c r="M7" i="88"/>
  <c r="M15" i="88"/>
  <c r="M14" i="88"/>
  <c r="M12" i="88"/>
  <c r="M11" i="88"/>
  <c r="M6" i="88"/>
  <c r="M10" i="88"/>
  <c r="M9" i="88"/>
  <c r="L7" i="88"/>
  <c r="L6" i="88"/>
  <c r="L15" i="88"/>
  <c r="L14" i="88"/>
  <c r="L10" i="88"/>
  <c r="L9" i="88"/>
  <c r="L11" i="88"/>
  <c r="D9" i="88" l="1"/>
  <c r="D10" i="88"/>
  <c r="C15" i="88"/>
  <c r="C14" i="88"/>
  <c r="D14" i="88"/>
  <c r="D15" i="88"/>
  <c r="C10" i="88"/>
  <c r="C9" i="88"/>
  <c r="G23" i="88"/>
  <c r="H23" i="88"/>
  <c r="N188" i="28" l="1"/>
  <c r="E184" i="28"/>
  <c r="L184" i="28" l="1"/>
  <c r="C241" i="28"/>
  <c r="B241" i="28"/>
  <c r="A241" i="28"/>
  <c r="E234" i="28"/>
  <c r="C234" i="28"/>
  <c r="A234" i="28"/>
  <c r="E233" i="28"/>
  <c r="C233" i="28"/>
  <c r="A233" i="28"/>
  <c r="E232" i="28"/>
  <c r="C232" i="28"/>
  <c r="A232" i="28"/>
  <c r="A231" i="28"/>
  <c r="E230" i="28"/>
  <c r="C230" i="28"/>
  <c r="A230" i="28"/>
  <c r="E229" i="28"/>
  <c r="C229" i="28"/>
  <c r="A229" i="28"/>
  <c r="C228" i="28"/>
  <c r="A228" i="28"/>
  <c r="E227" i="28"/>
  <c r="C227" i="28"/>
  <c r="A227" i="28"/>
  <c r="E194" i="28"/>
  <c r="C194" i="28"/>
  <c r="A194" i="28"/>
  <c r="H193" i="28"/>
  <c r="E193" i="28"/>
  <c r="C193" i="28"/>
  <c r="B193" i="28"/>
  <c r="A193" i="28"/>
  <c r="H192" i="28"/>
  <c r="E192" i="28"/>
  <c r="C192" i="28"/>
  <c r="B192" i="28"/>
  <c r="A192" i="28"/>
  <c r="E191" i="28"/>
  <c r="C191" i="28"/>
  <c r="B191" i="28"/>
  <c r="A191" i="28"/>
  <c r="E190" i="28"/>
  <c r="C190" i="28"/>
  <c r="B190" i="28"/>
  <c r="A190" i="28"/>
  <c r="E189" i="28"/>
  <c r="C189" i="28"/>
  <c r="B189" i="28"/>
  <c r="A189" i="28"/>
  <c r="E188" i="28"/>
  <c r="C188" i="28"/>
  <c r="B188" i="28"/>
  <c r="A188" i="28"/>
  <c r="E187" i="28"/>
  <c r="C187" i="28"/>
  <c r="B187" i="28"/>
  <c r="A187" i="28"/>
  <c r="E186" i="28"/>
  <c r="C186" i="28"/>
  <c r="B186" i="28"/>
  <c r="A186" i="28"/>
  <c r="E185" i="28"/>
  <c r="C185" i="28"/>
  <c r="B185" i="28"/>
  <c r="A185" i="28"/>
  <c r="C184" i="28"/>
  <c r="B184" i="28"/>
  <c r="A184" i="28"/>
  <c r="E183" i="28"/>
  <c r="C183" i="28"/>
  <c r="B183" i="28"/>
  <c r="A183" i="28"/>
  <c r="E182" i="28"/>
  <c r="C182" i="28"/>
  <c r="B182" i="28"/>
  <c r="A182" i="28"/>
  <c r="E179" i="28"/>
  <c r="C179" i="28"/>
  <c r="B179" i="28"/>
  <c r="A179" i="28"/>
  <c r="E178" i="28"/>
  <c r="C178" i="28"/>
  <c r="B178" i="28"/>
  <c r="A178" i="28"/>
  <c r="E177" i="28"/>
  <c r="C177" i="28"/>
  <c r="B177" i="28"/>
  <c r="A177" i="28"/>
  <c r="E176" i="28"/>
  <c r="C176" i="28"/>
  <c r="B176" i="28"/>
  <c r="A176" i="28"/>
  <c r="E175" i="28"/>
  <c r="C175" i="28"/>
  <c r="B175" i="28"/>
  <c r="A175" i="28"/>
  <c r="E174" i="28"/>
  <c r="C174" i="28"/>
  <c r="B174" i="28"/>
  <c r="A174" i="28"/>
  <c r="E173" i="28"/>
  <c r="C173" i="28"/>
  <c r="B173" i="28"/>
  <c r="A173" i="28"/>
  <c r="E172" i="28"/>
  <c r="C172" i="28"/>
  <c r="E171" i="28"/>
  <c r="C171" i="28"/>
  <c r="B171" i="28"/>
  <c r="A171" i="28"/>
  <c r="E170" i="28"/>
  <c r="C170" i="28"/>
  <c r="B170" i="28"/>
  <c r="A170" i="28"/>
  <c r="E169" i="28"/>
  <c r="C169" i="28"/>
  <c r="B169" i="28"/>
  <c r="A169" i="28"/>
  <c r="E168" i="28"/>
  <c r="C168" i="28"/>
  <c r="B168" i="28"/>
  <c r="A168" i="28"/>
  <c r="C167" i="28"/>
  <c r="B167" i="28"/>
  <c r="A167" i="28"/>
  <c r="E166" i="28"/>
  <c r="C166" i="28"/>
  <c r="B166" i="28"/>
  <c r="A166" i="28"/>
  <c r="E165" i="28"/>
  <c r="C165" i="28"/>
  <c r="B165" i="28"/>
  <c r="A165" i="28"/>
  <c r="E164" i="28"/>
  <c r="C164" i="28"/>
  <c r="B164" i="28"/>
  <c r="A164" i="28"/>
  <c r="E163" i="28"/>
  <c r="C163" i="28"/>
  <c r="B163" i="28"/>
  <c r="A163" i="28"/>
  <c r="E162" i="28"/>
  <c r="C162" i="28"/>
  <c r="B162" i="28"/>
  <c r="A162" i="28"/>
  <c r="E161" i="28"/>
  <c r="C161" i="28"/>
  <c r="B161" i="28"/>
  <c r="A161" i="28"/>
  <c r="E160" i="28"/>
  <c r="C160" i="28"/>
  <c r="B160" i="28"/>
  <c r="A160" i="28"/>
  <c r="E159" i="28"/>
  <c r="C159" i="28"/>
  <c r="B159" i="28"/>
  <c r="A159" i="28"/>
  <c r="E158" i="28"/>
  <c r="C158" i="28"/>
  <c r="B158" i="28"/>
  <c r="A158" i="28"/>
  <c r="E157" i="28"/>
  <c r="C157" i="28"/>
  <c r="B157" i="28"/>
  <c r="A157" i="28"/>
  <c r="E156" i="28"/>
  <c r="C156" i="28"/>
  <c r="B156" i="28"/>
  <c r="A156" i="28"/>
  <c r="E155" i="28"/>
  <c r="C155" i="28"/>
  <c r="B155" i="28"/>
  <c r="A155" i="28"/>
  <c r="E154" i="28"/>
  <c r="C154" i="28"/>
  <c r="B154" i="28"/>
  <c r="A154" i="28"/>
  <c r="E153" i="28"/>
  <c r="C153" i="28"/>
  <c r="B153" i="28"/>
  <c r="A153" i="28"/>
  <c r="E152" i="28"/>
  <c r="C152" i="28"/>
  <c r="B152" i="28"/>
  <c r="A152" i="28"/>
  <c r="E151" i="28"/>
  <c r="C151" i="28"/>
  <c r="B151" i="28"/>
  <c r="A151" i="28"/>
  <c r="E150" i="28"/>
  <c r="C150" i="28"/>
  <c r="B150" i="28"/>
  <c r="A150" i="28"/>
  <c r="E149" i="28"/>
  <c r="C149" i="28"/>
  <c r="B149" i="28"/>
  <c r="A149" i="28"/>
  <c r="E148" i="28"/>
  <c r="C148" i="28"/>
  <c r="B148" i="28"/>
  <c r="A148" i="28"/>
  <c r="E147" i="28"/>
  <c r="C147" i="28"/>
  <c r="B147" i="28"/>
  <c r="A147" i="28"/>
  <c r="C146" i="28"/>
  <c r="B146" i="28"/>
  <c r="A146" i="28"/>
  <c r="C145" i="28"/>
  <c r="B145" i="28"/>
  <c r="A145" i="28"/>
  <c r="E143" i="28"/>
  <c r="C143" i="28"/>
  <c r="B143" i="28"/>
  <c r="A143" i="28"/>
  <c r="E142" i="28"/>
  <c r="C142" i="28"/>
  <c r="B142" i="28"/>
  <c r="A142" i="28"/>
  <c r="E141" i="28"/>
  <c r="C141" i="28"/>
  <c r="B141" i="28"/>
  <c r="A141" i="28"/>
  <c r="E140" i="28"/>
  <c r="C140" i="28"/>
  <c r="B140" i="28"/>
  <c r="A140" i="28"/>
  <c r="E139" i="28"/>
  <c r="C139" i="28"/>
  <c r="B139" i="28"/>
  <c r="A139" i="28"/>
  <c r="E138" i="28"/>
  <c r="C138" i="28"/>
  <c r="B138" i="28"/>
  <c r="A138" i="28"/>
  <c r="E137" i="28"/>
  <c r="C137" i="28"/>
  <c r="B137" i="28"/>
  <c r="A137" i="28"/>
  <c r="E136" i="28"/>
  <c r="C136" i="28"/>
  <c r="B136" i="28"/>
  <c r="A136" i="28"/>
  <c r="E135" i="28"/>
  <c r="C135" i="28"/>
  <c r="B135" i="28"/>
  <c r="A135" i="28"/>
  <c r="E134" i="28"/>
  <c r="C134" i="28"/>
  <c r="B134" i="28"/>
  <c r="A134" i="28"/>
  <c r="H133" i="28"/>
  <c r="E133" i="28"/>
  <c r="C133" i="28"/>
  <c r="B133" i="28"/>
  <c r="A133" i="28"/>
  <c r="E132" i="28"/>
  <c r="C132" i="28"/>
  <c r="B132" i="28"/>
  <c r="A132" i="28"/>
  <c r="E131" i="28"/>
  <c r="C131" i="28"/>
  <c r="B131" i="28"/>
  <c r="A131" i="28"/>
  <c r="E130" i="28"/>
  <c r="C130" i="28"/>
  <c r="B130" i="28"/>
  <c r="A130" i="28"/>
  <c r="E128" i="28"/>
  <c r="C128" i="28"/>
  <c r="B128" i="28"/>
  <c r="A128" i="28"/>
  <c r="E127" i="28"/>
  <c r="C127" i="28"/>
  <c r="B127" i="28"/>
  <c r="A127" i="28"/>
  <c r="E126" i="28"/>
  <c r="C126" i="28"/>
  <c r="B126" i="28"/>
  <c r="A126" i="28"/>
  <c r="E125" i="28"/>
  <c r="C125" i="28"/>
  <c r="B125" i="28"/>
  <c r="A125" i="28"/>
  <c r="E124" i="28"/>
  <c r="C124" i="28"/>
  <c r="B124" i="28"/>
  <c r="A124" i="28"/>
  <c r="E123" i="28"/>
  <c r="C123" i="28"/>
  <c r="B123" i="28"/>
  <c r="A123" i="28"/>
  <c r="E122" i="28"/>
  <c r="C122" i="28"/>
  <c r="B122" i="28"/>
  <c r="A122" i="28"/>
  <c r="E121" i="28"/>
  <c r="C121" i="28"/>
  <c r="B121" i="28"/>
  <c r="A121" i="28"/>
  <c r="E120" i="28"/>
  <c r="C120" i="28"/>
  <c r="B120" i="28"/>
  <c r="A120" i="28"/>
  <c r="E119" i="28"/>
  <c r="L119" i="28" s="1"/>
  <c r="C119" i="28"/>
  <c r="B119" i="28"/>
  <c r="A119" i="28"/>
  <c r="E118" i="28"/>
  <c r="L118" i="28" s="1"/>
  <c r="C118" i="28"/>
  <c r="B118" i="28"/>
  <c r="A118" i="28"/>
  <c r="H117" i="28"/>
  <c r="E117" i="28"/>
  <c r="C117" i="28"/>
  <c r="B117" i="28"/>
  <c r="A117" i="28"/>
  <c r="E116" i="28"/>
  <c r="C116" i="28"/>
  <c r="B116" i="28"/>
  <c r="A116" i="28"/>
  <c r="E115" i="28"/>
  <c r="C115" i="28"/>
  <c r="B115" i="28"/>
  <c r="A115" i="28"/>
  <c r="E113" i="28"/>
  <c r="C113" i="28"/>
  <c r="B113" i="28"/>
  <c r="A113" i="28"/>
  <c r="E111" i="28"/>
  <c r="C111" i="28"/>
  <c r="B111" i="28"/>
  <c r="A111" i="28"/>
  <c r="E110" i="28"/>
  <c r="C110" i="28"/>
  <c r="B110" i="28"/>
  <c r="A110" i="28"/>
  <c r="E109" i="28"/>
  <c r="C109" i="28"/>
  <c r="B109" i="28"/>
  <c r="A109" i="28"/>
  <c r="E108" i="28"/>
  <c r="C108" i="28"/>
  <c r="B108" i="28"/>
  <c r="A108" i="28"/>
  <c r="E107" i="28"/>
  <c r="C107" i="28"/>
  <c r="B107" i="28"/>
  <c r="A107" i="28"/>
  <c r="E106" i="28"/>
  <c r="C106" i="28"/>
  <c r="B106" i="28"/>
  <c r="A106" i="28"/>
  <c r="E105" i="28"/>
  <c r="C105" i="28"/>
  <c r="B105" i="28"/>
  <c r="A105" i="28"/>
  <c r="E104" i="28"/>
  <c r="C104" i="28"/>
  <c r="B104" i="28"/>
  <c r="A104" i="28"/>
  <c r="E103" i="28"/>
  <c r="C103" i="28"/>
  <c r="B103" i="28"/>
  <c r="A103" i="28"/>
  <c r="E102" i="28"/>
  <c r="C102" i="28"/>
  <c r="B102" i="28"/>
  <c r="A102" i="28"/>
  <c r="E101" i="28"/>
  <c r="C101" i="28"/>
  <c r="B101" i="28"/>
  <c r="A101" i="28"/>
  <c r="E100" i="28"/>
  <c r="C100" i="28"/>
  <c r="B100" i="28"/>
  <c r="A100" i="28"/>
  <c r="E99" i="28"/>
  <c r="C99" i="28"/>
  <c r="B99" i="28"/>
  <c r="A99" i="28"/>
  <c r="E98" i="28"/>
  <c r="C98" i="28"/>
  <c r="B98" i="28"/>
  <c r="A98" i="28"/>
  <c r="E97" i="28"/>
  <c r="C97" i="28"/>
  <c r="B97" i="28"/>
  <c r="A97" i="28"/>
  <c r="E96" i="28"/>
  <c r="C96" i="28"/>
  <c r="B96" i="28"/>
  <c r="A96" i="28"/>
  <c r="C95" i="28"/>
  <c r="B95" i="28"/>
  <c r="A95" i="28"/>
  <c r="E94" i="28"/>
  <c r="C94" i="28"/>
  <c r="B94" i="28"/>
  <c r="A94" i="28"/>
  <c r="E93" i="28"/>
  <c r="C93" i="28"/>
  <c r="B93" i="28"/>
  <c r="A93" i="28"/>
  <c r="E92" i="28"/>
  <c r="C92" i="28"/>
  <c r="B92" i="28"/>
  <c r="A92" i="28"/>
  <c r="E91" i="28"/>
  <c r="C91" i="28"/>
  <c r="B91" i="28"/>
  <c r="A91" i="28"/>
  <c r="E90" i="28"/>
  <c r="C90" i="28"/>
  <c r="B90" i="28"/>
  <c r="A90" i="28"/>
  <c r="E89" i="28"/>
  <c r="C89" i="28"/>
  <c r="B89" i="28"/>
  <c r="A89" i="28"/>
  <c r="E88" i="28"/>
  <c r="C88" i="28"/>
  <c r="B88" i="28"/>
  <c r="A88" i="28"/>
  <c r="E87" i="28"/>
  <c r="C87" i="28"/>
  <c r="B87" i="28"/>
  <c r="A87" i="28"/>
  <c r="E86" i="28"/>
  <c r="C86" i="28"/>
  <c r="B86" i="28"/>
  <c r="A86" i="28"/>
  <c r="E85" i="28"/>
  <c r="C85" i="28"/>
  <c r="B85" i="28"/>
  <c r="A85" i="28"/>
  <c r="E84" i="28"/>
  <c r="C84" i="28"/>
  <c r="B84" i="28"/>
  <c r="A84" i="28"/>
  <c r="E83" i="28"/>
  <c r="C83" i="28"/>
  <c r="B83" i="28"/>
  <c r="A83" i="28"/>
  <c r="E82" i="28"/>
  <c r="C82" i="28"/>
  <c r="B82" i="28"/>
  <c r="A82" i="28"/>
  <c r="E81" i="28"/>
  <c r="C81" i="28"/>
  <c r="B81" i="28"/>
  <c r="E80" i="28"/>
  <c r="C80" i="28"/>
  <c r="B80" i="28"/>
  <c r="E79" i="28"/>
  <c r="C79" i="28"/>
  <c r="B79" i="28"/>
  <c r="E78" i="28"/>
  <c r="C78" i="28"/>
  <c r="B78" i="28"/>
  <c r="E77" i="28"/>
  <c r="C77" i="28"/>
  <c r="B77" i="28"/>
  <c r="C76" i="28"/>
  <c r="B76" i="28"/>
  <c r="E75" i="28"/>
  <c r="C75" i="28"/>
  <c r="B75" i="28"/>
  <c r="A75" i="28"/>
  <c r="E74" i="28"/>
  <c r="C74" i="28"/>
  <c r="B74" i="28"/>
  <c r="A74" i="28"/>
  <c r="E73" i="28"/>
  <c r="C73" i="28"/>
  <c r="B73" i="28"/>
  <c r="A73" i="28"/>
  <c r="E72" i="28"/>
  <c r="C72" i="28"/>
  <c r="B72" i="28"/>
  <c r="A72" i="28"/>
  <c r="E71" i="28"/>
  <c r="C71" i="28"/>
  <c r="B71" i="28"/>
  <c r="A71" i="28"/>
  <c r="E70" i="28"/>
  <c r="C70" i="28"/>
  <c r="B70" i="28"/>
  <c r="A70" i="28"/>
  <c r="E69" i="28"/>
  <c r="C69" i="28"/>
  <c r="B69" i="28"/>
  <c r="A69" i="28"/>
  <c r="E68" i="28"/>
  <c r="C68" i="28"/>
  <c r="B68" i="28"/>
  <c r="A68" i="28"/>
  <c r="E67" i="28"/>
  <c r="C67" i="28"/>
  <c r="A67" i="28"/>
  <c r="C66" i="28"/>
  <c r="B66" i="28"/>
  <c r="A66" i="28"/>
  <c r="E65" i="28"/>
  <c r="C65" i="28"/>
  <c r="B65" i="28"/>
  <c r="A65" i="28"/>
  <c r="H64" i="28"/>
  <c r="E64" i="28"/>
  <c r="C64" i="28"/>
  <c r="B64" i="28"/>
  <c r="A64" i="28"/>
  <c r="E63" i="28"/>
  <c r="C63" i="28"/>
  <c r="B63" i="28"/>
  <c r="A63" i="28"/>
  <c r="E62" i="28"/>
  <c r="C62" i="28"/>
  <c r="B62" i="28"/>
  <c r="A62" i="28"/>
  <c r="E61" i="28"/>
  <c r="C61" i="28"/>
  <c r="B61" i="28"/>
  <c r="A61" i="28"/>
  <c r="E60" i="28"/>
  <c r="C60" i="28"/>
  <c r="B60" i="28"/>
  <c r="A60" i="28"/>
  <c r="E59" i="28"/>
  <c r="C59" i="28"/>
  <c r="B59" i="28"/>
  <c r="A59" i="28"/>
  <c r="E58" i="28"/>
  <c r="C58" i="28"/>
  <c r="B58" i="28"/>
  <c r="A58" i="28"/>
  <c r="E57" i="28"/>
  <c r="C57" i="28"/>
  <c r="B57" i="28"/>
  <c r="A57" i="28"/>
  <c r="E56" i="28"/>
  <c r="C56" i="28"/>
  <c r="B56" i="28"/>
  <c r="A56" i="28"/>
  <c r="E55" i="28"/>
  <c r="C55" i="28"/>
  <c r="B55" i="28"/>
  <c r="A55" i="28"/>
  <c r="E54" i="28"/>
  <c r="C54" i="28"/>
  <c r="B54" i="28"/>
  <c r="A54" i="28"/>
  <c r="E53" i="28"/>
  <c r="C53" i="28"/>
  <c r="B53" i="28"/>
  <c r="A53" i="28"/>
  <c r="E51" i="28"/>
  <c r="C51" i="28"/>
  <c r="B51" i="28"/>
  <c r="A51"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H34"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246" i="1"/>
  <c r="H242" i="1"/>
  <c r="G242" i="1" s="1"/>
  <c r="H241" i="1"/>
  <c r="G241" i="1" s="1"/>
  <c r="G240" i="1"/>
  <c r="G239" i="1"/>
  <c r="G238" i="1"/>
  <c r="G237" i="1"/>
  <c r="G236" i="1"/>
  <c r="G229" i="1"/>
  <c r="G225" i="1"/>
  <c r="G224" i="1"/>
  <c r="G223" i="1"/>
  <c r="H220" i="1"/>
  <c r="G220" i="1" s="1"/>
  <c r="H218" i="1"/>
  <c r="G217" i="1"/>
  <c r="H214" i="1"/>
  <c r="G214" i="1" s="1"/>
  <c r="H213" i="1"/>
  <c r="G213" i="1"/>
  <c r="G212" i="1"/>
  <c r="G211" i="1"/>
  <c r="G206" i="1"/>
  <c r="G205" i="1"/>
  <c r="G204" i="1"/>
  <c r="G203" i="1"/>
  <c r="G201" i="1"/>
  <c r="F195" i="1"/>
  <c r="G194" i="1"/>
  <c r="G193" i="1"/>
  <c r="G192" i="1"/>
  <c r="G191" i="1"/>
  <c r="F189" i="1"/>
  <c r="G188" i="1"/>
  <c r="G187" i="1"/>
  <c r="G186" i="1"/>
  <c r="G185" i="1"/>
  <c r="F183" i="1"/>
  <c r="E146" i="28"/>
  <c r="E145" i="28"/>
  <c r="G169" i="1"/>
  <c r="G164" i="1"/>
  <c r="G162" i="1"/>
  <c r="G160" i="1"/>
  <c r="G159" i="1"/>
  <c r="G156" i="1"/>
  <c r="G155" i="1"/>
  <c r="H148" i="1"/>
  <c r="G148" i="1" s="1"/>
  <c r="G147" i="1"/>
  <c r="G146" i="1"/>
  <c r="G144" i="1"/>
  <c r="G143" i="1"/>
  <c r="G142" i="1"/>
  <c r="G141" i="1"/>
  <c r="G140" i="1"/>
  <c r="G139" i="1"/>
  <c r="G138" i="1"/>
  <c r="G137" i="1"/>
  <c r="H131" i="1"/>
  <c r="G131" i="1" s="1"/>
  <c r="G130" i="1"/>
  <c r="G128" i="1"/>
  <c r="G126" i="1"/>
  <c r="G125" i="1"/>
  <c r="G123" i="1"/>
  <c r="G122" i="1"/>
  <c r="G121" i="1"/>
  <c r="H116" i="1"/>
  <c r="G116" i="1" s="1"/>
  <c r="G102" i="1"/>
  <c r="G100" i="1"/>
  <c r="G99" i="1"/>
  <c r="H97" i="1"/>
  <c r="G97" i="1"/>
  <c r="H132" i="1"/>
  <c r="E76" i="28"/>
  <c r="G86" i="1"/>
  <c r="G84" i="1"/>
  <c r="G68" i="28"/>
  <c r="G75" i="1"/>
  <c r="G73" i="1"/>
  <c r="H70" i="1"/>
  <c r="G70" i="1" s="1"/>
  <c r="G68" i="1"/>
  <c r="G65" i="1"/>
  <c r="G63" i="1"/>
  <c r="G62" i="1"/>
  <c r="H56" i="1"/>
  <c r="G56" i="1"/>
  <c r="H72" i="1"/>
  <c r="G55" i="1"/>
  <c r="G54" i="1"/>
  <c r="G53" i="1"/>
  <c r="G52" i="1"/>
  <c r="G51" i="1"/>
  <c r="G50" i="1"/>
  <c r="G49" i="1"/>
  <c r="G48" i="1"/>
  <c r="G47" i="1"/>
  <c r="G46" i="1"/>
  <c r="G45" i="1"/>
  <c r="G42" i="1"/>
  <c r="G39" i="1"/>
  <c r="O34" i="28"/>
  <c r="H37" i="1"/>
  <c r="G37" i="1" s="1"/>
  <c r="O33" i="28"/>
  <c r="G35" i="1"/>
  <c r="G34" i="1"/>
  <c r="G33" i="1"/>
  <c r="G32" i="1"/>
  <c r="G31" i="1"/>
  <c r="G30" i="1"/>
  <c r="G29" i="1"/>
  <c r="G28" i="1"/>
  <c r="G26" i="1"/>
  <c r="G25" i="1"/>
  <c r="H23" i="1"/>
  <c r="G23" i="1" s="1"/>
  <c r="O21" i="28"/>
  <c r="O20" i="28"/>
  <c r="G20" i="1"/>
  <c r="G18" i="1"/>
  <c r="G11" i="1"/>
  <c r="G10" i="1"/>
  <c r="G8" i="1"/>
  <c r="G7" i="1"/>
  <c r="L242" i="28"/>
  <c r="L227" i="28" l="1"/>
  <c r="L194" i="28"/>
  <c r="L193" i="28"/>
  <c r="C10" i="92" s="1"/>
  <c r="E10" i="92" s="1"/>
  <c r="L189" i="28"/>
  <c r="L191" i="28"/>
  <c r="L188" i="28"/>
  <c r="L190" i="28"/>
  <c r="L192" i="28"/>
  <c r="L185" i="28"/>
  <c r="L187" i="28"/>
  <c r="L186" i="28"/>
  <c r="L182" i="28"/>
  <c r="L178" i="28"/>
  <c r="L177" i="28"/>
  <c r="L179" i="28"/>
  <c r="L176" i="28"/>
  <c r="L175" i="28"/>
  <c r="L174" i="28"/>
  <c r="L173" i="28"/>
  <c r="L172" i="28"/>
  <c r="L171" i="28"/>
  <c r="L169" i="28"/>
  <c r="L168" i="28"/>
  <c r="L170" i="28"/>
  <c r="L167" i="28"/>
  <c r="L166" i="28"/>
  <c r="L162" i="28"/>
  <c r="L164" i="28"/>
  <c r="L163" i="28"/>
  <c r="L165" i="28"/>
  <c r="L159" i="28"/>
  <c r="L161" i="28"/>
  <c r="L160" i="28"/>
  <c r="L156" i="28"/>
  <c r="L158" i="28"/>
  <c r="L155" i="28"/>
  <c r="L157" i="28"/>
  <c r="L151" i="28"/>
  <c r="L153" i="28"/>
  <c r="L152" i="28"/>
  <c r="L154" i="28"/>
  <c r="L148" i="28"/>
  <c r="L149" i="28"/>
  <c r="L147" i="28"/>
  <c r="L150" i="28"/>
  <c r="L146" i="28"/>
  <c r="L145" i="28"/>
  <c r="L143" i="28"/>
  <c r="L142" i="28"/>
  <c r="L141" i="28"/>
  <c r="L140" i="28"/>
  <c r="L139" i="28"/>
  <c r="L138" i="28"/>
  <c r="L137" i="28"/>
  <c r="L135" i="28"/>
  <c r="L136" i="28"/>
  <c r="L134" i="28"/>
  <c r="L133" i="28"/>
  <c r="L132" i="28"/>
  <c r="L131" i="28"/>
  <c r="L130" i="28"/>
  <c r="L128" i="28"/>
  <c r="L127" i="28"/>
  <c r="F127" i="28" s="1"/>
  <c r="L126" i="28"/>
  <c r="L125" i="28"/>
  <c r="L124" i="28"/>
  <c r="L123" i="28"/>
  <c r="L122" i="28"/>
  <c r="F122" i="28" s="1"/>
  <c r="L121" i="28"/>
  <c r="L120" i="28"/>
  <c r="L117" i="28"/>
  <c r="L116" i="28"/>
  <c r="L115" i="28"/>
  <c r="L113" i="28"/>
  <c r="L109" i="28"/>
  <c r="L111" i="28"/>
  <c r="L108" i="28"/>
  <c r="L110" i="28"/>
  <c r="L103" i="28"/>
  <c r="L107" i="28"/>
  <c r="L104" i="28"/>
  <c r="L106" i="28"/>
  <c r="L105" i="28"/>
  <c r="L99" i="28"/>
  <c r="L101" i="28"/>
  <c r="L100" i="28"/>
  <c r="L102" i="28"/>
  <c r="L98" i="28"/>
  <c r="L96" i="28"/>
  <c r="L97" i="28"/>
  <c r="L94" i="28"/>
  <c r="L91" i="28"/>
  <c r="L93" i="28"/>
  <c r="L90" i="28"/>
  <c r="L92" i="28"/>
  <c r="L86" i="28"/>
  <c r="L88" i="28"/>
  <c r="L89" i="28"/>
  <c r="L87" i="28"/>
  <c r="L84" i="28"/>
  <c r="L83" i="28"/>
  <c r="L85" i="28"/>
  <c r="L82" i="28"/>
  <c r="L80" i="28"/>
  <c r="L81" i="28"/>
  <c r="L79" i="28"/>
  <c r="L78" i="28"/>
  <c r="L77" i="28"/>
  <c r="L75" i="28"/>
  <c r="L74" i="28"/>
  <c r="L76" i="28"/>
  <c r="L73" i="28"/>
  <c r="L72" i="28"/>
  <c r="L71" i="28"/>
  <c r="L68" i="28"/>
  <c r="L70" i="28"/>
  <c r="L67" i="28"/>
  <c r="L69" i="28"/>
  <c r="L65" i="28"/>
  <c r="L64" i="28"/>
  <c r="L63" i="28"/>
  <c r="L62" i="28"/>
  <c r="L58" i="28"/>
  <c r="C28" i="92" s="1"/>
  <c r="E28" i="92" s="1"/>
  <c r="L60" i="28"/>
  <c r="C31" i="92" s="1"/>
  <c r="E31" i="92" s="1"/>
  <c r="L57" i="28"/>
  <c r="L59" i="28"/>
  <c r="C30" i="92" s="1"/>
  <c r="L61" i="28"/>
  <c r="C29" i="92" s="1"/>
  <c r="E29" i="92" s="1"/>
  <c r="L55" i="28"/>
  <c r="L54" i="28"/>
  <c r="L56" i="28"/>
  <c r="C26" i="92" s="1"/>
  <c r="E26" i="92" s="1"/>
  <c r="L53" i="28"/>
  <c r="L49" i="28"/>
  <c r="L51" i="28"/>
  <c r="L50" i="28"/>
  <c r="L47" i="28"/>
  <c r="C17" i="92" s="1"/>
  <c r="L48" i="28"/>
  <c r="L46" i="28"/>
  <c r="C20" i="92" s="1"/>
  <c r="L44" i="28"/>
  <c r="C11" i="92" s="1"/>
  <c r="E11" i="92" s="1"/>
  <c r="L43" i="28"/>
  <c r="C9" i="92" s="1"/>
  <c r="E9" i="92" s="1"/>
  <c r="L45" i="28"/>
  <c r="L42" i="28"/>
  <c r="L39" i="28"/>
  <c r="C8" i="92" s="1"/>
  <c r="L41" i="28"/>
  <c r="L38" i="28"/>
  <c r="C7" i="92" s="1"/>
  <c r="L40" i="28"/>
  <c r="L37" i="28"/>
  <c r="L36" i="28"/>
  <c r="L29" i="28"/>
  <c r="L26" i="28"/>
  <c r="L34" i="28"/>
  <c r="L31" i="28"/>
  <c r="L28" i="28"/>
  <c r="L25" i="28"/>
  <c r="F25" i="28" s="1"/>
  <c r="L33" i="28"/>
  <c r="L30" i="28"/>
  <c r="L27" i="28"/>
  <c r="L35" i="28"/>
  <c r="L24" i="28"/>
  <c r="L32" i="28"/>
  <c r="L23" i="28"/>
  <c r="L22" i="28"/>
  <c r="L21" i="28"/>
  <c r="L20" i="28"/>
  <c r="L19" i="28"/>
  <c r="L18" i="28"/>
  <c r="L16" i="28"/>
  <c r="L15" i="28"/>
  <c r="L14" i="28"/>
  <c r="L13" i="28"/>
  <c r="L12" i="28"/>
  <c r="L11" i="28"/>
  <c r="L9" i="28"/>
  <c r="F9" i="28" s="1"/>
  <c r="L8" i="28"/>
  <c r="L6" i="28"/>
  <c r="L5" i="28"/>
  <c r="L183" i="28"/>
  <c r="L7" i="28"/>
  <c r="L17" i="28"/>
  <c r="O103" i="28"/>
  <c r="L229" i="28"/>
  <c r="L232" i="28"/>
  <c r="L230" i="28"/>
  <c r="L233" i="28"/>
  <c r="L228" i="28"/>
  <c r="L231" i="28"/>
  <c r="L234" i="28"/>
  <c r="E95" i="28"/>
  <c r="E10" i="28"/>
  <c r="L10" i="28" s="1"/>
  <c r="G12" i="1"/>
  <c r="G13" i="1"/>
  <c r="G14" i="1"/>
  <c r="G15" i="1"/>
  <c r="G16" i="1"/>
  <c r="G17" i="1"/>
  <c r="E66" i="28"/>
  <c r="O85" i="28"/>
  <c r="O50" i="28"/>
  <c r="O19" i="28"/>
  <c r="H149" i="1"/>
  <c r="F176" i="1"/>
  <c r="F196" i="1" s="1"/>
  <c r="C12" i="92" l="1"/>
  <c r="E7" i="92"/>
  <c r="E12" i="92" s="1"/>
  <c r="C14" i="92"/>
  <c r="D1" i="28"/>
  <c r="C32" i="92"/>
  <c r="E30" i="92"/>
  <c r="E32" i="92" s="1"/>
  <c r="E10" i="88"/>
  <c r="G10" i="88" s="1"/>
  <c r="F191" i="28"/>
  <c r="F190" i="28"/>
  <c r="F189" i="28"/>
  <c r="N9" i="88"/>
  <c r="E9" i="88" s="1"/>
  <c r="G9" i="88" s="1"/>
  <c r="N14" i="88"/>
  <c r="E14" i="88" s="1"/>
  <c r="G14" i="88" s="1"/>
  <c r="N7" i="88"/>
  <c r="G7" i="88" s="1"/>
  <c r="E15" i="88"/>
  <c r="G15" i="88" s="1"/>
  <c r="L214" i="28"/>
  <c r="L66" i="28"/>
  <c r="N17" i="88"/>
  <c r="F185" i="28"/>
  <c r="L95" i="28"/>
  <c r="F76" i="28"/>
  <c r="G76" i="28"/>
  <c r="L213" i="28"/>
  <c r="L212" i="28"/>
  <c r="L211" i="28"/>
  <c r="F34" i="28"/>
  <c r="G132" i="28"/>
  <c r="F64" i="28"/>
  <c r="G105" i="28"/>
  <c r="F117" i="28"/>
  <c r="F83" i="28"/>
  <c r="G121" i="28"/>
  <c r="F115" i="28"/>
  <c r="F165" i="28"/>
  <c r="F18" i="28"/>
  <c r="F94" i="28"/>
  <c r="F164" i="28"/>
  <c r="F60" i="28"/>
  <c r="F179" i="28"/>
  <c r="F92" i="28"/>
  <c r="F90" i="28"/>
  <c r="F48" i="28"/>
  <c r="F89" i="28"/>
  <c r="F187" i="28"/>
  <c r="F178" i="28"/>
  <c r="F138" i="28"/>
  <c r="F87" i="28"/>
  <c r="F82" i="28"/>
  <c r="F175" i="28"/>
  <c r="F174" i="28"/>
  <c r="F131" i="28"/>
  <c r="F169" i="28"/>
  <c r="F163" i="28"/>
  <c r="F177" i="28"/>
  <c r="F68" i="28"/>
  <c r="F162" i="28"/>
  <c r="F8" i="28"/>
  <c r="F128" i="28"/>
  <c r="F49" i="28"/>
  <c r="F172" i="28"/>
  <c r="F136" i="28"/>
  <c r="F31" i="28"/>
  <c r="F55" i="28"/>
  <c r="F6" i="28"/>
  <c r="F140" i="28"/>
  <c r="F45" i="28"/>
  <c r="F135" i="28"/>
  <c r="F93" i="28"/>
  <c r="F91" i="28"/>
  <c r="F188" i="28"/>
  <c r="F42" i="28"/>
  <c r="F168" i="28"/>
  <c r="F125" i="28"/>
  <c r="F23" i="28"/>
  <c r="F111" i="28"/>
  <c r="F22" i="28"/>
  <c r="F86" i="28"/>
  <c r="F37" i="28"/>
  <c r="F74" i="28"/>
  <c r="F47" i="28"/>
  <c r="F124" i="28"/>
  <c r="F46" i="28"/>
  <c r="F24" i="28"/>
  <c r="F38" i="28"/>
  <c r="F57" i="28"/>
  <c r="F72" i="28"/>
  <c r="F39" i="28"/>
  <c r="F43" i="28"/>
  <c r="G103" i="28"/>
  <c r="H191" i="28"/>
  <c r="G117" i="28"/>
  <c r="F123" i="28"/>
  <c r="F186" i="28"/>
  <c r="F103" i="28"/>
  <c r="H176" i="28"/>
  <c r="F44" i="28"/>
  <c r="F17" i="28"/>
  <c r="F5" i="28"/>
  <c r="F133" i="28"/>
  <c r="F41" i="28"/>
  <c r="G34" i="28"/>
  <c r="G50" i="28"/>
  <c r="F51" i="28"/>
  <c r="F50" i="28"/>
  <c r="F21" i="28"/>
  <c r="H190" i="28"/>
  <c r="G21" i="28"/>
  <c r="G133" i="28"/>
  <c r="F139" i="28"/>
  <c r="F141" i="28"/>
  <c r="F85" i="28"/>
  <c r="G85" i="28"/>
  <c r="F105" i="28"/>
  <c r="F69" i="28"/>
  <c r="F121" i="28"/>
  <c r="F59" i="28"/>
  <c r="F58" i="28"/>
  <c r="F33" i="28"/>
  <c r="F7" i="28"/>
  <c r="G116" i="28"/>
  <c r="F116" i="28"/>
  <c r="F63" i="28"/>
  <c r="G63" i="28"/>
  <c r="G64" i="28"/>
  <c r="G33" i="28"/>
  <c r="F56" i="28"/>
  <c r="F132" i="28"/>
  <c r="H171" i="28"/>
  <c r="F170" i="28"/>
  <c r="H189" i="28"/>
  <c r="F182" i="28"/>
  <c r="F173" i="28"/>
  <c r="C34" i="92" l="1"/>
  <c r="C15" i="92"/>
  <c r="C18" i="92" s="1"/>
  <c r="E34" i="92"/>
  <c r="N12" i="88"/>
  <c r="G12" i="88" s="1"/>
  <c r="E17" i="88"/>
  <c r="G17" i="88"/>
  <c r="F95" i="28"/>
  <c r="G95" i="28"/>
  <c r="L215" i="28"/>
  <c r="G191" i="28"/>
  <c r="G189" i="28"/>
  <c r="F66" i="28"/>
  <c r="G190" i="28"/>
  <c r="F10" i="28"/>
  <c r="F176" i="28"/>
  <c r="F171" i="28"/>
  <c r="B21" i="92" l="1"/>
  <c r="B22" i="92"/>
  <c r="C21" i="92"/>
  <c r="L245" i="28"/>
  <c r="L247"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<sst xmlns="http://schemas.openxmlformats.org/spreadsheetml/2006/main" count="4685" uniqueCount="1894">
  <si>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</si>
  <si>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</si>
  <si>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</si>
  <si>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</si>
  <si>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</si>
  <si>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</si>
  <si>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</si>
  <si>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</si>
  <si>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</si>
  <si>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</si>
  <si>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</si>
  <si>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</si>
  <si>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</si>
  <si>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</si>
  <si>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</si>
  <si>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</si>
  <si>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</si>
  <si>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</si>
  <si>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</si>
  <si>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</si>
  <si>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</si>
  <si>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</si>
  <si>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</si>
  <si>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</si>
  <si>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</si>
  <si>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</si>
  <si>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</si>
  <si>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</si>
  <si>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</si>
  <si>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</si>
  <si>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</si>
  <si>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</si>
  <si>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</si>
  <si>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</si>
  <si>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</si>
  <si>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</si>
  <si>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</si>
  <si>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</si>
  <si>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</si>
  <si>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</si>
  <si>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</si>
  <si>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</si>
  <si>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</si>
  <si>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</si>
  <si>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</si>
  <si>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</si>
  <si>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</si>
  <si>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</si>
  <si>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</si>
  <si>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</si>
  <si>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</si>
  <si>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</si>
  <si>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</si>
  <si>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</si>
  <si>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</si>
  <si>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</si>
  <si>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</si>
  <si>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</si>
  <si>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</si>
  <si>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</si>
  <si>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</si>
  <si>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</si>
  <si>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</si>
  <si>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</si>
  <si>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</si>
  <si>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</si>
  <si>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</si>
  <si>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</si>
  <si>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</si>
  <si>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</si>
  <si>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</si>
  <si>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</si>
  <si>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</si>
  <si>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</si>
  <si>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</si>
  <si>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</si>
  <si>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</si>
  <si>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</si>
  <si>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</si>
  <si>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</si>
  <si>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</si>
  <si>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</si>
  <si>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</si>
  <si>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</si>
  <si>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</si>
  <si>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</si>
  <si>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</si>
  <si>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</si>
  <si>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</si>
  <si>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</si>
  <si>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</si>
  <si>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</si>
  <si>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</si>
  <si>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</si>
  <si>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</si>
  <si>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</si>
  <si>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</si>
  <si>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</si>
  <si>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</si>
  <si>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</si>
  <si>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</si>
  <si>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</si>
  <si>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</si>
  <si>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</si>
  <si>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</si>
  <si>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</si>
  <si>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</si>
  <si>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</si>
  <si>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</si>
  <si>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</si>
  <si>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</si>
  <si>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</si>
  <si>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</si>
  <si>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</si>
  <si>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</si>
  <si>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</si>
  <si>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</si>
  <si>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</si>
  <si>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</si>
  <si>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</si>
  <si>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</si>
  <si>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</si>
  <si>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</si>
  <si>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</si>
  <si>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</si>
  <si>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</si>
  <si>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</si>
  <si>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</si>
  <si>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</si>
  <si>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</si>
  <si>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</si>
  <si>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</si>
  <si>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</si>
  <si>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</si>
  <si>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</si>
  <si>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</si>
  <si>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</si>
  <si>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</si>
  <si>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</si>
  <si>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</si>
  <si>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</si>
  <si>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</si>
  <si>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</si>
  <si>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</si>
  <si>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</si>
  <si>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</si>
  <si>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</si>
  <si>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</si>
  <si>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</si>
  <si>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</si>
  <si>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</si>
  <si>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</si>
  <si>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</si>
  <si>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</si>
  <si>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</si>
  <si>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</si>
  <si>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</si>
  <si>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</si>
  <si>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</si>
  <si>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</si>
  <si>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</si>
  <si>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</si>
  <si>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</si>
  <si>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</si>
  <si>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</si>
  <si>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</si>
  <si>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</si>
  <si>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</si>
  <si>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</si>
  <si>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</si>
  <si>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</si>
  <si>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</si>
  <si>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</si>
  <si>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</si>
  <si>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</si>
  <si>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</si>
  <si>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</si>
  <si>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</si>
  <si>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</si>
  <si>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</si>
  <si>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</si>
  <si>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</si>
  <si>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</si>
  <si>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</si>
  <si>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</si>
  <si>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</si>
  <si>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</si>
  <si>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</si>
  <si>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</si>
  <si>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</si>
  <si>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</si>
  <si>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</si>
  <si>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</si>
  <si>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</si>
  <si>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</si>
  <si>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</si>
  <si>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</si>
  <si>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</si>
  <si>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</si>
  <si>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</si>
  <si>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</si>
  <si>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</si>
  <si>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</si>
  <si>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</si>
  <si>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</si>
  <si>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</si>
  <si>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</si>
  <si>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</si>
  <si>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</si>
  <si>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</si>
  <si>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</si>
  <si>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</si>
  <si>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</si>
  <si>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</si>
  <si>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</si>
  <si>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</si>
  <si>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</si>
  <si>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</si>
  <si>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</si>
  <si>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</si>
  <si>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</si>
  <si>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</si>
  <si>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</si>
  <si>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</si>
  <si>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</si>
  <si>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</si>
  <si>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</si>
  <si>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</si>
  <si>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</si>
  <si>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</si>
  <si>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</si>
  <si>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</si>
  <si>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</si>
  <si>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</si>
  <si>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</si>
  <si>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</si>
  <si>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</si>
  <si>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</si>
  <si>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</si>
  <si>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</si>
  <si>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</si>
  <si>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</si>
  <si>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</si>
  <si>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</si>
  <si>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</si>
  <si>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</si>
  <si>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</si>
  <si>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</si>
  <si>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</si>
  <si>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</si>
  <si>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</si>
  <si>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</si>
  <si>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</si>
  <si>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</si>
  <si>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</si>
  <si>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</si>
  <si>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</si>
  <si>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</si>
  <si>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</si>
  <si>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</si>
  <si>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</si>
  <si>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</si>
  <si>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</si>
  <si>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</si>
  <si>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</si>
  <si>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</si>
  <si>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</si>
  <si>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</si>
  <si>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</si>
  <si>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</si>
  <si>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</si>
  <si>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</si>
  <si>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</si>
  <si>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</si>
  <si>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</si>
  <si>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</si>
  <si>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</si>
  <si>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</si>
  <si>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</si>
  <si>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</si>
  <si>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</si>
  <si>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</si>
  <si>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</si>
  <si>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</si>
  <si>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</si>
  <si>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</si>
  <si>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</si>
  <si>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</si>
  <si>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</si>
  <si>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</si>
  <si>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</si>
  <si>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</si>
  <si>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</si>
  <si>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</si>
  <si>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</si>
  <si>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</si>
  <si>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</si>
  <si>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</si>
  <si>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</si>
  <si>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</si>
  <si>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</si>
  <si>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</si>
  <si>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</si>
  <si>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</si>
  <si>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</si>
  <si>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</si>
  <si>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</si>
  <si>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</si>
  <si>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</si>
  <si>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</si>
  <si>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</si>
  <si>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</si>
  <si>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</si>
  <si>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</si>
  <si>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</si>
  <si>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</si>
  <si>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</si>
  <si>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</si>
  <si>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</si>
  <si>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</si>
  <si>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</si>
  <si>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</si>
  <si>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</si>
  <si>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</si>
  <si>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</si>
  <si>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</si>
  <si>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</si>
  <si>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</si>
  <si>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</si>
  <si>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</si>
  <si>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</si>
  <si>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</si>
  <si>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</si>
  <si>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</si>
  <si>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</si>
  <si>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</si>
  <si>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</si>
  <si>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</si>
  <si>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</si>
  <si>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</si>
  <si>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</si>
  <si>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</si>
  <si>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Water Sewer Net Position Statement</t>
  </si>
  <si>
    <t>Quick Ratio</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</si>
  <si>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</si>
  <si>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</si>
  <si>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</si>
  <si>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</si>
  <si>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</si>
  <si>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</si>
  <si>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</si>
  <si>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</si>
  <si>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</si>
  <si>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</si>
  <si>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</si>
  <si>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</si>
  <si>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</si>
  <si>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</si>
  <si>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</si>
  <si>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</si>
  <si>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</si>
  <si>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</si>
  <si>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</si>
  <si>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</si>
  <si>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</si>
  <si>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</si>
  <si>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</si>
  <si>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</si>
  <si>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</si>
  <si>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Gaston</t>
  </si>
  <si>
    <t>Henderson</t>
  </si>
  <si>
    <t>Rockingham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</si>
  <si>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</si>
  <si>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</si>
  <si>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</si>
  <si>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</si>
  <si>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</si>
  <si>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</si>
  <si>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</si>
  <si>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</si>
  <si>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</si>
  <si>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</si>
  <si>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</si>
  <si>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</si>
  <si>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</si>
  <si>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</si>
  <si>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</si>
  <si>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</si>
  <si>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</si>
  <si>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</si>
  <si>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</si>
  <si>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</si>
  <si>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</si>
  <si>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</si>
  <si>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</si>
  <si>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</si>
  <si>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</si>
  <si>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</si>
  <si>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</si>
  <si>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</si>
  <si>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</si>
  <si>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</si>
  <si>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</si>
  <si>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</si>
  <si>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</si>
  <si>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</si>
  <si>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</si>
  <si>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</si>
  <si>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</si>
  <si>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</si>
  <si>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</si>
  <si>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</si>
  <si>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</si>
  <si>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</si>
  <si>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</si>
  <si>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</si>
  <si>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</si>
  <si>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</si>
  <si>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</si>
  <si>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</si>
  <si>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</si>
  <si>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</si>
  <si>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</si>
  <si>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</si>
  <si>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</si>
  <si>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</si>
  <si>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</si>
  <si>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</si>
  <si>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</si>
  <si>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</si>
  <si>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</si>
  <si>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</si>
  <si>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</si>
  <si>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</si>
  <si>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</si>
  <si>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</si>
  <si>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</si>
  <si>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</si>
  <si>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</si>
  <si>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</si>
  <si>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</si>
  <si>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</si>
  <si>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</si>
  <si>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</si>
  <si>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</si>
  <si>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</si>
  <si>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</si>
  <si>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</si>
  <si>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</si>
  <si>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</si>
  <si>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</si>
  <si>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</si>
  <si>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</si>
  <si>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</si>
  <si>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</si>
  <si>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</si>
  <si>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</si>
  <si>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</si>
  <si>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</si>
  <si>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</si>
  <si>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</si>
  <si>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</si>
  <si>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</si>
  <si>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</si>
  <si>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</si>
  <si>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</si>
  <si>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</si>
  <si>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</si>
  <si>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</si>
  <si>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</si>
  <si>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</si>
  <si>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</si>
  <si>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</si>
  <si>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</si>
  <si>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</si>
  <si>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</si>
  <si>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</si>
  <si>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</si>
  <si>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</si>
  <si>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</si>
  <si>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</si>
  <si>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</si>
  <si>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</si>
  <si>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</si>
  <si>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</si>
  <si>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</si>
  <si>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</si>
  <si>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</si>
  <si>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</si>
  <si>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</si>
  <si>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</si>
  <si>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</si>
  <si>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</si>
  <si>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</si>
  <si>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</si>
  <si>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</si>
  <si>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</si>
  <si>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</si>
  <si>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</si>
  <si>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</si>
  <si>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</si>
  <si>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</si>
  <si>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</si>
  <si>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</si>
  <si>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</si>
  <si>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</si>
  <si>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</si>
  <si>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</si>
  <si>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</si>
  <si>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</si>
  <si>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</si>
  <si>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</si>
  <si>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</si>
  <si>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</si>
  <si>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</si>
  <si>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</si>
  <si>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</si>
  <si>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</si>
  <si>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</si>
  <si>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</si>
  <si>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</si>
  <si>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</si>
  <si>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</si>
  <si>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</si>
  <si>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</si>
  <si>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</si>
  <si>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</si>
  <si>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</si>
  <si>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</si>
  <si>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</si>
  <si>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</si>
  <si>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</si>
  <si>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</si>
  <si>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</si>
  <si>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</si>
  <si>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</si>
  <si>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</si>
  <si>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</si>
  <si>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</si>
  <si>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</si>
  <si>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</si>
  <si>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</si>
  <si>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</si>
  <si>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</si>
  <si>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</si>
  <si>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No Revaluation with next two years</t>
  </si>
  <si>
    <t>Electric Transfer Calculation</t>
  </si>
  <si>
    <t>Amount of transfer out to the General Fund that is for Payment in Lieu of Taxes (PILOT)</t>
  </si>
  <si>
    <t>Decrease</t>
  </si>
  <si>
    <t>No Change</t>
  </si>
  <si>
    <t>Performance Indicator</t>
  </si>
  <si>
    <t>Unit Number:</t>
  </si>
  <si>
    <t>Equal or greater than 1</t>
  </si>
  <si>
    <t>Unit Data from Audit Worksheet tab : (654-655-579-510)/(633-634-635-636-637-638-578)</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</si>
  <si>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</si>
  <si>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</si>
  <si>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</si>
  <si>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</si>
  <si>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No over-expenditures</t>
  </si>
  <si>
    <t>Unit Data from Audit worksheet tab : (657-658-511-581)/(639-640-641-642-643-644-580)</t>
  </si>
  <si>
    <t>TD Auditor</t>
  </si>
  <si>
    <t>Does Unit expect to issue debt next fiscal year</t>
  </si>
  <si>
    <t>Auditor indicated that there was at least one Performance indicator of Concern on the PI tab</t>
  </si>
  <si>
    <t>Result for Performance Indicator Tab</t>
  </si>
  <si>
    <t>Tax rate for year audited</t>
  </si>
  <si>
    <t>Unit Name:</t>
  </si>
  <si>
    <t>D</t>
  </si>
  <si>
    <t>E</t>
  </si>
  <si>
    <t>F</t>
  </si>
  <si>
    <t>G</t>
  </si>
  <si>
    <t>H</t>
  </si>
  <si>
    <t>This tab need to have the most up-to-date UAL list on it at the time it is finalized</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</si>
  <si>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</si>
  <si>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</si>
  <si>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</si>
  <si>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</si>
  <si>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</si>
  <si>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</si>
  <si>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</si>
  <si>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</si>
  <si>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</si>
  <si>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</si>
  <si>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</si>
  <si>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</si>
  <si>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</si>
  <si>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</si>
  <si>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</si>
  <si>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</si>
  <si>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</si>
  <si>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</si>
  <si>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</si>
  <si>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</si>
  <si>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</si>
  <si>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</si>
  <si>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</si>
  <si>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</si>
  <si>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</si>
  <si>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</si>
  <si>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</si>
  <si>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</si>
  <si>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</si>
  <si>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</si>
  <si>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</si>
  <si>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</si>
  <si>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</si>
  <si>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</si>
  <si>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</si>
  <si>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</si>
  <si>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</si>
  <si>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Enterprise Funds:</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</si>
  <si>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</si>
  <si>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</si>
  <si>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</si>
  <si>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</si>
  <si>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</si>
  <si>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</si>
  <si>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</si>
  <si>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</si>
  <si>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</si>
  <si>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</si>
  <si>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</si>
  <si>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</si>
  <si>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</si>
  <si>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</si>
  <si>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</si>
  <si>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</si>
  <si>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</si>
  <si>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</si>
  <si>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</si>
  <si>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</si>
  <si>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</si>
  <si>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</si>
  <si>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</si>
  <si>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</si>
  <si>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</si>
  <si>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</si>
  <si>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</si>
  <si>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</si>
  <si>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</si>
  <si>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</si>
  <si>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</si>
  <si>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</si>
  <si>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</si>
  <si>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</si>
  <si>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</si>
  <si>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</si>
  <si>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</si>
  <si>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</si>
  <si>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</si>
  <si>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</si>
  <si>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</si>
  <si>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</si>
  <si>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</si>
  <si>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</si>
  <si>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</si>
  <si>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</si>
  <si>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</si>
  <si>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</si>
  <si>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</si>
  <si>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</si>
  <si>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</si>
  <si>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</si>
  <si>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</si>
  <si>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</si>
  <si>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</si>
  <si>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</si>
  <si>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</si>
  <si>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</si>
  <si>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</si>
  <si>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</si>
  <si>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</si>
  <si>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</si>
  <si>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</si>
  <si>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</si>
  <si>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</si>
  <si>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</si>
  <si>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</si>
  <si>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</si>
  <si>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</si>
  <si>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</si>
  <si>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</si>
  <si>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</si>
  <si>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</si>
  <si>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</si>
  <si>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</si>
  <si>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</si>
  <si>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</si>
  <si>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</si>
  <si>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</si>
  <si>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</si>
  <si>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</si>
  <si>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</si>
  <si>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</si>
  <si>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</si>
  <si>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</si>
  <si>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</si>
  <si>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</si>
  <si>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</si>
  <si>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</si>
  <si>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</si>
  <si>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</si>
  <si>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</si>
  <si>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</si>
  <si>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</si>
  <si>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</si>
  <si>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</si>
  <si>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</si>
  <si>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</si>
  <si>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</si>
  <si>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</si>
  <si>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</si>
  <si>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</si>
  <si>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</si>
  <si>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</si>
  <si>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</si>
  <si>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</si>
  <si>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</si>
  <si>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</si>
  <si>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</si>
  <si>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</si>
  <si>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</si>
  <si>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</si>
  <si>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</si>
  <si>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</si>
  <si>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</si>
  <si>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</si>
  <si>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</si>
  <si>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</si>
  <si>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</si>
  <si>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</si>
  <si>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</si>
  <si>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</si>
  <si>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</si>
  <si>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</si>
  <si>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</si>
  <si>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</si>
  <si>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</si>
  <si>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</si>
  <si>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</si>
  <si>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</si>
  <si>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</si>
  <si>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</si>
  <si>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</si>
  <si>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</si>
  <si>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</si>
  <si>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</si>
  <si>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</si>
  <si>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</si>
  <si>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</si>
  <si>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</si>
  <si>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</si>
  <si>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Greater than 16% (2 months)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</si>
  <si>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</si>
  <si>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Unit Data from Audit Worksheet tab: (13-534)/14</t>
  </si>
  <si>
    <t>Select Unit Name from Drop Down List</t>
  </si>
  <si>
    <t>Section 1: Data Collection NOTE:  the data submitted below may be used in various published reports</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</si>
  <si>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</si>
  <si>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</si>
  <si>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</si>
  <si>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</si>
  <si>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</si>
  <si>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</si>
  <si>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</si>
  <si>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</si>
  <si>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</si>
  <si>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</si>
  <si>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</si>
  <si>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</si>
  <si>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</si>
  <si>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</si>
  <si>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</si>
  <si>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</si>
  <si>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</si>
  <si>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</si>
  <si>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</si>
  <si>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</si>
  <si>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</si>
  <si>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</si>
  <si>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</si>
  <si>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</si>
  <si>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</si>
  <si>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</si>
  <si>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</si>
  <si>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</si>
  <si>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</si>
  <si>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</si>
  <si>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</si>
  <si>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</si>
  <si>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</si>
  <si>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</si>
  <si>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</si>
  <si>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</si>
  <si>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</si>
  <si>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</si>
  <si>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</si>
  <si>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</si>
  <si>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</si>
  <si>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</si>
  <si>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</si>
  <si>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</si>
  <si>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</si>
  <si>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</si>
  <si>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</si>
  <si>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</si>
  <si>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</si>
  <si>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</si>
  <si>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</si>
  <si>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</si>
  <si>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</si>
  <si>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</si>
  <si>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</si>
  <si>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</si>
  <si>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</si>
  <si>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</si>
  <si>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</si>
  <si>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</si>
  <si>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</si>
  <si>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</si>
  <si>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</si>
  <si>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</si>
  <si>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</si>
  <si>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</si>
  <si>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</si>
  <si>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</si>
  <si>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</si>
  <si>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</si>
  <si>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</si>
  <si>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</si>
  <si>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</si>
  <si>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</si>
  <si>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</si>
  <si>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</si>
  <si>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</si>
  <si>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</si>
  <si>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</si>
  <si>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</si>
  <si>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</si>
  <si>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</si>
  <si>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</si>
  <si>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</si>
  <si>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</si>
  <si>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</si>
  <si>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</si>
  <si>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</si>
  <si>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</si>
  <si>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</si>
  <si>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</si>
  <si>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</si>
  <si>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</si>
  <si>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</si>
  <si>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</si>
  <si>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</si>
  <si>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</si>
  <si>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</si>
  <si>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</si>
  <si>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</si>
  <si>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</si>
  <si>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</si>
  <si>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</si>
  <si>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</si>
  <si>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</si>
  <si>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</si>
  <si>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</si>
  <si>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</si>
  <si>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</si>
  <si>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</si>
  <si>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</si>
  <si>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</si>
  <si>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</si>
  <si>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</si>
  <si>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</si>
  <si>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</si>
  <si>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</si>
  <si>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</si>
  <si>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</si>
  <si>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</si>
  <si>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</si>
  <si>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</si>
  <si>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</si>
  <si>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</si>
  <si>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</si>
  <si>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</si>
  <si>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</si>
  <si>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</si>
  <si>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</si>
  <si>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</si>
  <si>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</si>
  <si>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</si>
  <si>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</si>
  <si>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</si>
  <si>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</si>
  <si>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</si>
  <si>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</si>
  <si>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</si>
  <si>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</si>
  <si>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</si>
  <si>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</si>
  <si>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</si>
  <si>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</si>
  <si>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</si>
  <si>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</si>
  <si>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</si>
  <si>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</si>
  <si>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</si>
  <si>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</si>
  <si>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</si>
  <si>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</si>
  <si>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</si>
  <si>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</si>
  <si>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</si>
  <si>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</si>
  <si>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</si>
  <si>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</si>
  <si>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</si>
  <si>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</si>
  <si>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</si>
  <si>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</si>
  <si>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</si>
  <si>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</si>
  <si>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</si>
  <si>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</si>
  <si>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</si>
  <si>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</si>
  <si>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</si>
  <si>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</si>
  <si>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</si>
  <si>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</si>
  <si>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</si>
  <si>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</si>
  <si>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</si>
  <si>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</si>
  <si>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</si>
  <si>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</si>
  <si>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Cindy</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</si>
  <si>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</si>
  <si>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</si>
  <si>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</si>
  <si>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</si>
  <si>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</si>
  <si>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</si>
  <si>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</si>
  <si>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</si>
  <si>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</si>
  <si>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</si>
  <si>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</si>
  <si>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</si>
  <si>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</si>
  <si>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</si>
  <si>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</si>
  <si>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</si>
  <si>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</si>
  <si>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</si>
  <si>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</si>
  <si>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</si>
  <si>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Date the FO signed the Data Input worksheet</t>
  </si>
  <si>
    <t>11/15/2021</t>
  </si>
  <si>
    <t>10/29/2021</t>
  </si>
  <si>
    <t>10/26/2021</t>
  </si>
  <si>
    <t>11/19/2021</t>
  </si>
  <si>
    <t>11/29/2021</t>
  </si>
  <si>
    <t>11/30/2021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</si>
  <si>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</si>
  <si>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</si>
  <si>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</si>
  <si>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</si>
  <si>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</si>
  <si>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</si>
  <si>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</si>
  <si>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</si>
  <si>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</si>
  <si>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</si>
  <si>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</si>
  <si>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</si>
  <si>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</si>
  <si>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</si>
  <si>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</si>
  <si>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</si>
  <si>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</si>
  <si>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</si>
  <si>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</si>
  <si>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</si>
  <si>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</si>
  <si>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</si>
  <si>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</si>
  <si>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</si>
  <si>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</si>
  <si>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</si>
  <si>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</si>
  <si>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</si>
  <si>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</si>
  <si>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</si>
  <si>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</si>
  <si>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</si>
  <si>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</si>
  <si>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</si>
  <si>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</si>
  <si>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</si>
  <si>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</si>
  <si>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</si>
  <si>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</si>
  <si>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</si>
  <si>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Wanda</t>
  </si>
  <si>
    <t>Tara</t>
  </si>
  <si>
    <t>Thomas</t>
  </si>
  <si>
    <t>Tiffany</t>
  </si>
  <si>
    <t>Robert</t>
  </si>
  <si>
    <t>Karen</t>
  </si>
  <si>
    <t>Lisa</t>
  </si>
  <si>
    <t>Bobby</t>
  </si>
  <si>
    <t>Johnson</t>
  </si>
  <si>
    <t>Edwards</t>
  </si>
  <si>
    <t>Barnett</t>
  </si>
  <si>
    <t>yes</t>
  </si>
  <si>
    <t>1/1/2018</t>
  </si>
  <si>
    <t>12/21/2020</t>
  </si>
  <si>
    <t>1/1/2012</t>
  </si>
  <si>
    <t>1/1/2019</t>
  </si>
  <si>
    <t>1/1/2008</t>
  </si>
  <si>
    <t>6/1/2021</t>
  </si>
  <si>
    <t>2/1/2021</t>
  </si>
  <si>
    <t>10/5/2020</t>
  </si>
  <si>
    <t>FINANCE DIRECTOR</t>
  </si>
  <si>
    <t>Chief Financial Officer</t>
  </si>
  <si>
    <t>10/1/2021</t>
  </si>
  <si>
    <t>10/28/2021</t>
  </si>
  <si>
    <t>10/31/2021</t>
  </si>
  <si>
    <t>9/20/2021</t>
  </si>
  <si>
    <t>10/27/2021</t>
  </si>
  <si>
    <t>12/22/2021</t>
  </si>
  <si>
    <t>10/15/2021</t>
  </si>
  <si>
    <t>11/1/2021</t>
  </si>
  <si>
    <t>1/26/2022</t>
  </si>
  <si>
    <t>10/21/2021</t>
  </si>
  <si>
    <t>10/19/2021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</si>
  <si>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</si>
  <si>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</si>
  <si>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</si>
  <si>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</si>
  <si>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</si>
  <si>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</si>
  <si>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</si>
  <si>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</si>
  <si>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</si>
  <si>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Potter &amp; Company</t>
  </si>
  <si>
    <t>Cherry Bekaert</t>
  </si>
  <si>
    <t>Carr, Riggs &amp; Ingram, LLC</t>
  </si>
  <si>
    <t>Martin Starnes &amp; Associates, CPAs, P.A.</t>
  </si>
  <si>
    <t>Gibson &amp; Company, P.A.</t>
  </si>
  <si>
    <t>W GREENE PLLC</t>
  </si>
  <si>
    <t>Burleson &amp; Earley, P.A.</t>
  </si>
  <si>
    <t>Barrow, Parris &amp; Davenport, P.A.</t>
  </si>
  <si>
    <t>Petway Mills &amp; Pearson, PA</t>
  </si>
  <si>
    <t>Carr Riggs &amp; Ingram LLC</t>
  </si>
  <si>
    <t>Cherry Bekaert LLP</t>
  </si>
  <si>
    <t>Gould Killian CPA Group</t>
  </si>
  <si>
    <t>Ann R. Craven, CPA, PLLC</t>
  </si>
  <si>
    <t>RSM US LLP</t>
  </si>
  <si>
    <t>TD-Name of Auditor</t>
  </si>
  <si>
    <t>Gregory S. Adams, CPA</t>
  </si>
  <si>
    <t>Daniel T. Gougherty</t>
  </si>
  <si>
    <t>Amber McGhinnis (audit firm contact)</t>
  </si>
  <si>
    <t>R. Harold Gibson</t>
  </si>
  <si>
    <t>Larry E. Carpenter</t>
  </si>
  <si>
    <t>M. Wade Greene, CPA</t>
  </si>
  <si>
    <t>Bronwyn S. Burleson CPA</t>
  </si>
  <si>
    <t>Phyllis Pearson</t>
  </si>
  <si>
    <t>Michael C. Jordan</t>
  </si>
  <si>
    <t>April Adams</t>
  </si>
  <si>
    <t>Travis Keever</t>
  </si>
  <si>
    <t>TD-E-mail address to notify the Auditor that the report has been reviewed-TD</t>
  </si>
  <si>
    <t>gadams@tpsacpas.com</t>
  </si>
  <si>
    <t>dgougherty@cbh.com</t>
  </si>
  <si>
    <t>amcghinnis@martinstarnes.com</t>
  </si>
  <si>
    <t>larry@lecarpentercpa.com</t>
  </si>
  <si>
    <t>wgreene@greenecocpa.com</t>
  </si>
  <si>
    <t>greg@redman-cpa.com</t>
  </si>
  <si>
    <t>bburleson@burlesonearley.com</t>
  </si>
  <si>
    <t>monty@gibcocpa.com</t>
  </si>
  <si>
    <t>mjordan@cricpa.com</t>
  </si>
  <si>
    <t>aadams@cbh.com</t>
  </si>
  <si>
    <t>tkeever@gk-cpa.com</t>
  </si>
  <si>
    <t>acraven1948@gmail.com</t>
  </si>
  <si>
    <t>alanthompson@tpsacpas.com AND bturbeville@tpsacpas.com</t>
  </si>
  <si>
    <t>rebittner@pbmares.com</t>
  </si>
  <si>
    <t>TD-E-mail address to send approved invoices (should be at the audit firm)</t>
  </si>
  <si>
    <t>eclayton@tpsacpas.com</t>
  </si>
  <si>
    <t>cblackman@gotopotter.com</t>
  </si>
  <si>
    <t>tdagenhart@martinstarnes.com; dwike@martinstarnes.com</t>
  </si>
  <si>
    <t>harold@gibcocpa.com</t>
  </si>
  <si>
    <t>sallison@burlesonearley.com</t>
  </si>
  <si>
    <t>lmcmahon@pmpcpa.com</t>
  </si>
  <si>
    <t>mcruz@cbh.com</t>
  </si>
  <si>
    <t>alanthompson@tpsacpas.com</t>
  </si>
  <si>
    <t>TD-Date Auditor signed the TD</t>
  </si>
  <si>
    <t>1/28/2021</t>
  </si>
  <si>
    <t>12/14/2020</t>
  </si>
  <si>
    <t>11/19/2020</t>
  </si>
  <si>
    <t>11/18/2020</t>
  </si>
  <si>
    <t>10/30/2020</t>
  </si>
  <si>
    <t>12/17/2020</t>
  </si>
  <si>
    <t>1/31/2021</t>
  </si>
  <si>
    <t>11/5/2020</t>
  </si>
  <si>
    <t>12/7/2020</t>
  </si>
  <si>
    <t>3/1/2021</t>
  </si>
  <si>
    <t>10/27/2020</t>
  </si>
  <si>
    <t>1/21/2021</t>
  </si>
  <si>
    <t>10/9/2020</t>
  </si>
  <si>
    <t>1/29/2021</t>
  </si>
  <si>
    <t>12/30/2020</t>
  </si>
  <si>
    <t>2/2/2021</t>
  </si>
  <si>
    <t>1/4/2021</t>
  </si>
  <si>
    <t>1/8/2021</t>
  </si>
  <si>
    <t>9/28/2020</t>
  </si>
  <si>
    <t>9/18/2020</t>
  </si>
  <si>
    <t>11/30/2020</t>
  </si>
  <si>
    <t>12/31/2020</t>
  </si>
  <si>
    <t>12/18/2020</t>
  </si>
  <si>
    <t>11/16/2020</t>
  </si>
  <si>
    <t>10/28/2020</t>
  </si>
  <si>
    <t>10/7/2020</t>
  </si>
  <si>
    <t>12/2/2020</t>
  </si>
  <si>
    <t>1/27/2021</t>
  </si>
  <si>
    <t>11/20/2020</t>
  </si>
  <si>
    <t>10/22/2020</t>
  </si>
  <si>
    <t>12/10/2020</t>
  </si>
  <si>
    <t>1/11/2021</t>
  </si>
  <si>
    <t>10/2/2020</t>
  </si>
  <si>
    <t>10/23/2020</t>
  </si>
  <si>
    <t>9/30/2020</t>
  </si>
  <si>
    <t>4/30/2021</t>
  </si>
  <si>
    <t>TD-Audit  Review Process Route?</t>
  </si>
  <si>
    <t>System</t>
  </si>
  <si>
    <t>Staff</t>
  </si>
  <si>
    <t>RUSH</t>
  </si>
  <si>
    <t>TD-Date Data Received in Portal: (MM/DD/YYY)</t>
  </si>
  <si>
    <t>11/2/2020</t>
  </si>
  <si>
    <t>1/30/2021</t>
  </si>
  <si>
    <t>11/6/2020</t>
  </si>
  <si>
    <t>2/5/2021</t>
  </si>
  <si>
    <t>1/5/2021</t>
  </si>
  <si>
    <t>12/4/2020</t>
  </si>
  <si>
    <t>11/17/2020</t>
  </si>
  <si>
    <t>12/28/2020</t>
  </si>
  <si>
    <t>12/8/2020</t>
  </si>
  <si>
    <t>1/6/2021</t>
  </si>
  <si>
    <t>12/16/2020</t>
  </si>
  <si>
    <t>12/3/2020</t>
  </si>
  <si>
    <t>9/15/2020</t>
  </si>
  <si>
    <t>3/12/2021</t>
  </si>
  <si>
    <t>10/29/2020</t>
  </si>
  <si>
    <t>TD-Date TD Placed Review Process</t>
  </si>
  <si>
    <t>11/3/2020</t>
  </si>
  <si>
    <t>2/9/2021</t>
  </si>
  <si>
    <t>11/9/2020</t>
  </si>
  <si>
    <t>2/24/2021</t>
  </si>
  <si>
    <t>9/22/2020</t>
  </si>
  <si>
    <t>7/28/2021</t>
  </si>
  <si>
    <t>9/21/2020</t>
  </si>
  <si>
    <t>1/12/2021</t>
  </si>
  <si>
    <t>TD-Financial Reviewer Name or Initials</t>
  </si>
  <si>
    <t>Joe Hyde</t>
  </si>
  <si>
    <t>MJ Vieweg</t>
  </si>
  <si>
    <t>DN</t>
  </si>
  <si>
    <t>JLB</t>
  </si>
  <si>
    <t>Eric Faust</t>
  </si>
  <si>
    <t>klh</t>
  </si>
  <si>
    <t>Manasa</t>
  </si>
  <si>
    <t>Kendra Boyle</t>
  </si>
  <si>
    <t>TD-Date Financial Review started: (MM/DD/YYYY)</t>
  </si>
  <si>
    <t>2/4/2021</t>
  </si>
  <si>
    <t>11/10/2020</t>
  </si>
  <si>
    <t>2/22/2021</t>
  </si>
  <si>
    <t>2/10/2021</t>
  </si>
  <si>
    <t>2/18/2021</t>
  </si>
  <si>
    <t>2/26/2021</t>
  </si>
  <si>
    <t>11/13/2020</t>
  </si>
  <si>
    <t>11/12/2020</t>
  </si>
  <si>
    <t>2/16/2021</t>
  </si>
  <si>
    <t>10/8/2020</t>
  </si>
  <si>
    <t>1/15/2021</t>
  </si>
  <si>
    <t>10/12/2020</t>
  </si>
  <si>
    <t>11/4/2020</t>
  </si>
  <si>
    <t>12/29/2020</t>
  </si>
  <si>
    <t>TD-Type of Review:</t>
  </si>
  <si>
    <t>TD-Compliance Review was needed (Y/N)</t>
  </si>
  <si>
    <t>N</t>
  </si>
  <si>
    <t>Y</t>
  </si>
  <si>
    <t>n</t>
  </si>
  <si>
    <t>y</t>
  </si>
  <si>
    <t>TD-Final Date Review was completed: (MM/DD/YYYY)</t>
  </si>
  <si>
    <t>2/11/2021</t>
  </si>
  <si>
    <t>10/14/2020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</si>
  <si>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</si>
  <si>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</si>
  <si>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</si>
  <si>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</si>
  <si>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</si>
  <si>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</si>
  <si>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</si>
  <si>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</si>
  <si>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</si>
  <si>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</si>
  <si>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</si>
  <si>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</si>
  <si>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</si>
  <si>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</si>
  <si>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</si>
  <si>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</si>
  <si>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9/25/2020</t>
  </si>
  <si>
    <t>6/3/2021</t>
  </si>
  <si>
    <t>2/8/2021</t>
  </si>
  <si>
    <t>TD-Date Compliance review completed (MM/DD/YYYY)</t>
  </si>
  <si>
    <t>TD-Number of major programs</t>
  </si>
  <si>
    <t>TD-Compliance reviewer concludes this audit is :</t>
  </si>
  <si>
    <t>Yellow Book</t>
  </si>
  <si>
    <t>Single Audit</t>
  </si>
  <si>
    <t>TD-Manager Reviewer Name or Initials</t>
  </si>
  <si>
    <t>SM</t>
  </si>
  <si>
    <t>TD-Date of Manager Review (MM/DD/YYYY)</t>
  </si>
  <si>
    <t>TD-Manager signed off in CCH  (Y/N)</t>
  </si>
  <si>
    <t>First name of finance officer or interim finance officer (please enter ôvacantö for first or last name if the position is currently vacant)</t>
  </si>
  <si>
    <t>Christy</t>
  </si>
  <si>
    <t>Joseph</t>
  </si>
  <si>
    <t>Last name of finance officer or interim finance officer (please enter ôvacantö for first or last name if the position is currently vacant)</t>
  </si>
  <si>
    <t>Tucker</t>
  </si>
  <si>
    <t>Martin</t>
  </si>
  <si>
    <t>permanent</t>
  </si>
  <si>
    <t>YES</t>
  </si>
  <si>
    <t>7/1/2019</t>
  </si>
  <si>
    <t>Has the finance officer or interim finance officer submitted (or has ensured the submission of) all required and applicable reports, including but not limited to, the annual audit report (N.C.G.S. 159-34), the semi-annual report on cash and investments (ô</t>
  </si>
  <si>
    <t>Joseph Martin</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</si>
  <si>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</si>
  <si>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</si>
  <si>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</si>
  <si>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</si>
  <si>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</si>
  <si>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Financial Only</t>
  </si>
  <si>
    <t>TD-Did your CPA firm prepare the Unit's financial statements?</t>
  </si>
  <si>
    <t>TD-Who is the designated person with skills, knowledge and experience (SKE) for the unit?</t>
  </si>
  <si>
    <t>Christopher Tucker</t>
  </si>
  <si>
    <t>Connie Huffman, CPA</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</si>
  <si>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</si>
  <si>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</si>
  <si>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</si>
  <si>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</si>
  <si>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</si>
  <si>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</si>
  <si>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</si>
  <si>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</si>
  <si>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3.</t>
  </si>
  <si>
    <t>4.</t>
  </si>
  <si>
    <t>WATER SEWER FUND:</t>
  </si>
  <si>
    <t>Note: If more than one performance indicator is identified,  one proposed solution may solve all water and sewer performance indicators.</t>
  </si>
  <si>
    <t>5.</t>
  </si>
  <si>
    <t>Cash Flow Indicators:</t>
  </si>
  <si>
    <t>6.</t>
  </si>
  <si>
    <t>Operating Net Income (loss) excluding depreciation, including debt service principal and interest</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</si>
  <si>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</si>
  <si>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</si>
  <si>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</si>
  <si>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</si>
  <si>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Note: If more than one performance indicator is identified,  one proposed solution may solve all electric performance indicators.</t>
  </si>
  <si>
    <t>9.</t>
  </si>
  <si>
    <t>10.</t>
  </si>
  <si>
    <t>Unit Data from Audit worksheet tab : 93-94+52-100-98</t>
  </si>
  <si>
    <t>11.</t>
  </si>
  <si>
    <t>12.</t>
  </si>
  <si>
    <t>The 2022 Audit Report is expected to be submitted within five months plus one day from the fiscal year end per the auditor.  (December 1st for most units)</t>
  </si>
  <si>
    <t>TD Info Completed by Auditor tab: CCH acct # 979</t>
  </si>
  <si>
    <t>13.</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</si>
  <si>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</si>
  <si>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</si>
  <si>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The unit had problems with debt service payments being late and/or did not comply with the bond covenants.</t>
  </si>
  <si>
    <t>The unit has expenditures that exceed the legal budget ordinance.  This indicates that the unit's purchase order system, contract approval process and / or payment process is not in compliance with North Carolina General Statute 159.</t>
  </si>
  <si>
    <t>Transfers to Electric Capital Projects</t>
  </si>
  <si>
    <t>Amount of transfer out of the Electric to the General Fund that is for Payment in Lieu of Taxes (PILOT)</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</si>
  <si>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</si>
  <si>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</si>
  <si>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</si>
  <si>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</si>
  <si>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</si>
  <si>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</si>
  <si>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</si>
  <si>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</si>
  <si>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</si>
  <si>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</si>
  <si>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</si>
  <si>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</si>
  <si>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</si>
  <si>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</si>
  <si>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</si>
  <si>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</si>
  <si>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</si>
  <si>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Use of General Fund Balance (account #9)</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</si>
  <si>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</si>
  <si>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</si>
  <si>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</si>
  <si>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The unit had a board-appointed finance officer the entire fiscal year.</t>
  </si>
  <si>
    <t>TD Info Completed by Auditor : CCH acct # 1059</t>
  </si>
  <si>
    <t>This indicator is to determine if during the fiscal year, the unit was without a board-appointed finance officer.</t>
  </si>
  <si>
    <t xml:space="preserve">Explanation of Performance Indicator
</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</si>
  <si>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</si>
  <si>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</si>
  <si>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Audit Year: 2021</t>
  </si>
  <si>
    <t>Bay River Metropolitan Sewage District</t>
  </si>
  <si>
    <t>Belfast/Patetown Sanitary District</t>
  </si>
  <si>
    <t>Broad River Water Authority</t>
  </si>
  <si>
    <t>Brunswick Regional Water and Sewer H2GO</t>
  </si>
  <si>
    <t>Buncombe County Metropolitan Sewerage District</t>
  </si>
  <si>
    <t>Cabarrus County Water and Sewer Authority</t>
  </si>
  <si>
    <t>Cape Fear Public Utility Authority</t>
  </si>
  <si>
    <t>Cleveland County Water</t>
  </si>
  <si>
    <t>Contentnea Metropolitan Sewage District</t>
  </si>
  <si>
    <t>Eastern Wayne Sanitary District</t>
  </si>
  <si>
    <t>Fayetteville Public Works Commission</t>
  </si>
  <si>
    <t>First Craven Sanitary District</t>
  </si>
  <si>
    <t>Flat Rock/Bannertown Water and Sewer District</t>
  </si>
  <si>
    <t>Goldston/Gulf Sanitary District</t>
  </si>
  <si>
    <t>Greenville Utilities Commission</t>
  </si>
  <si>
    <t>Handy Sanitary District</t>
  </si>
  <si>
    <t>Harkers Island Sanitary District</t>
  </si>
  <si>
    <t>Junaluska Sanitary District</t>
  </si>
  <si>
    <t>Lower Cape Fear Water and Sewer Authority</t>
  </si>
  <si>
    <t>Martin County Regional Water and Sewer Authority</t>
  </si>
  <si>
    <t>Maury Sanitary Land District</t>
  </si>
  <si>
    <t>Neuse Regional Water and Sewer Authority</t>
  </si>
  <si>
    <t>Northwestern Wayne Sanitary District</t>
  </si>
  <si>
    <t>Onslow Water and Sewer Authority</t>
  </si>
  <si>
    <t>Orange Water and Sewer Authority</t>
  </si>
  <si>
    <t>Piedmont Triad Regional Water Authority</t>
  </si>
  <si>
    <t>Riegelwood Sanitary District</t>
  </si>
  <si>
    <t>Roanoke Rapids Sanitary District</t>
  </si>
  <si>
    <t>Seagrove-Ulah Metropolitan Water District</t>
  </si>
  <si>
    <t>Sedgefield Sanitary District</t>
  </si>
  <si>
    <t>South Granville Water and Sewer Authority</t>
  </si>
  <si>
    <t>Southeast Brunswick Sanitary District</t>
  </si>
  <si>
    <t>Southeastern Wayne Sanitary District</t>
  </si>
  <si>
    <t>Southern Wayne Sanitary District</t>
  </si>
  <si>
    <t>Southwestern Wayne Sanitary District</t>
  </si>
  <si>
    <t>Stanly Water and Sewer Authority</t>
  </si>
  <si>
    <t>Stokes County Water and Sewer Authority</t>
  </si>
  <si>
    <t>Tuckaseigee Water and Sewer Authority</t>
  </si>
  <si>
    <t>Western Bay River Metropolitan Sewer District</t>
  </si>
  <si>
    <t>Whitley Heights Sanitary District</t>
  </si>
  <si>
    <t>Whittier Sanitary District</t>
  </si>
  <si>
    <t>Woodfin Sanitary District</t>
  </si>
  <si>
    <t>Yadkin Valley Sewer Authority</t>
  </si>
  <si>
    <t>MARTHA</t>
  </si>
  <si>
    <t>C. Ray</t>
  </si>
  <si>
    <t>Maria</t>
  </si>
  <si>
    <t>Scott</t>
  </si>
  <si>
    <t>Christopher</t>
  </si>
  <si>
    <t>John</t>
  </si>
  <si>
    <t>Ginger</t>
  </si>
  <si>
    <t>Charles M.</t>
  </si>
  <si>
    <t>Brandon</t>
  </si>
  <si>
    <t>Rhonda</t>
  </si>
  <si>
    <t>Greg</t>
  </si>
  <si>
    <t>Jane</t>
  </si>
  <si>
    <t>Jeff</t>
  </si>
  <si>
    <t>Josh</t>
  </si>
  <si>
    <t>Timmy</t>
  </si>
  <si>
    <t>Julian</t>
  </si>
  <si>
    <t>Angela</t>
  </si>
  <si>
    <t>Danny</t>
  </si>
  <si>
    <t>William (Bill)</t>
  </si>
  <si>
    <t>Stephen</t>
  </si>
  <si>
    <t>Joy</t>
  </si>
  <si>
    <t>Renee</t>
  </si>
  <si>
    <t>Cathy</t>
  </si>
  <si>
    <t>Erin</t>
  </si>
  <si>
    <t>Richard</t>
  </si>
  <si>
    <t>Kate</t>
  </si>
  <si>
    <t>Jimmy</t>
  </si>
  <si>
    <t>TOBY</t>
  </si>
  <si>
    <t>Julia</t>
  </si>
  <si>
    <t>Bridgit</t>
  </si>
  <si>
    <t>Wayne</t>
  </si>
  <si>
    <t>SCOTT</t>
  </si>
  <si>
    <t>Sullivan</t>
  </si>
  <si>
    <t>Hunnicutt</t>
  </si>
  <si>
    <t>Hook</t>
  </si>
  <si>
    <t>Powell</t>
  </si>
  <si>
    <t>McLean</t>
  </si>
  <si>
    <t>Fern</t>
  </si>
  <si>
    <t>Smithwick, Jr.</t>
  </si>
  <si>
    <t>Gray</t>
  </si>
  <si>
    <t>Haskins</t>
  </si>
  <si>
    <t>Holt</t>
  </si>
  <si>
    <t>Nixon</t>
  </si>
  <si>
    <t>Byrdsong</t>
  </si>
  <si>
    <t>Owen</t>
  </si>
  <si>
    <t>McCauley</t>
  </si>
  <si>
    <t>Hedrick</t>
  </si>
  <si>
    <t>Alderman</t>
  </si>
  <si>
    <t>Nickol</t>
  </si>
  <si>
    <t>Holloman</t>
  </si>
  <si>
    <t>Ange</t>
  </si>
  <si>
    <t>Jones</t>
  </si>
  <si>
    <t>Mckenzie</t>
  </si>
  <si>
    <t>Tillman</t>
  </si>
  <si>
    <t>Caswell</t>
  </si>
  <si>
    <t>Riggs</t>
  </si>
  <si>
    <t>Winters</t>
  </si>
  <si>
    <t>Sparks</t>
  </si>
  <si>
    <t>Renard</t>
  </si>
  <si>
    <t>Wrenn</t>
  </si>
  <si>
    <t>McCaskill</t>
  </si>
  <si>
    <t>Balmer</t>
  </si>
  <si>
    <t>White</t>
  </si>
  <si>
    <t>Outlaw</t>
  </si>
  <si>
    <t>Ingram</t>
  </si>
  <si>
    <t>Cox</t>
  </si>
  <si>
    <t>HINSON</t>
  </si>
  <si>
    <t>Cool</t>
  </si>
  <si>
    <t>Nations</t>
  </si>
  <si>
    <t>Moore</t>
  </si>
  <si>
    <t>6/1/2009</t>
  </si>
  <si>
    <t>9/16/2021</t>
  </si>
  <si>
    <t>6/1/2016</t>
  </si>
  <si>
    <t>11/2/2015</t>
  </si>
  <si>
    <t>1/1/2002</t>
  </si>
  <si>
    <t>6/2/2018</t>
  </si>
  <si>
    <t>12/1/2009</t>
  </si>
  <si>
    <t>1/1/2005</t>
  </si>
  <si>
    <t>2/19/2015</t>
  </si>
  <si>
    <t>4/20/2020</t>
  </si>
  <si>
    <t>1/1/1994</t>
  </si>
  <si>
    <t>3/12/2008</t>
  </si>
  <si>
    <t>1/1/1989</t>
  </si>
  <si>
    <t>3/1/2010</t>
  </si>
  <si>
    <t>9/1/2005</t>
  </si>
  <si>
    <t>12/9/2009</t>
  </si>
  <si>
    <t>2/1/2012</t>
  </si>
  <si>
    <t>8/4/2014</t>
  </si>
  <si>
    <t>11/9/1989</t>
  </si>
  <si>
    <t>7/7/2008</t>
  </si>
  <si>
    <t>4/1/2008</t>
  </si>
  <si>
    <t>1/1/1992</t>
  </si>
  <si>
    <t>4/20/2021</t>
  </si>
  <si>
    <t>10/16/2013</t>
  </si>
  <si>
    <t>MARHTA SCOTT</t>
  </si>
  <si>
    <t>C. Ray Sullivan</t>
  </si>
  <si>
    <t>Maria Hunnicutt</t>
  </si>
  <si>
    <t>SCOTT HOOK</t>
  </si>
  <si>
    <t>Scott Powell</t>
  </si>
  <si>
    <t>John B. McLean</t>
  </si>
  <si>
    <t>Ginger L. Fern</t>
  </si>
  <si>
    <t>Charles M. Smithwick, Jr.</t>
  </si>
  <si>
    <t>Brandon Gray</t>
  </si>
  <si>
    <t>Rhonda Haskins</t>
  </si>
  <si>
    <t>Greg Holt</t>
  </si>
  <si>
    <t>Rhonda Nixon</t>
  </si>
  <si>
    <t>Karen Byrdsong</t>
  </si>
  <si>
    <t>Jane Owens</t>
  </si>
  <si>
    <t>Jeff McCauley</t>
  </si>
  <si>
    <t>Lisa Hedrick</t>
  </si>
  <si>
    <t>Tara Alderman</t>
  </si>
  <si>
    <t>Josh Nickol</t>
  </si>
  <si>
    <t>Timmy H. Holloman</t>
  </si>
  <si>
    <t>Karen Barnett</t>
  </si>
  <si>
    <t>Cindy Ange</t>
  </si>
  <si>
    <t>Julian Jones</t>
  </si>
  <si>
    <t>Angela Mckenzie</t>
  </si>
  <si>
    <t>Danny Tillman</t>
  </si>
  <si>
    <t>William (Bill) Caswell</t>
  </si>
  <si>
    <t>Tiffany Riggs</t>
  </si>
  <si>
    <t>Stephen Winters</t>
  </si>
  <si>
    <t>Joy Sparks</t>
  </si>
  <si>
    <t>Renee Renard</t>
  </si>
  <si>
    <t>Thomas C. Wrenn</t>
  </si>
  <si>
    <t>Cathy McCaskill</t>
  </si>
  <si>
    <t>Erin Johnson</t>
  </si>
  <si>
    <t>Richard Balmer</t>
  </si>
  <si>
    <t>KATE WHITE</t>
  </si>
  <si>
    <t>Bobby Outlaw</t>
  </si>
  <si>
    <t>Scott Ingram</t>
  </si>
  <si>
    <t>Jimmy Cox</t>
  </si>
  <si>
    <t>Toby R. Hinson</t>
  </si>
  <si>
    <t>Julia E. Edwards</t>
  </si>
  <si>
    <t>Wanda Cool</t>
  </si>
  <si>
    <t>Bridgit Nations</t>
  </si>
  <si>
    <t>Wayne V. Moore</t>
  </si>
  <si>
    <t>Executive Director</t>
  </si>
  <si>
    <t>Director of Finance</t>
  </si>
  <si>
    <t>Finance Officer &amp; District Manager</t>
  </si>
  <si>
    <t>Finance Manager</t>
  </si>
  <si>
    <t>Administrative Assistant/Finance Officer</t>
  </si>
  <si>
    <t>Secretary/Treasurer of Board</t>
  </si>
  <si>
    <t>Chief Finance Officer</t>
  </si>
  <si>
    <t>Director of Finance and Customer Service</t>
  </si>
  <si>
    <t>Interim Finance Officer</t>
  </si>
  <si>
    <t>Finance Officers</t>
  </si>
  <si>
    <t>Fiscal Officer</t>
  </si>
  <si>
    <t>Treasurer</t>
  </si>
  <si>
    <t>3/22/2022</t>
  </si>
  <si>
    <t>4/1/2022</t>
  </si>
  <si>
    <t>10/25/2021</t>
  </si>
  <si>
    <t>2/28/2022</t>
  </si>
  <si>
    <t>11/9/2021</t>
  </si>
  <si>
    <t>11/2/2021</t>
  </si>
  <si>
    <t>8/28/2021</t>
  </si>
  <si>
    <t>10/6/2021</t>
  </si>
  <si>
    <t>12/18/2021</t>
  </si>
  <si>
    <t>10/12/2021</t>
  </si>
  <si>
    <t>10/8/2021</t>
  </si>
  <si>
    <t>5/16/2022</t>
  </si>
  <si>
    <t>252-745-4812</t>
  </si>
  <si>
    <t>919-731-2310</t>
  </si>
  <si>
    <t>828-286-0640</t>
  </si>
  <si>
    <t>910-371-9949</t>
  </si>
  <si>
    <t>704-786-1783</t>
  </si>
  <si>
    <t>910-332-6668</t>
  </si>
  <si>
    <t>704-538-9033</t>
  </si>
  <si>
    <t>252-524-5584</t>
  </si>
  <si>
    <t>910-223-4005</t>
  </si>
  <si>
    <t>252-633-6500</t>
  </si>
  <si>
    <t>336-401-8251</t>
  </si>
  <si>
    <t>919-736-2551</t>
  </si>
  <si>
    <t>919-663-3066</t>
  </si>
  <si>
    <t>252-378-5004</t>
  </si>
  <si>
    <t>336-859-2553</t>
  </si>
  <si>
    <t>252-727-2233</t>
  </si>
  <si>
    <t>828-452-1178</t>
  </si>
  <si>
    <t>910-383-1919</t>
  </si>
  <si>
    <t>828-926-0145</t>
  </si>
  <si>
    <t>252-789-4330</t>
  </si>
  <si>
    <t>252-341-3981</t>
  </si>
  <si>
    <t>252-522-2567</t>
  </si>
  <si>
    <t>252-928-8119</t>
  </si>
  <si>
    <t>910-937-7545</t>
  </si>
  <si>
    <t>919-537-4230</t>
  </si>
  <si>
    <t>336-498-5510</t>
  </si>
  <si>
    <t>910-655-2523</t>
  </si>
  <si>
    <t>252-537-9137</t>
  </si>
  <si>
    <t>336-498-2661</t>
  </si>
  <si>
    <t>336-632-0060</t>
  </si>
  <si>
    <t>919-575-3367</t>
  </si>
  <si>
    <t>910-457-0006</t>
  </si>
  <si>
    <t>919-731-2520</t>
  </si>
  <si>
    <t>704-986-3613</t>
  </si>
  <si>
    <t>336-593-2405</t>
  </si>
  <si>
    <t>828-586-5189 ext.206</t>
  </si>
  <si>
    <t>828-736-2577</t>
  </si>
  <si>
    <t>828-412-8062</t>
  </si>
  <si>
    <t>336-835-9819</t>
  </si>
  <si>
    <t>SCOTT.BRMSD@GMAIL.COM</t>
  </si>
  <si>
    <t>ashley@waynewaterdistricts.com</t>
  </si>
  <si>
    <t>mhunnicutt@ncbrwa.com</t>
  </si>
  <si>
    <t>shook@h2goonline.com</t>
  </si>
  <si>
    <t>spowell@mcdbc.org</t>
  </si>
  <si>
    <t>ctucker@wsacc.org</t>
  </si>
  <si>
    <t>john.mclean@cfpua.org</t>
  </si>
  <si>
    <t>ginger@clevelandcountywater.com</t>
  </si>
  <si>
    <t>cmsd100@embarqmail.com</t>
  </si>
  <si>
    <t>Rhonda.Haskins@faypwc.com</t>
  </si>
  <si>
    <t>firstcraven@embarqmail.com</t>
  </si>
  <si>
    <t>nixonr@co.surry.nc.us</t>
  </si>
  <si>
    <t>FTSD1@bellsouth.net</t>
  </si>
  <si>
    <t>csirls73@gmail.com</t>
  </si>
  <si>
    <t>mccauljw@guc.com</t>
  </si>
  <si>
    <t>lhedrick@handysanitary.com</t>
  </si>
  <si>
    <t>taraa@ccemc.com</t>
  </si>
  <si>
    <t>jnickol@jsdwater.org</t>
  </si>
  <si>
    <t>director@lcfwasa.gov</t>
  </si>
  <si>
    <t>kbarnett@mvsdh2o.com</t>
  </si>
  <si>
    <t>cange@martincountyncgov.com</t>
  </si>
  <si>
    <t>emilyjsam@embarqmail.com</t>
  </si>
  <si>
    <t>angela.mckenzie@nrwasa.org</t>
  </si>
  <si>
    <t>billfcaswell@gmail.com</t>
  </si>
  <si>
    <t>triggs@onwasa.com</t>
  </si>
  <si>
    <t>swinters@owasa.org</t>
  </si>
  <si>
    <t>jsparks@ptrwa.org</t>
  </si>
  <si>
    <t>riegelwoodsanita@bellsouth.net</t>
  </si>
  <si>
    <t>twrenn@rrsd.org</t>
  </si>
  <si>
    <t>cathy.mccaskill@ubw.com</t>
  </si>
  <si>
    <t>sedgefieldsanitary@triad.rr.com</t>
  </si>
  <si>
    <t>rbalmer@sgwasa.org</t>
  </si>
  <si>
    <t>kwhite@southeastbrunswick.com</t>
  </si>
  <si>
    <t>ingramscott@bfusa.com</t>
  </si>
  <si>
    <t>thinson@stanlycountync.gov</t>
  </si>
  <si>
    <t>jedwards@co.stokes.nc.us</t>
  </si>
  <si>
    <t>wcool@twsanc.us</t>
  </si>
  <si>
    <t>venters.brmsd@gmail.com</t>
  </si>
  <si>
    <t>whittiersd@gmail.com</t>
  </si>
  <si>
    <t>jdmartin@woodfinwater.com</t>
  </si>
  <si>
    <t>info@yvsa.org</t>
  </si>
  <si>
    <t>GF FBA% of Exp w/o Powell Bill Formula: (506+536-4-5-6-11+647)/(532+20+509-533-508)</t>
  </si>
  <si>
    <t>Audit Year: 2020</t>
  </si>
  <si>
    <t>steveh@waynewaterdistricts.com</t>
  </si>
  <si>
    <t>spowell@msdbc.org</t>
  </si>
  <si>
    <t>sfarris@wsacc.org</t>
  </si>
  <si>
    <t>ftsd1@bellsouth.net</t>
  </si>
  <si>
    <t>CSIRLS73@GMAIL.COM</t>
  </si>
  <si>
    <t>lshhandy@windstream.net</t>
  </si>
  <si>
    <t>tara2@ccemc.com</t>
  </si>
  <si>
    <t>thollomanlcfwasa@atmc.net</t>
  </si>
  <si>
    <t>harold.herring@nrwasa.org</t>
  </si>
  <si>
    <t>sbradley@igc.org</t>
  </si>
  <si>
    <t>swsanitary@bellsouth.net</t>
  </si>
  <si>
    <t>THINSON@STANLYCOUNTYNC.GOV</t>
  </si>
  <si>
    <t>nhoyle@twsanc.us</t>
  </si>
  <si>
    <t>skathyal@twc.com</t>
  </si>
  <si>
    <t>tholland@woodfinwater.com</t>
  </si>
  <si>
    <t>nicole.johnston@yvsa.org</t>
  </si>
  <si>
    <t>Gould Killian CPA Group, PA</t>
  </si>
  <si>
    <t>Johnson Price Sprinkle PA</t>
  </si>
  <si>
    <t>BARROW, PARRIS &amp; DAVENPORT, P.A.</t>
  </si>
  <si>
    <t>Nunn, Brashear, &amp; Uzzell, PA</t>
  </si>
  <si>
    <t>Strickland Hardee PLLC</t>
  </si>
  <si>
    <t>RH CPAs, PLLC</t>
  </si>
  <si>
    <t>G. Lee Carroll, Jr., CPA</t>
  </si>
  <si>
    <t>Sheila Gahagan CPA</t>
  </si>
  <si>
    <t>Larry E. Carpenter CPA, PA</t>
  </si>
  <si>
    <t>RSMUS LLP</t>
  </si>
  <si>
    <t>Cherry Bekaert, LLP</t>
  </si>
  <si>
    <t>Gregory T. Redman CPA</t>
  </si>
  <si>
    <t>William R Huneycutt, CPA, PLLC</t>
  </si>
  <si>
    <t>Winston Williams Creech Evans &amp; Co, LLP</t>
  </si>
  <si>
    <t>THOMPSON, PRICE, SCOTT, ADAMS, &amp; CO</t>
  </si>
  <si>
    <t>THOMPSON, PRICE, SCOTT, ADAMS &amp; CO, P.A.</t>
  </si>
  <si>
    <t>Turner &amp; Company CPAs P.A.</t>
  </si>
  <si>
    <t>Gould Killian CPA Group, P.A.</t>
  </si>
  <si>
    <t>Dan Mullinix</t>
  </si>
  <si>
    <t>John Kapelar</t>
  </si>
  <si>
    <t>J. Scott Hughes, CPA</t>
  </si>
  <si>
    <t>JAY A. PARRIS, CPA</t>
  </si>
  <si>
    <t>Robbert E Bittner III</t>
  </si>
  <si>
    <t>Chris Burton, CPA</t>
  </si>
  <si>
    <t>Danna Layne, CPA, CFE</t>
  </si>
  <si>
    <t>Travis Hardee</t>
  </si>
  <si>
    <t>Nicholas Wicker</t>
  </si>
  <si>
    <t>Lee Carroll, CPA</t>
  </si>
  <si>
    <t>Sheila Gahagan</t>
  </si>
  <si>
    <t>Madonna Stafford, CPA</t>
  </si>
  <si>
    <t>Jay A. Parris, CPA</t>
  </si>
  <si>
    <t>Amalia Neco</t>
  </si>
  <si>
    <t>Linda G Murphy</t>
  </si>
  <si>
    <t>Lonnie Keogh</t>
  </si>
  <si>
    <t>Gregory Redman</t>
  </si>
  <si>
    <t>William R Huneycutt</t>
  </si>
  <si>
    <t>Ann R. Craven, CPA</t>
  </si>
  <si>
    <t>Carleen P Evans</t>
  </si>
  <si>
    <t>ALAN THOMPSON</t>
  </si>
  <si>
    <t>Paul Nunn, CPA and Danna Layne, CPA, CFE</t>
  </si>
  <si>
    <t>Holly M. Turner CPA</t>
  </si>
  <si>
    <t>dmullinix@gk-cpa.com</t>
  </si>
  <si>
    <t>jkapelar@gotopotter.com</t>
  </si>
  <si>
    <t>scotth@jpspa.com</t>
  </si>
  <si>
    <t>jparris@bpdcpa.com</t>
  </si>
  <si>
    <t>robert.bitner@rsmus.com</t>
  </si>
  <si>
    <t>tmonte@cricpa.com</t>
  </si>
  <si>
    <t>dlayne@nbco.com</t>
  </si>
  <si>
    <t>travis@sh-pllc.com</t>
  </si>
  <si>
    <t>nwicker@rh-accounting.com</t>
  </si>
  <si>
    <t>glc@glcarrollcpa.com</t>
  </si>
  <si>
    <t>sheila@gahagancpa.com</t>
  </si>
  <si>
    <t>mstafford@cricpa.com</t>
  </si>
  <si>
    <t>amalia.necovalle@rsmus.com</t>
  </si>
  <si>
    <t>lgmurphy@pbmares.com</t>
  </si>
  <si>
    <t>lkeogh@cbh,com</t>
  </si>
  <si>
    <t>heather@wrhuneycuttcpa.com</t>
  </si>
  <si>
    <t>evans@wwcecpa.com</t>
  </si>
  <si>
    <t>ALANTHOMPSON@TPSACPAS.COM</t>
  </si>
  <si>
    <t>ppearson@pmpcpa.com</t>
  </si>
  <si>
    <t>holly@myturnercpa.com</t>
  </si>
  <si>
    <t>annissap@jpspa.com</t>
  </si>
  <si>
    <t>robin.howell@rsmus.com</t>
  </si>
  <si>
    <t>MKanemotoCruz@cbh.com</t>
  </si>
  <si>
    <t>lkeogh@cbh.com</t>
  </si>
  <si>
    <t>roberson@wwcecpa.com</t>
  </si>
  <si>
    <t>2/27/2021</t>
  </si>
  <si>
    <t>9/26/2020</t>
  </si>
  <si>
    <t>2/19/2021</t>
  </si>
  <si>
    <t>8/26/2020</t>
  </si>
  <si>
    <t>8/31/2020</t>
  </si>
  <si>
    <t>4/29/2021</t>
  </si>
  <si>
    <t>2/28/2021</t>
  </si>
  <si>
    <t>5/29/2021</t>
  </si>
  <si>
    <t>10/1/2020</t>
  </si>
  <si>
    <t>9/8/2020</t>
  </si>
  <si>
    <t>10/16/2020</t>
  </si>
  <si>
    <t>12/8/2012</t>
  </si>
  <si>
    <t>10/6/2020</t>
  </si>
  <si>
    <t>6/17/2021</t>
  </si>
  <si>
    <t>3/15/2021</t>
  </si>
  <si>
    <t>9/10/2020</t>
  </si>
  <si>
    <t>Michael</t>
  </si>
  <si>
    <t>Susan McCullen</t>
  </si>
  <si>
    <t>TA</t>
  </si>
  <si>
    <t>Mj Vieweg</t>
  </si>
  <si>
    <t>5/6/2021</t>
  </si>
  <si>
    <t>3/8/2021</t>
  </si>
  <si>
    <t>10/15/2020</t>
  </si>
  <si>
    <t>3/23/2021</t>
  </si>
  <si>
    <t>3/17/2021</t>
  </si>
  <si>
    <t>3/9/2021</t>
  </si>
  <si>
    <t>2/15/2021</t>
  </si>
  <si>
    <t>6/28/2021</t>
  </si>
  <si>
    <t>2/25/2021</t>
  </si>
  <si>
    <t>10/21/2020</t>
  </si>
  <si>
    <t>9/23/2020</t>
  </si>
  <si>
    <t>Ashley</t>
  </si>
  <si>
    <t>Shelley</t>
  </si>
  <si>
    <t>Charles</t>
  </si>
  <si>
    <t>Anne-Marie</t>
  </si>
  <si>
    <t>Tim</t>
  </si>
  <si>
    <t>Debra</t>
  </si>
  <si>
    <t>Janie</t>
  </si>
  <si>
    <t>vacant</t>
  </si>
  <si>
    <t>KATE</t>
  </si>
  <si>
    <t>Nancy</t>
  </si>
  <si>
    <t>Alvin</t>
  </si>
  <si>
    <t>Tammy</t>
  </si>
  <si>
    <t>Reboli</t>
  </si>
  <si>
    <t>HOOK</t>
  </si>
  <si>
    <t>Farris</t>
  </si>
  <si>
    <t>Smithwick Jr.</t>
  </si>
  <si>
    <t>Wright</t>
  </si>
  <si>
    <t>McNeill</t>
  </si>
  <si>
    <t>Purvis</t>
  </si>
  <si>
    <t>Garrish</t>
  </si>
  <si>
    <t>Stout</t>
  </si>
  <si>
    <t>WHITE</t>
  </si>
  <si>
    <t>Hoyle</t>
  </si>
  <si>
    <t>Stevens</t>
  </si>
  <si>
    <t>Holland</t>
  </si>
  <si>
    <t>10/20/2014</t>
  </si>
  <si>
    <t>12/1/2019</t>
  </si>
  <si>
    <t>5/11/2016</t>
  </si>
  <si>
    <t>7/1/2016</t>
  </si>
  <si>
    <t>4/1/2020</t>
  </si>
  <si>
    <t>4/1/2006</t>
  </si>
  <si>
    <t>1/1/1999</t>
  </si>
  <si>
    <t>2/11/2020</t>
  </si>
  <si>
    <t>1/1/1990</t>
  </si>
  <si>
    <t>Ashley Reboli</t>
  </si>
  <si>
    <t>Shelley Farris</t>
  </si>
  <si>
    <t>John McLean</t>
  </si>
  <si>
    <t>Ginger Fern</t>
  </si>
  <si>
    <t>Anne-Marie Wright, CPA</t>
  </si>
  <si>
    <t>Christy McNeill</t>
  </si>
  <si>
    <t>Tim H. Holloman</t>
  </si>
  <si>
    <t>Debra Purvis</t>
  </si>
  <si>
    <t>Janie Garrish</t>
  </si>
  <si>
    <t>VACANT</t>
  </si>
  <si>
    <t>Thomas C Wrenn</t>
  </si>
  <si>
    <t>Robert J. Stout</t>
  </si>
  <si>
    <t>TOBY HINSON</t>
  </si>
  <si>
    <t>Nancy Hoyle</t>
  </si>
  <si>
    <t>Alvin Stevens</t>
  </si>
  <si>
    <t>Tammy Holland</t>
  </si>
  <si>
    <t>Assistant Finance Officer</t>
  </si>
  <si>
    <t>General Manager</t>
  </si>
  <si>
    <t>Bookkeeper</t>
  </si>
  <si>
    <t>General Manager/Finance Officer</t>
  </si>
  <si>
    <t>finance officer</t>
  </si>
  <si>
    <t>Financial Officer/VACANT</t>
  </si>
  <si>
    <t>Board Chairman</t>
  </si>
  <si>
    <t>Chairman</t>
  </si>
  <si>
    <t>10/11/2020</t>
  </si>
  <si>
    <t>12/31/1899</t>
  </si>
  <si>
    <t>5/24/2021</t>
  </si>
  <si>
    <t>704-786-1783 ext.227</t>
  </si>
  <si>
    <t>252-551-1532</t>
  </si>
  <si>
    <t>252-928-5791</t>
  </si>
  <si>
    <t>336-299-8879</t>
  </si>
  <si>
    <t>919-222-3833</t>
  </si>
  <si>
    <t>704-986-3614</t>
  </si>
  <si>
    <t>828-586-5189</t>
  </si>
  <si>
    <t>919-934-3896</t>
  </si>
  <si>
    <t>828-412-8060</t>
  </si>
  <si>
    <t>Ashley@waynewaterdistricts.com</t>
  </si>
  <si>
    <t>Spowell@msdbc.org</t>
  </si>
  <si>
    <t xml:space="preserve">ginger@clevelandcountywater.com
</t>
  </si>
  <si>
    <t>debbie.purvis@nrwasa.org</t>
  </si>
  <si>
    <t>ocrakoeh2o@yahoo.com</t>
  </si>
  <si>
    <t>triggs@onwasa. Com</t>
  </si>
  <si>
    <t>skathyal@tws.com</t>
  </si>
  <si>
    <t>info@ysva.org</t>
  </si>
  <si>
    <t>Steve Hamilton</t>
  </si>
  <si>
    <t>CHRISTY MCNEILL</t>
  </si>
  <si>
    <t>Tim Holloman</t>
  </si>
  <si>
    <t>Shawn Long, CPA</t>
  </si>
  <si>
    <t>Harold Herring</t>
  </si>
  <si>
    <t>Thomas Wrenn</t>
  </si>
  <si>
    <t>J. Robert Stout</t>
  </si>
  <si>
    <t>Kate White</t>
  </si>
  <si>
    <t>Nancy Hoyle; Wanda Cool CPA</t>
  </si>
  <si>
    <t>Tammy Holland, CGFO</t>
  </si>
  <si>
    <t>Nicole Johnston</t>
  </si>
  <si>
    <t>District Manager</t>
  </si>
  <si>
    <t>Contracted Certified Public Accountant</t>
  </si>
  <si>
    <t>BOOKKEEPER</t>
  </si>
  <si>
    <t>Consulting CPA</t>
  </si>
  <si>
    <t>Independently hired technical reviewer</t>
  </si>
  <si>
    <t>Finance Officer; Assistant Finance Officer</t>
  </si>
  <si>
    <t>Connie Huffman, CPA, PA</t>
  </si>
  <si>
    <t>Anne-Marie Wright, CPA, PA</t>
  </si>
  <si>
    <t>PERFECT CENTS BOOKKEEPING</t>
  </si>
  <si>
    <t>Lower Cape Fear Water &amp; Sewer Authority</t>
  </si>
  <si>
    <t>Orange Water &amp; Sewer Authority</t>
  </si>
  <si>
    <t>Seagrove Ulah Metropolitan Water District</t>
  </si>
  <si>
    <t>STANLY COUNTY</t>
  </si>
  <si>
    <t>Tuckaseigee Water &amp; Sewer Authority</t>
  </si>
  <si>
    <t>Woodfin Sanitary Water &amp; Sewer District</t>
  </si>
  <si>
    <r>
      <t xml:space="preserve">Mark to Market unrealized losses in the General Fund.  </t>
    </r>
    <r>
      <rPr>
        <sz val="11"/>
        <color theme="5" tint="-0.249977111117893"/>
        <rFont val="Calibri"/>
        <family val="2"/>
        <scheme val="minor"/>
      </rPr>
      <t>(enter as a negative number)</t>
    </r>
  </si>
  <si>
    <r>
      <t xml:space="preserve">Mark to Market unrealized losses in the Water and Sewer Fund. </t>
    </r>
    <r>
      <rPr>
        <sz val="11"/>
        <color theme="5" tint="-0.249977111117893"/>
        <rFont val="Calibri"/>
        <family val="2"/>
        <scheme val="minor"/>
      </rPr>
      <t>(enter as a negative number)</t>
    </r>
  </si>
  <si>
    <r>
      <t xml:space="preserve"> Mark to Market unrealized losses in the Electric Fund. </t>
    </r>
    <r>
      <rPr>
        <sz val="11"/>
        <color theme="5" tint="-0.249977111117893"/>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</si>
  <si>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J30 to the right and in your FPIC Response.</t>
    </r>
  </si>
  <si>
    <t>TD Info Completed by Auditor : CCH acct # 973</t>
  </si>
  <si>
    <t>Please do not enter prior years ending balance as an adjustment in column F to balance.  Column F is only for year 2021-2022 adjustments.</t>
  </si>
  <si>
    <t>If unit is an employer participant in one of the State Cost Sharing Plans rows 174-176 should be blank.  Unless they have an additional single employer plan.</t>
  </si>
  <si>
    <t>Number of other matters that auditor asked the unit to respond to.</t>
  </si>
  <si>
    <t>DIW Batch Total</t>
  </si>
  <si>
    <t>Mark to Market unrealized losses in the Water and Sewer Fund</t>
  </si>
  <si>
    <t>Estimated cost not yet budgeted of any mandate placed on unit by DEQ, a court order or some similar requirement (that has no realistic appeal path)</t>
  </si>
  <si>
    <t>Number of material weaknesses findings</t>
  </si>
  <si>
    <t>Number of significant deficiency findings</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</si>
  <si>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</si>
  <si>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</si>
  <si>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</si>
  <si>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</si>
  <si>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</si>
  <si>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</si>
  <si>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</si>
  <si>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</si>
  <si>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</si>
  <si>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</si>
  <si>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</si>
  <si>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Mark to Market unrealized losses in the General Fund</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</si>
  <si>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</si>
  <si>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</si>
  <si>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</si>
  <si>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</si>
  <si>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 Did the unit have a board-appointed finance officer the entire fiscal year (Yes or No)</t>
  </si>
  <si>
    <t xml:space="preserve"> Did the unit have a board-appointed finance officer the entire fiscal year? (Yes or No)</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</si>
  <si>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</si>
  <si>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extennsion, etc.</t>
  </si>
  <si>
    <r>
      <t xml:space="preserve">Indicate if your water/sewer system:
50 - Became Operational
51 - Ceased Operations
52 - No Change
</t>
    </r>
    <r>
      <rPr>
        <b/>
        <sz val="11"/>
        <color theme="1"/>
        <rFont val="Calibri"/>
        <family val="2"/>
        <scheme val="minor"/>
      </rPr>
      <t>Select from the drop down list.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</si>
  <si>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r>
      <rPr>
        <sz val="11"/>
        <color theme="1"/>
        <rFont val="Calibri"/>
        <family val="2"/>
        <scheme val="minor"/>
      </rPr>
      <t xml:space="preserve">
</t>
    </r>
    <r>
      <rPr>
        <b/>
        <sz val="11"/>
        <color theme="1"/>
        <rFont val="Calibri"/>
        <family val="2"/>
        <scheme val="minor"/>
      </rPr>
      <t>Select from the drop down list.</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</si>
  <si>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r>
      <rPr>
        <sz val="11"/>
        <color theme="1"/>
        <rFont val="Calibri"/>
        <family val="2"/>
        <scheme val="minor"/>
      </rPr>
      <t xml:space="preserve">
</t>
    </r>
    <r>
      <rPr>
        <b/>
        <sz val="11"/>
        <color theme="1"/>
        <rFont val="Calibri"/>
        <family val="2"/>
        <scheme val="minor"/>
      </rPr>
      <t>Select from the drop down list.</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</si>
  <si>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</si>
  <si>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</si>
  <si>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</si>
  <si>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</si>
  <si>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</si>
  <si>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</si>
  <si>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</si>
  <si>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</si>
  <si>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</si>
  <si>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</si>
  <si>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</si>
  <si>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</si>
  <si>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</si>
  <si>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</si>
  <si>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</si>
  <si>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Column E Formula</t>
  </si>
  <si>
    <t>=506-4-6-5</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</si>
  <si>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</si>
  <si>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</si>
  <si>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</si>
  <si>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</si>
  <si>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</si>
  <si>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</si>
  <si>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</si>
  <si>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</si>
  <si>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</si>
  <si>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</si>
  <si>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</si>
  <si>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</si>
  <si>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</si>
  <si>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</si>
  <si>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</si>
  <si>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</si>
  <si>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</si>
  <si>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</si>
  <si>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</si>
  <si>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</si>
  <si>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=506+536-4-6-5</t>
  </si>
  <si>
    <t>=9-(506+536-4-6-5)</t>
  </si>
  <si>
    <t>=9-(506+536-4-6-5)-7</t>
  </si>
  <si>
    <t>=532+20+509-533-508</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</si>
  <si>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</si>
  <si>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an FPIC response is not required.</t>
    </r>
  </si>
  <si>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</si>
  <si>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</si>
  <si>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</si>
  <si>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</si>
  <si>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Exclude findings reported in questions 906, 907, 951, 953</t>
    </r>
    <r>
      <rPr>
        <sz val="11"/>
        <color theme="1"/>
        <rFont val="Calibri"/>
        <family val="2"/>
        <scheme val="minor"/>
      </rPr>
      <t xml:space="preserve">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</si>
  <si>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</si>
  <si>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80/(85+351-49+331)</t>
  </si>
  <si>
    <t>Unit Data from Audit worksheet tab : 90/(364+94-52+100)</t>
  </si>
  <si>
    <t>Version Date 6/28/2023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</si>
</sst>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0.00000"/>
    <numFmt numFmtId="187" formatCode="@*."/>
    <numFmt numFmtId="188" formatCode="0.00_);[Red]\(0.00\)"/>
  </numFmts>
  <fonts count="18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b/>
      <sz val="18"/>
      <color rgb="FFFF0000"/>
      <name val="Calibri"/>
      <family val="2"/>
      <scheme val="minor"/>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11"/>
      <color theme="9" tint="-0.499984740745262"/>
      <name val="Calibri"/>
      <family val="2"/>
      <scheme val="minor"/>
    </font>
  </fonts>
  <fills count="8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6" applyNumberFormat="0" applyFill="0" applyAlignment="0" applyProtection="0"/>
    <xf numFmtId="0" fontId="71" fillId="0" borderId="47" applyNumberFormat="0" applyFill="0" applyAlignment="0" applyProtection="0"/>
    <xf numFmtId="0" fontId="72" fillId="0" borderId="48"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49" applyNumberFormat="0" applyAlignment="0" applyProtection="0"/>
    <xf numFmtId="0" fontId="76" fillId="41" borderId="50" applyNumberFormat="0" applyAlignment="0" applyProtection="0"/>
    <xf numFmtId="0" fontId="77" fillId="41" borderId="49" applyNumberFormat="0" applyAlignment="0" applyProtection="0"/>
    <xf numFmtId="0" fontId="78" fillId="0" borderId="51" applyNumberFormat="0" applyFill="0" applyAlignment="0" applyProtection="0"/>
    <xf numFmtId="0" fontId="79" fillId="42" borderId="52" applyNumberFormat="0" applyAlignment="0" applyProtection="0"/>
    <xf numFmtId="0" fontId="68" fillId="0" borderId="0" applyNumberFormat="0" applyFill="0" applyBorder="0" applyAlignment="0" applyProtection="0"/>
    <xf numFmtId="0" fontId="39" fillId="0" borderId="54"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3"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3"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3"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49" applyNumberFormat="0" applyAlignment="0" applyProtection="0"/>
    <xf numFmtId="0" fontId="97" fillId="42" borderId="5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6" applyNumberFormat="0" applyFill="0" applyAlignment="0" applyProtection="0"/>
    <xf numFmtId="0" fontId="101" fillId="0" borderId="47" applyNumberFormat="0" applyFill="0" applyAlignment="0" applyProtection="0"/>
    <xf numFmtId="0" fontId="15" fillId="0" borderId="57" applyNumberFormat="0" applyFill="0" applyAlignment="0" applyProtection="0"/>
    <xf numFmtId="0" fontId="15" fillId="0" borderId="57" applyNumberFormat="0" applyFill="0" applyAlignment="0" applyProtection="0"/>
    <xf numFmtId="0" fontId="102" fillId="0" borderId="48" applyNumberFormat="0" applyFill="0" applyAlignment="0" applyProtection="0"/>
    <xf numFmtId="0" fontId="102" fillId="0" borderId="0" applyNumberFormat="0" applyFill="0" applyBorder="0" applyAlignment="0" applyProtection="0"/>
    <xf numFmtId="0" fontId="103" fillId="40" borderId="49" applyNumberFormat="0" applyAlignment="0" applyProtection="0"/>
    <xf numFmtId="0" fontId="104" fillId="0" borderId="51"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3" applyNumberFormat="0" applyFont="0" applyAlignment="0" applyProtection="0"/>
    <xf numFmtId="0" fontId="106" fillId="41" borderId="50"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4"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3"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3"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3"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67" fillId="0" borderId="0"/>
    <xf numFmtId="0" fontId="170" fillId="0" borderId="0"/>
    <xf numFmtId="43" fontId="170" fillId="0" borderId="0" applyFont="0" applyFill="0" applyBorder="0" applyAlignment="0" applyProtection="0"/>
    <xf numFmtId="44" fontId="17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893">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4" xfId="0" applyNumberFormat="1" applyFont="1" applyFill="1" applyBorder="1" applyAlignment="1" applyProtection="1">
      <alignment horizontal="center" vertical="center"/>
    </xf>
    <xf numFmtId="0" fontId="58" fillId="0" borderId="24" xfId="0" applyNumberFormat="1" applyFont="1" applyFill="1" applyBorder="1" applyAlignment="1" applyProtection="1">
      <alignment horizontal="center"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0"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164" fontId="56" fillId="0" borderId="22"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2"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2" xfId="0" applyFont="1" applyFill="1" applyBorder="1" applyAlignment="1" applyProtection="1">
      <alignment vertical="center" wrapText="1"/>
    </xf>
    <xf numFmtId="164" fontId="56" fillId="22" borderId="22" xfId="439" applyNumberFormat="1" applyFont="1" applyFill="1" applyBorder="1" applyAlignment="1" applyProtection="1">
      <alignment horizontal="center" vertical="center" wrapText="1"/>
    </xf>
    <xf numFmtId="0" fontId="49" fillId="30" borderId="24"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4" xfId="0" applyNumberFormat="1" applyFont="1" applyFill="1" applyBorder="1" applyAlignment="1" applyProtection="1">
      <alignment horizontal="center" vertical="center"/>
    </xf>
    <xf numFmtId="0" fontId="0" fillId="32" borderId="22"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41" fillId="0" borderId="24" xfId="0" applyNumberFormat="1" applyFont="1" applyFill="1" applyBorder="1" applyAlignment="1" applyProtection="1">
      <alignment horizontal="left" vertical="center" wrapText="1"/>
    </xf>
    <xf numFmtId="41" fontId="56" fillId="0" borderId="22" xfId="439" applyNumberFormat="1" applyFont="1" applyFill="1" applyBorder="1" applyAlignment="1" applyProtection="1">
      <alignment horizontal="center" vertical="center" wrapText="1"/>
    </xf>
    <xf numFmtId="0" fontId="47" fillId="0" borderId="22"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2" xfId="439" applyNumberFormat="1" applyFont="1" applyFill="1" applyBorder="1" applyAlignment="1" applyProtection="1">
      <alignment horizontal="center" vertical="center" wrapText="1"/>
      <protection locked="0"/>
    </xf>
    <xf numFmtId="37" fontId="57" fillId="33"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8" xfId="439" applyNumberFormat="1" applyFont="1" applyFill="1" applyBorder="1" applyAlignment="1" applyProtection="1">
      <alignment horizontal="center" vertical="center" wrapText="1"/>
    </xf>
    <xf numFmtId="172"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2" xfId="0" applyFont="1" applyFill="1" applyBorder="1" applyAlignment="1" applyProtection="1">
      <alignment vertical="center" wrapText="1"/>
      <protection locked="0"/>
    </xf>
    <xf numFmtId="164" fontId="56" fillId="29" borderId="43" xfId="439" applyNumberFormat="1" applyFont="1" applyFill="1" applyBorder="1" applyAlignment="1" applyProtection="1">
      <alignment horizontal="center" vertical="center" wrapText="1"/>
      <protection locked="0"/>
    </xf>
    <xf numFmtId="164" fontId="56" fillId="0" borderId="29" xfId="439" applyNumberFormat="1" applyFont="1" applyFill="1" applyBorder="1" applyAlignment="1" applyProtection="1">
      <alignment horizontal="center" vertical="center" wrapText="1"/>
    </xf>
    <xf numFmtId="39" fontId="56" fillId="0" borderId="26" xfId="439" applyNumberFormat="1" applyFont="1" applyFill="1" applyBorder="1" applyAlignment="1" applyProtection="1">
      <alignment horizontal="center" vertical="center" wrapText="1"/>
    </xf>
    <xf numFmtId="164" fontId="56" fillId="0" borderId="45" xfId="439" applyNumberFormat="1" applyFont="1" applyFill="1" applyBorder="1" applyAlignment="1" applyProtection="1">
      <alignment horizontal="center" vertical="center" wrapText="1"/>
    </xf>
    <xf numFmtId="0" fontId="39" fillId="32" borderId="25" xfId="0" applyNumberFormat="1" applyFont="1" applyFill="1" applyBorder="1" applyAlignment="1" applyProtection="1">
      <alignment horizontal="center" vertical="center"/>
    </xf>
    <xf numFmtId="0" fontId="0" fillId="32" borderId="30" xfId="0" applyFont="1" applyFill="1" applyBorder="1" applyAlignment="1" applyProtection="1">
      <alignment vertical="center" wrapText="1"/>
    </xf>
    <xf numFmtId="164" fontId="56" fillId="29" borderId="44" xfId="439" applyNumberFormat="1" applyFont="1" applyFill="1" applyBorder="1" applyAlignment="1" applyProtection="1">
      <alignment horizontal="center" vertical="center" wrapText="1"/>
      <protection locked="0"/>
    </xf>
    <xf numFmtId="0" fontId="56" fillId="0" borderId="29" xfId="0" applyNumberFormat="1" applyFont="1" applyFill="1" applyBorder="1" applyAlignment="1" applyProtection="1">
      <alignment horizontal="left" vertical="center" wrapText="1"/>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37" fontId="39" fillId="0" borderId="26" xfId="439" applyNumberFormat="1" applyFont="1" applyFill="1" applyBorder="1" applyAlignment="1" applyProtection="1">
      <alignment horizontal="center" vertical="center" wrapText="1"/>
    </xf>
    <xf numFmtId="0" fontId="39" fillId="34" borderId="0" xfId="0" applyFont="1" applyFill="1" applyProtection="1"/>
    <xf numFmtId="0" fontId="0" fillId="0" borderId="35" xfId="0" applyNumberFormat="1" applyFont="1" applyFill="1" applyBorder="1" applyAlignment="1" applyProtection="1">
      <alignment horizontal="left" vertical="center" wrapText="1"/>
    </xf>
    <xf numFmtId="0" fontId="0" fillId="0" borderId="35" xfId="0" applyNumberFormat="1" applyFont="1" applyFill="1" applyBorder="1" applyAlignment="1" applyProtection="1">
      <alignment horizontal="center" vertical="center" wrapText="1"/>
    </xf>
    <xf numFmtId="0" fontId="0" fillId="34" borderId="22" xfId="0" applyFont="1" applyFill="1" applyBorder="1" applyAlignment="1" applyProtection="1">
      <alignment vertical="center" wrapText="1"/>
    </xf>
    <xf numFmtId="0" fontId="39" fillId="34" borderId="42" xfId="0" applyNumberFormat="1" applyFont="1" applyFill="1" applyBorder="1" applyAlignment="1" applyProtection="1">
      <alignment horizontal="center" vertical="center"/>
    </xf>
    <xf numFmtId="39" fontId="0" fillId="0" borderId="27" xfId="439" applyNumberFormat="1" applyFont="1" applyFill="1" applyBorder="1" applyAlignment="1" applyProtection="1">
      <alignment horizontal="center" vertical="center" wrapText="1"/>
    </xf>
    <xf numFmtId="39" fontId="0" fillId="0" borderId="27" xfId="439" applyNumberFormat="1" applyFont="1" applyFill="1" applyBorder="1" applyAlignment="1" applyProtection="1">
      <alignment vertical="center" wrapText="1"/>
    </xf>
    <xf numFmtId="0" fontId="68" fillId="0" borderId="0" xfId="0" applyNumberFormat="1" applyFont="1" applyFill="1" applyAlignment="1" applyProtection="1">
      <alignment horizontal="left" vertical="center" wrapText="1" indent="6"/>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2"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29" xfId="439" applyNumberFormat="1" applyFont="1" applyFill="1" applyBorder="1" applyAlignment="1" applyProtection="1">
      <alignment horizontal="center" vertical="center" wrapText="1"/>
    </xf>
    <xf numFmtId="175" fontId="56" fillId="75" borderId="22" xfId="439" applyNumberFormat="1" applyFont="1" applyFill="1" applyBorder="1" applyAlignment="1" applyProtection="1">
      <alignment horizontal="center" vertical="center" wrapText="1"/>
    </xf>
    <xf numFmtId="3" fontId="56" fillId="0" borderId="22" xfId="439" applyNumberFormat="1" applyFont="1" applyFill="1" applyBorder="1" applyAlignment="1" applyProtection="1">
      <alignment horizontal="center" vertical="center" wrapText="1"/>
      <protection locked="0"/>
    </xf>
    <xf numFmtId="180" fontId="56" fillId="75" borderId="22" xfId="439" applyNumberFormat="1" applyFont="1" applyFill="1" applyBorder="1" applyAlignment="1" applyProtection="1">
      <alignment horizontal="center" vertical="center" wrapText="1"/>
    </xf>
    <xf numFmtId="39" fontId="56" fillId="0"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6"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0" xfId="0" applyNumberFormat="1" applyFont="1" applyFill="1" applyBorder="1" applyAlignment="1">
      <alignment horizontal="center"/>
    </xf>
    <xf numFmtId="0" fontId="80"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1" fontId="56" fillId="75" borderId="28"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4" xfId="0" applyFont="1" applyFill="1" applyBorder="1" applyAlignment="1" applyProtection="1">
      <alignment horizontal="center" vertical="center" wrapText="1"/>
    </xf>
    <xf numFmtId="0" fontId="60" fillId="32" borderId="44" xfId="0" applyFont="1" applyFill="1" applyBorder="1" applyAlignment="1" applyProtection="1">
      <alignment horizontal="center" vertical="center" wrapText="1"/>
    </xf>
    <xf numFmtId="0" fontId="56" fillId="31" borderId="24"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0" fontId="39" fillId="0" borderId="42"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1"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0" applyFont="1"/>
    <xf numFmtId="0" fontId="0" fillId="0" borderId="44" xfId="0" applyNumberFormat="1" applyFont="1" applyFill="1" applyBorder="1" applyAlignment="1" applyProtection="1">
      <alignment horizontal="left" vertical="center" wrapText="1"/>
    </xf>
    <xf numFmtId="0" fontId="0" fillId="0" borderId="44" xfId="0" applyNumberFormat="1" applyFont="1" applyFill="1" applyBorder="1" applyAlignment="1" applyProtection="1">
      <alignment horizontal="center" vertical="center"/>
    </xf>
    <xf numFmtId="0" fontId="0" fillId="0" borderId="44" xfId="0" applyNumberFormat="1" applyFont="1" applyFill="1" applyBorder="1" applyAlignment="1" applyProtection="1">
      <alignment horizontal="center" vertical="center" wrapText="1"/>
    </xf>
    <xf numFmtId="0" fontId="0" fillId="0" borderId="44" xfId="0" applyFont="1" applyFill="1" applyBorder="1" applyAlignment="1" applyProtection="1">
      <alignment vertical="center" wrapText="1"/>
    </xf>
    <xf numFmtId="0" fontId="0" fillId="0" borderId="44"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4" xfId="0" applyFont="1" applyFill="1" applyBorder="1" applyAlignment="1">
      <alignment horizontal="center" vertical="center"/>
    </xf>
    <xf numFmtId="0" fontId="39" fillId="0" borderId="42" xfId="0" applyFont="1" applyFill="1" applyBorder="1" applyAlignment="1">
      <alignment horizontal="center" vertical="center"/>
    </xf>
    <xf numFmtId="0" fontId="58" fillId="0" borderId="24" xfId="0" applyFont="1" applyFill="1" applyBorder="1" applyAlignment="1">
      <alignment horizontal="center" vertical="center"/>
    </xf>
    <xf numFmtId="0" fontId="49" fillId="0" borderId="24" xfId="0" applyFont="1" applyFill="1" applyBorder="1" applyAlignment="1">
      <alignment horizontal="center" vertical="center" wrapText="1"/>
    </xf>
    <xf numFmtId="0" fontId="57" fillId="0" borderId="24" xfId="0" applyFont="1" applyFill="1" applyBorder="1" applyAlignment="1">
      <alignment horizontal="center" vertical="center"/>
    </xf>
    <xf numFmtId="0" fontId="39" fillId="0" borderId="63"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29" xfId="0" applyNumberFormat="1" applyFont="1" applyFill="1" applyBorder="1" applyAlignment="1" applyProtection="1">
      <alignment horizontal="left" vertical="center" wrapText="1"/>
    </xf>
    <xf numFmtId="39" fontId="56" fillId="0" borderId="44"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4" xfId="0" applyNumberFormat="1" applyFont="1" applyFill="1" applyBorder="1" applyAlignment="1" applyProtection="1">
      <alignment horizontal="left" vertical="center" wrapText="1"/>
    </xf>
    <xf numFmtId="180"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37" fontId="39" fillId="0" borderId="44" xfId="439" applyNumberFormat="1" applyFont="1" applyFill="1" applyBorder="1" applyAlignment="1" applyProtection="1">
      <alignment horizontal="center" vertical="center" wrapText="1"/>
    </xf>
    <xf numFmtId="0" fontId="61" fillId="0" borderId="44"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4" xfId="0" applyNumberFormat="1" applyFont="1" applyFill="1" applyBorder="1" applyAlignment="1" applyProtection="1">
      <alignment horizontal="center" vertical="center"/>
    </xf>
    <xf numFmtId="164" fontId="56" fillId="0" borderId="44"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4"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4" xfId="439" applyNumberFormat="1" applyFont="1" applyFill="1" applyBorder="1" applyAlignment="1" applyProtection="1">
      <alignment horizontal="center" vertical="center" wrapText="1"/>
    </xf>
    <xf numFmtId="0" fontId="56" fillId="0" borderId="44"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4" xfId="0" applyNumberFormat="1" applyFont="1" applyFill="1" applyBorder="1" applyAlignment="1" applyProtection="1">
      <alignment horizontal="left" vertical="center" wrapText="1"/>
    </xf>
    <xf numFmtId="0" fontId="56" fillId="78" borderId="22" xfId="0" applyNumberFormat="1" applyFont="1" applyFill="1" applyBorder="1" applyAlignment="1" applyProtection="1">
      <alignment horizontal="left" vertical="center" wrapText="1"/>
    </xf>
    <xf numFmtId="0" fontId="39" fillId="78" borderId="42" xfId="0" applyNumberFormat="1" applyFont="1" applyFill="1" applyBorder="1" applyAlignment="1" applyProtection="1">
      <alignment horizontal="center" vertical="center"/>
    </xf>
    <xf numFmtId="0" fontId="39" fillId="78" borderId="25" xfId="0" applyNumberFormat="1" applyFont="1" applyFill="1" applyBorder="1" applyAlignment="1" applyProtection="1">
      <alignment horizontal="center" vertical="center"/>
    </xf>
    <xf numFmtId="0" fontId="0" fillId="78" borderId="30" xfId="0" applyFont="1" applyFill="1" applyBorder="1" applyAlignment="1" applyProtection="1">
      <alignment vertical="center" wrapText="1"/>
    </xf>
    <xf numFmtId="0" fontId="39" fillId="78" borderId="24" xfId="0" applyNumberFormat="1" applyFont="1" applyFill="1" applyBorder="1" applyAlignment="1" applyProtection="1">
      <alignment horizontal="center" vertical="center"/>
    </xf>
    <xf numFmtId="0" fontId="0" fillId="78" borderId="22"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2"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4" xfId="0" applyFont="1" applyFill="1" applyBorder="1" applyProtection="1"/>
    <xf numFmtId="0" fontId="0" fillId="0" borderId="44"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4"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4" borderId="24" xfId="0" applyNumberFormat="1" applyFont="1" applyFill="1" applyBorder="1" applyAlignment="1" applyProtection="1">
      <alignment horizontal="left" vertical="center" wrapText="1"/>
    </xf>
    <xf numFmtId="0" fontId="0" fillId="34" borderId="22" xfId="0" applyNumberFormat="1" applyFont="1" applyFill="1" applyBorder="1" applyAlignment="1" applyProtection="1">
      <alignment horizontal="left" vertical="center" wrapText="1"/>
    </xf>
    <xf numFmtId="37" fontId="0" fillId="34" borderId="28" xfId="439" applyNumberFormat="1" applyFont="1" applyFill="1" applyBorder="1" applyAlignment="1" applyProtection="1">
      <alignment vertical="center"/>
    </xf>
    <xf numFmtId="3" fontId="44" fillId="0" borderId="22" xfId="1540" applyFont="1" applyFill="1" applyBorder="1" applyAlignment="1" applyProtection="1">
      <alignment vertical="center" wrapText="1"/>
    </xf>
    <xf numFmtId="38" fontId="0" fillId="0" borderId="44"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3" xfId="0" applyNumberFormat="1" applyFont="1" applyFill="1" applyBorder="1" applyAlignment="1" applyProtection="1">
      <alignment horizontal="left" vertical="center" wrapText="1"/>
    </xf>
    <xf numFmtId="37" fontId="0" fillId="0" borderId="27"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4" xfId="0" applyNumberFormat="1" applyFont="1" applyFill="1" applyBorder="1" applyAlignment="1" applyProtection="1">
      <alignment horizontal="left" vertical="center" wrapText="1"/>
    </xf>
    <xf numFmtId="0" fontId="0" fillId="0" borderId="0" xfId="0" applyFont="1" applyBorder="1" applyProtection="1"/>
    <xf numFmtId="0" fontId="0" fillId="0" borderId="24"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7" xfId="439" applyNumberFormat="1" applyFont="1" applyFill="1" applyBorder="1" applyAlignment="1" applyProtection="1">
      <alignment horizontal="center" vertical="center" wrapText="1"/>
    </xf>
    <xf numFmtId="0" fontId="0" fillId="0" borderId="22" xfId="0" applyFont="1" applyFill="1" applyBorder="1" applyAlignment="1">
      <alignment vertical="center" wrapText="1"/>
    </xf>
    <xf numFmtId="39" fontId="130" fillId="76" borderId="62" xfId="1562"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7" xfId="439" applyNumberFormat="1" applyFont="1" applyFill="1" applyBorder="1" applyAlignment="1" applyProtection="1">
      <alignment vertical="center"/>
    </xf>
    <xf numFmtId="0" fontId="0" fillId="78" borderId="24" xfId="0" applyNumberFormat="1" applyFont="1" applyFill="1" applyBorder="1" applyAlignment="1" applyProtection="1">
      <alignment horizontal="left" vertical="center" wrapText="1"/>
    </xf>
    <xf numFmtId="0" fontId="130" fillId="78" borderId="0" xfId="0" applyFont="1" applyFill="1" applyAlignment="1" applyProtection="1">
      <alignment horizontal="left" vertical="center" wrapText="1"/>
    </xf>
    <xf numFmtId="164" fontId="0" fillId="78" borderId="22" xfId="439" applyNumberFormat="1" applyFont="1" applyFill="1" applyBorder="1" applyAlignment="1" applyProtection="1">
      <alignment horizontal="center" vertical="center" wrapText="1"/>
    </xf>
    <xf numFmtId="0" fontId="0" fillId="78" borderId="23" xfId="0" quotePrefix="1" applyNumberFormat="1" applyFont="1" applyFill="1" applyBorder="1" applyAlignment="1" applyProtection="1">
      <alignment horizontal="center" vertical="center" wrapText="1"/>
    </xf>
    <xf numFmtId="0" fontId="0" fillId="78" borderId="22" xfId="0" applyFont="1" applyFill="1" applyBorder="1" applyAlignment="1">
      <alignment vertical="center" wrapText="1"/>
    </xf>
    <xf numFmtId="37" fontId="0" fillId="78" borderId="28"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8"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39" fontId="0" fillId="78" borderId="27" xfId="439"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4"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4"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4" borderId="22"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2"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8"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1" xfId="0" applyFont="1" applyFill="1" applyBorder="1" applyAlignment="1">
      <alignment vertical="center" wrapText="1"/>
    </xf>
    <xf numFmtId="0" fontId="61" fillId="0" borderId="61"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4" xfId="0" applyFont="1" applyFill="1" applyBorder="1" applyAlignment="1" applyProtection="1">
      <alignment wrapText="1"/>
      <protection locked="0"/>
    </xf>
    <xf numFmtId="41" fontId="68" fillId="0" borderId="0" xfId="439" applyNumberFormat="1" applyFont="1" applyFill="1" applyAlignment="1" applyProtection="1">
      <alignment wrapText="1"/>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4"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41" fontId="69" fillId="0" borderId="44" xfId="0" applyNumberFormat="1" applyFont="1" applyFill="1" applyBorder="1" applyAlignment="1" applyProtection="1">
      <alignment wrapText="1"/>
    </xf>
    <xf numFmtId="41" fontId="69" fillId="0" borderId="44" xfId="0" applyNumberFormat="1" applyFont="1" applyBorder="1" applyAlignment="1">
      <alignment wrapText="1"/>
    </xf>
    <xf numFmtId="41" fontId="69"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69" fillId="0" borderId="0" xfId="0" applyNumberFormat="1" applyFont="1" applyAlignment="1">
      <alignment wrapText="1"/>
    </xf>
    <xf numFmtId="37" fontId="0" fillId="0" borderId="44"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4"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5"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6" xfId="0" applyFont="1" applyFill="1" applyBorder="1" applyAlignment="1">
      <alignment horizontal="center" vertical="center" wrapText="1"/>
    </xf>
    <xf numFmtId="0" fontId="39" fillId="31" borderId="38"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7" fillId="0" borderId="0" xfId="0" applyNumberFormat="1" applyFont="1" applyFill="1" applyAlignment="1" applyProtection="1">
      <alignment horizontal="left" vertical="center" wrapText="1"/>
    </xf>
    <xf numFmtId="0" fontId="137" fillId="0" borderId="0" xfId="0" applyFont="1" applyFill="1" applyAlignment="1" applyProtection="1">
      <alignment horizontal="left" vertical="center" wrapText="1"/>
    </xf>
    <xf numFmtId="0" fontId="44" fillId="0" borderId="0" xfId="0" applyNumberFormat="1" applyFont="1" applyFill="1" applyAlignment="1" applyProtection="1">
      <alignment vertical="center" wrapText="1"/>
    </xf>
    <xf numFmtId="0" fontId="0" fillId="0" borderId="44"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3" fontId="144" fillId="0" borderId="0" xfId="1540" applyFont="1" applyFill="1" applyAlignment="1" applyProtection="1">
      <alignment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1"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0" fontId="146"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47" fillId="74" borderId="0" xfId="0" applyFont="1" applyFill="1" applyAlignment="1" applyProtection="1">
      <alignment horizontal="left" vertical="center"/>
    </xf>
    <xf numFmtId="0" fontId="80" fillId="74" borderId="0" xfId="0" applyFont="1" applyFill="1" applyAlignment="1" applyProtection="1">
      <alignment vertical="center"/>
    </xf>
    <xf numFmtId="0" fontId="148" fillId="74" borderId="0" xfId="0" applyFont="1" applyFill="1" applyAlignment="1" applyProtection="1">
      <alignment vertical="center"/>
      <protection locked="0"/>
    </xf>
    <xf numFmtId="0" fontId="57" fillId="74" borderId="0" xfId="0" applyFont="1" applyFill="1" applyAlignment="1">
      <alignment vertical="center" wrapText="1"/>
    </xf>
    <xf numFmtId="41" fontId="149"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69" xfId="0" applyBorder="1"/>
    <xf numFmtId="0" fontId="0" fillId="0" borderId="79" xfId="0" applyBorder="1"/>
    <xf numFmtId="0" fontId="49" fillId="78" borderId="56" xfId="0" applyFont="1" applyFill="1" applyBorder="1" applyAlignment="1">
      <alignment horizontal="center" wrapText="1"/>
    </xf>
    <xf numFmtId="0" fontId="0" fillId="0" borderId="56" xfId="0" applyBorder="1" applyAlignment="1">
      <alignment horizontal="center" vertical="center" wrapText="1"/>
    </xf>
    <xf numFmtId="0" fontId="0" fillId="78" borderId="56"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69" xfId="0" applyNumberFormat="1" applyBorder="1"/>
    <xf numFmtId="2" fontId="0" fillId="0" borderId="40" xfId="0" applyNumberFormat="1" applyBorder="1" applyAlignment="1">
      <alignment horizontal="center"/>
    </xf>
    <xf numFmtId="2" fontId="0" fillId="0" borderId="41" xfId="0" applyNumberFormat="1" applyBorder="1" applyAlignment="1">
      <alignment horizontal="center"/>
    </xf>
    <xf numFmtId="0" fontId="39" fillId="0" borderId="66" xfId="0" applyFont="1" applyBorder="1" applyAlignment="1">
      <alignment horizontal="center"/>
    </xf>
    <xf numFmtId="0" fontId="0" fillId="0" borderId="56" xfId="0" applyBorder="1" applyAlignment="1">
      <alignment horizontal="center" wrapText="1"/>
    </xf>
    <xf numFmtId="0" fontId="39" fillId="0" borderId="56" xfId="0" applyFont="1" applyBorder="1" applyAlignment="1">
      <alignment horizontal="center"/>
    </xf>
    <xf numFmtId="0" fontId="39" fillId="78" borderId="66" xfId="0" applyFont="1" applyFill="1" applyBorder="1" applyAlignment="1">
      <alignment horizontal="center"/>
    </xf>
    <xf numFmtId="0" fontId="39" fillId="78" borderId="56" xfId="0" applyFont="1" applyFill="1" applyBorder="1" applyAlignment="1">
      <alignment horizontal="center"/>
    </xf>
    <xf numFmtId="0" fontId="0" fillId="78" borderId="56" xfId="0" applyFill="1" applyBorder="1"/>
    <xf numFmtId="0" fontId="0" fillId="78" borderId="56" xfId="0" applyFill="1" applyBorder="1" applyAlignment="1">
      <alignment horizontal="center"/>
    </xf>
    <xf numFmtId="0" fontId="0" fillId="0" borderId="72" xfId="0" applyBorder="1"/>
    <xf numFmtId="0" fontId="0" fillId="0" borderId="77" xfId="0" applyBorder="1"/>
    <xf numFmtId="0" fontId="57" fillId="78" borderId="56" xfId="0" applyFont="1" applyFill="1" applyBorder="1" applyAlignment="1">
      <alignment horizontal="center" vertical="center" wrapText="1"/>
    </xf>
    <xf numFmtId="0" fontId="57" fillId="78" borderId="56" xfId="0" applyFont="1" applyFill="1" applyBorder="1" applyAlignment="1">
      <alignment horizontal="center" wrapText="1"/>
    </xf>
    <xf numFmtId="0" fontId="37" fillId="78" borderId="56" xfId="0" applyFont="1" applyFill="1" applyBorder="1" applyAlignment="1">
      <alignment vertical="center" wrapText="1"/>
    </xf>
    <xf numFmtId="0" fontId="45" fillId="78" borderId="56" xfId="0" applyFont="1"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0" fillId="78" borderId="56" xfId="0" applyFill="1" applyBorder="1" applyAlignment="1">
      <alignment vertical="center"/>
    </xf>
    <xf numFmtId="0" fontId="37" fillId="78" borderId="56" xfId="0" applyFont="1" applyFill="1" applyBorder="1" applyAlignment="1">
      <alignment horizontal="left" vertical="center" wrapText="1"/>
    </xf>
    <xf numFmtId="0" fontId="37" fillId="78" borderId="56" xfId="0" applyFont="1" applyFill="1" applyBorder="1" applyAlignment="1">
      <alignment horizontal="justify" vertical="center"/>
    </xf>
    <xf numFmtId="0" fontId="45" fillId="78" borderId="56"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0" xfId="0" applyFill="1" applyBorder="1"/>
    <xf numFmtId="0" fontId="0" fillId="0" borderId="56" xfId="0" applyBorder="1"/>
    <xf numFmtId="0" fontId="45" fillId="78" borderId="16" xfId="0" applyFont="1" applyFill="1" applyBorder="1" applyAlignment="1">
      <alignment vertical="center" wrapText="1"/>
    </xf>
    <xf numFmtId="0" fontId="0" fillId="78" borderId="11" xfId="0" applyFill="1" applyBorder="1" applyAlignment="1">
      <alignment vertical="center" wrapText="1"/>
    </xf>
    <xf numFmtId="4" fontId="0" fillId="0" borderId="56" xfId="4688" applyNumberFormat="1" applyFont="1" applyFill="1" applyBorder="1" applyAlignment="1">
      <alignment horizontal="center"/>
    </xf>
    <xf numFmtId="4" fontId="0" fillId="0" borderId="56" xfId="0" applyNumberFormat="1" applyBorder="1" applyAlignment="1">
      <alignment horizontal="center"/>
    </xf>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54" fillId="77" borderId="56" xfId="0" applyFont="1" applyFill="1" applyBorder="1" applyAlignment="1">
      <alignment horizontal="center" vertical="center" wrapText="1"/>
    </xf>
    <xf numFmtId="0" fontId="151" fillId="0" borderId="0" xfId="0" applyFont="1"/>
    <xf numFmtId="0" fontId="155" fillId="73" borderId="0" xfId="0" applyFont="1" applyFill="1" applyAlignment="1">
      <alignment horizontal="justify" vertical="center"/>
    </xf>
    <xf numFmtId="0" fontId="155" fillId="73" borderId="0" xfId="0" applyFont="1" applyFill="1" applyAlignment="1">
      <alignment vertical="center"/>
    </xf>
    <xf numFmtId="0" fontId="0" fillId="0" borderId="0" xfId="0" applyAlignment="1">
      <alignment vertical="center"/>
    </xf>
    <xf numFmtId="0" fontId="155" fillId="73" borderId="0" xfId="0" applyFont="1" applyFill="1" applyAlignment="1">
      <alignment vertical="center" wrapText="1"/>
    </xf>
    <xf numFmtId="0" fontId="159" fillId="73" borderId="0" xfId="611" applyFont="1" applyFill="1" applyAlignment="1">
      <alignment vertical="center"/>
    </xf>
    <xf numFmtId="0" fontId="160" fillId="73" borderId="0" xfId="0" applyFont="1" applyFill="1" applyAlignment="1">
      <alignment vertical="center"/>
    </xf>
    <xf numFmtId="0" fontId="161" fillId="73" borderId="0" xfId="611" applyFont="1" applyFill="1" applyAlignment="1" applyProtection="1">
      <alignment vertical="center"/>
      <protection locked="0"/>
    </xf>
    <xf numFmtId="0" fontId="160" fillId="73" borderId="0" xfId="0" applyFont="1" applyFill="1"/>
    <xf numFmtId="0" fontId="161" fillId="73" borderId="0" xfId="611" applyFont="1" applyFill="1" applyProtection="1">
      <protection locked="0"/>
    </xf>
    <xf numFmtId="0" fontId="116" fillId="73" borderId="0" xfId="30098" applyFont="1" applyFill="1" applyAlignment="1">
      <alignment horizontal="left" vertical="center" wrapText="1" indent="1"/>
    </xf>
    <xf numFmtId="0" fontId="116" fillId="73" borderId="0" xfId="30098" quotePrefix="1" applyFont="1" applyFill="1" applyAlignment="1">
      <alignment horizontal="left" vertical="center" wrapText="1" indent="1"/>
    </xf>
    <xf numFmtId="0" fontId="164" fillId="73" borderId="0" xfId="30098" applyFont="1" applyFill="1" applyAlignment="1">
      <alignment vertical="center" wrapText="1"/>
    </xf>
    <xf numFmtId="0" fontId="35" fillId="0" borderId="0" xfId="611"/>
    <xf numFmtId="0" fontId="155" fillId="73" borderId="0" xfId="30098" applyFont="1" applyFill="1" applyAlignment="1">
      <alignment vertical="center" wrapText="1"/>
    </xf>
    <xf numFmtId="0" fontId="161"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9" borderId="24" xfId="0" applyNumberFormat="1" applyFont="1" applyFill="1" applyBorder="1" applyAlignment="1" applyProtection="1">
      <alignment horizontal="left" vertical="center" wrapText="1"/>
    </xf>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0" borderId="0" xfId="0" applyFill="1" applyAlignment="1">
      <alignment horizontal="center"/>
    </xf>
    <xf numFmtId="0" fontId="0" fillId="80" borderId="0" xfId="0" applyFill="1"/>
    <xf numFmtId="0" fontId="0" fillId="80" borderId="0" xfId="0" applyNumberFormat="1" applyFont="1" applyFill="1" applyAlignment="1" applyProtection="1">
      <alignment horizontal="center" vertical="center"/>
    </xf>
    <xf numFmtId="0" fontId="0" fillId="80" borderId="44"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0" borderId="0" xfId="0" applyFill="1" applyBorder="1"/>
    <xf numFmtId="0" fontId="0" fillId="36" borderId="0" xfId="0" applyFill="1" applyAlignment="1">
      <alignment horizontal="center"/>
    </xf>
    <xf numFmtId="0" fontId="0" fillId="36" borderId="0" xfId="0" applyFill="1"/>
    <xf numFmtId="0" fontId="0" fillId="81" borderId="0" xfId="0" applyFill="1"/>
    <xf numFmtId="38" fontId="44" fillId="22" borderId="44"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0" fontId="0" fillId="29" borderId="0" xfId="0" applyFill="1" applyAlignment="1">
      <alignment wrapText="1"/>
    </xf>
    <xf numFmtId="184" fontId="41" fillId="31" borderId="65" xfId="0" applyNumberFormat="1" applyFont="1" applyFill="1" applyBorder="1" applyAlignment="1">
      <alignment wrapText="1"/>
    </xf>
    <xf numFmtId="184" fontId="56" fillId="0" borderId="27"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39" xfId="0" applyBorder="1"/>
    <xf numFmtId="0" fontId="0" fillId="0" borderId="66" xfId="0" applyBorder="1"/>
    <xf numFmtId="0" fontId="39" fillId="78" borderId="81" xfId="0" applyFont="1" applyFill="1" applyBorder="1" applyAlignment="1">
      <alignment horizontal="left"/>
    </xf>
    <xf numFmtId="0" fontId="0" fillId="78" borderId="82" xfId="0" applyFill="1" applyBorder="1"/>
    <xf numFmtId="0" fontId="0" fillId="78" borderId="87" xfId="0" applyFill="1" applyBorder="1"/>
    <xf numFmtId="0" fontId="0" fillId="0" borderId="80" xfId="0" applyBorder="1"/>
    <xf numFmtId="0" fontId="153" fillId="0" borderId="67" xfId="0" applyFont="1" applyBorder="1" applyAlignment="1">
      <alignment horizontal="center" vertical="center" wrapText="1"/>
    </xf>
    <xf numFmtId="0" fontId="0" fillId="0" borderId="67" xfId="0" applyBorder="1"/>
    <xf numFmtId="0" fontId="153" fillId="0" borderId="13" xfId="0" applyFont="1" applyBorder="1" applyAlignment="1">
      <alignment horizontal="center" vertical="center" wrapText="1"/>
    </xf>
    <xf numFmtId="0" fontId="39" fillId="0" borderId="56" xfId="0" quotePrefix="1" applyFont="1" applyBorder="1" applyAlignment="1">
      <alignment horizontal="center" vertical="center"/>
    </xf>
    <xf numFmtId="0" fontId="0" fillId="0" borderId="67" xfId="0" applyBorder="1" applyAlignment="1">
      <alignment horizontal="center" vertical="center" wrapText="1"/>
    </xf>
    <xf numFmtId="0" fontId="37" fillId="78" borderId="56" xfId="0" applyFont="1" applyFill="1" applyBorder="1" applyAlignment="1">
      <alignment horizontal="justify" vertical="center" wrapText="1"/>
    </xf>
    <xf numFmtId="0" fontId="0" fillId="0" borderId="56" xfId="0" applyBorder="1" applyAlignment="1">
      <alignment vertical="center" wrapText="1"/>
    </xf>
    <xf numFmtId="0" fontId="39" fillId="0" borderId="56" xfId="0" quotePrefix="1" applyFont="1" applyBorder="1" applyAlignment="1">
      <alignment horizontal="center"/>
    </xf>
    <xf numFmtId="0" fontId="166" fillId="78" borderId="11" xfId="0" applyFont="1" applyFill="1" applyBorder="1" applyAlignment="1">
      <alignment horizontal="justify" vertical="center" wrapText="1"/>
    </xf>
    <xf numFmtId="0" fontId="39" fillId="0" borderId="40" xfId="0" applyFont="1" applyBorder="1" applyAlignment="1">
      <alignment vertical="center" wrapText="1"/>
    </xf>
    <xf numFmtId="0" fontId="39" fillId="0" borderId="37" xfId="0" applyFont="1" applyBorder="1" applyAlignment="1">
      <alignment vertical="center" wrapText="1"/>
    </xf>
    <xf numFmtId="5" fontId="0" fillId="0" borderId="56" xfId="0" applyNumberFormat="1" applyBorder="1" applyAlignment="1">
      <alignment horizontal="center" vertical="center"/>
    </xf>
    <xf numFmtId="0" fontId="0" fillId="0" borderId="56" xfId="0" applyBorder="1" applyAlignment="1">
      <alignment wrapText="1"/>
    </xf>
    <xf numFmtId="10" fontId="0" fillId="0" borderId="56" xfId="4688" applyNumberFormat="1" applyFont="1" applyFill="1" applyBorder="1" applyAlignment="1">
      <alignment horizontal="center" vertical="center"/>
    </xf>
    <xf numFmtId="10" fontId="0" fillId="0" borderId="56"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6" xfId="0" applyNumberFormat="1" applyBorder="1" applyAlignment="1">
      <alignment horizontal="center" vertical="center" wrapText="1"/>
    </xf>
    <xf numFmtId="0" fontId="0" fillId="0" borderId="56"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16" xfId="0" applyFont="1" applyFill="1" applyBorder="1" applyAlignment="1">
      <alignment vertical="center" wrapText="1"/>
    </xf>
    <xf numFmtId="0" fontId="39" fillId="78" borderId="56" xfId="0" applyFont="1" applyFill="1" applyBorder="1" applyAlignment="1">
      <alignment horizontal="center" wrapText="1"/>
    </xf>
    <xf numFmtId="0" fontId="0" fillId="78" borderId="81" xfId="0" applyFill="1" applyBorder="1"/>
    <xf numFmtId="49" fontId="39" fillId="0" borderId="56" xfId="0" quotePrefix="1" applyNumberFormat="1" applyFont="1" applyBorder="1" applyAlignment="1">
      <alignment horizontal="center" vertical="center"/>
    </xf>
    <xf numFmtId="0" fontId="0" fillId="0" borderId="56" xfId="0" applyBorder="1" applyAlignment="1">
      <alignment horizontal="justify" vertical="center"/>
    </xf>
    <xf numFmtId="0" fontId="39" fillId="0" borderId="56"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6" xfId="0" applyFill="1" applyBorder="1" applyAlignment="1">
      <alignment horizontal="center" vertical="center" wrapText="1"/>
    </xf>
    <xf numFmtId="37" fontId="0" fillId="0" borderId="56" xfId="0" applyNumberFormat="1" applyBorder="1" applyAlignment="1">
      <alignment horizontal="center" vertical="center"/>
    </xf>
    <xf numFmtId="0" fontId="39" fillId="0" borderId="77" xfId="0" applyFont="1" applyBorder="1" applyAlignment="1">
      <alignment horizontal="center" vertical="center"/>
    </xf>
    <xf numFmtId="181" fontId="0" fillId="0" borderId="0" xfId="0" applyNumberFormat="1"/>
    <xf numFmtId="10" fontId="44" fillId="0" borderId="0" xfId="4688" applyNumberFormat="1" applyFont="1"/>
    <xf numFmtId="0" fontId="0" fillId="78" borderId="11" xfId="0" applyFill="1" applyBorder="1" applyAlignment="1">
      <alignment horizontal="center"/>
    </xf>
    <xf numFmtId="0" fontId="44" fillId="0" borderId="84" xfId="0" applyFont="1" applyBorder="1"/>
    <xf numFmtId="0" fontId="44" fillId="0" borderId="0" xfId="0" applyFont="1"/>
    <xf numFmtId="0" fontId="44" fillId="0" borderId="68" xfId="0" applyFont="1" applyBorder="1"/>
    <xf numFmtId="0" fontId="44" fillId="0" borderId="69" xfId="0" applyFont="1" applyBorder="1"/>
    <xf numFmtId="0" fontId="168" fillId="0" borderId="0" xfId="0" applyFont="1" applyAlignment="1">
      <alignment vertical="center" wrapText="1"/>
    </xf>
    <xf numFmtId="0" fontId="44" fillId="0" borderId="78" xfId="0" applyFont="1" applyBorder="1" applyAlignment="1">
      <alignment wrapText="1"/>
    </xf>
    <xf numFmtId="1" fontId="44" fillId="0" borderId="0" xfId="0" applyNumberFormat="1" applyFont="1"/>
    <xf numFmtId="0" fontId="44" fillId="0" borderId="76" xfId="0"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68" xfId="0" applyNumberFormat="1" applyFont="1" applyBorder="1"/>
    <xf numFmtId="168" fontId="44" fillId="0" borderId="69"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44" fillId="0" borderId="0" xfId="4688" applyNumberFormat="1" applyFont="1" applyFill="1" applyBorder="1"/>
    <xf numFmtId="0" fontId="44" fillId="0" borderId="78" xfId="0" applyFont="1" applyBorder="1"/>
    <xf numFmtId="37" fontId="44" fillId="0" borderId="0" xfId="0" applyNumberFormat="1" applyFont="1" applyAlignment="1">
      <alignment horizontal="center"/>
    </xf>
    <xf numFmtId="0" fontId="44" fillId="0" borderId="79" xfId="0" applyFont="1" applyBorder="1"/>
    <xf numFmtId="0" fontId="0" fillId="0" borderId="0" xfId="0" applyFill="1" applyAlignment="1">
      <alignment horizontal="left" vertical="center"/>
    </xf>
    <xf numFmtId="0" fontId="0" fillId="0" borderId="0" xfId="0" applyFill="1" applyAlignment="1">
      <alignment wrapText="1"/>
    </xf>
    <xf numFmtId="0" fontId="16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0" xfId="0" applyFont="1" applyFill="1" applyBorder="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80" fillId="0" borderId="40"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44" fillId="0" borderId="44"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4" xfId="0" applyNumberFormat="1" applyFont="1" applyFill="1" applyBorder="1" applyAlignment="1" applyProtection="1">
      <alignment horizontal="center" vertical="center"/>
    </xf>
    <xf numFmtId="0" fontId="0" fillId="32" borderId="44" xfId="0" applyFont="1" applyFill="1" applyBorder="1" applyAlignment="1" applyProtection="1">
      <alignment vertical="center" wrapText="1"/>
    </xf>
    <xf numFmtId="37" fontId="0" fillId="32" borderId="44"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74"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86" xfId="439" applyNumberFormat="1" applyFont="1" applyFill="1" applyBorder="1" applyAlignment="1">
      <alignment vertical="center" wrapText="1"/>
    </xf>
    <xf numFmtId="41" fontId="69" fillId="31" borderId="75"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0" fontId="0" fillId="34" borderId="0" xfId="0" applyFill="1" applyAlignment="1">
      <alignment horizontal="left" vertical="center" wrapText="1"/>
    </xf>
    <xf numFmtId="40" fontId="44" fillId="0" borderId="0" xfId="439" applyNumberFormat="1" applyFont="1" applyFill="1" applyAlignment="1" applyProtection="1">
      <alignment horizontal="center" vertical="center" wrapText="1"/>
    </xf>
    <xf numFmtId="0" fontId="0" fillId="0" borderId="80" xfId="0" applyBorder="1" applyAlignment="1">
      <alignment horizontal="justify" vertical="center"/>
    </xf>
    <xf numFmtId="0" fontId="44" fillId="0" borderId="56" xfId="0" applyFont="1" applyBorder="1" applyAlignment="1">
      <alignment horizontal="center" vertical="center" wrapText="1"/>
    </xf>
    <xf numFmtId="0" fontId="165" fillId="78" borderId="13" xfId="0" applyFont="1" applyFill="1" applyBorder="1" applyAlignment="1">
      <alignment horizontal="center" vertical="center" wrapText="1"/>
    </xf>
    <xf numFmtId="6" fontId="0" fillId="0" borderId="56" xfId="0" applyNumberFormat="1" applyBorder="1" applyAlignment="1">
      <alignment horizontal="center" vertical="center"/>
    </xf>
    <xf numFmtId="6" fontId="0" fillId="0" borderId="56" xfId="545" applyNumberFormat="1" applyFont="1" applyFill="1" applyBorder="1" applyAlignment="1">
      <alignment horizontal="center" vertical="center"/>
    </xf>
    <xf numFmtId="0" fontId="0" fillId="0" borderId="0" xfId="0" applyNumberFormat="1"/>
    <xf numFmtId="0" fontId="0" fillId="0" borderId="0" xfId="0" applyAlignment="1">
      <alignment horizontal="center" wrapText="1"/>
    </xf>
    <xf numFmtId="49" fontId="0" fillId="36" borderId="0" xfId="0" applyNumberFormat="1" applyFont="1" applyFill="1" applyAlignment="1" applyProtection="1">
      <alignment horizontal="center" vertical="center" wrapText="1"/>
    </xf>
    <xf numFmtId="49" fontId="0" fillId="78" borderId="63" xfId="439" applyNumberFormat="1" applyFont="1" applyFill="1" applyBorder="1" applyAlignment="1" applyProtection="1">
      <alignment horizontal="center" vertical="center" wrapText="1"/>
    </xf>
    <xf numFmtId="49" fontId="39" fillId="29" borderId="0" xfId="439" applyNumberFormat="1" applyFont="1" applyFill="1" applyAlignment="1" applyProtection="1">
      <alignment horizontal="center" vertical="center"/>
      <protection locked="0"/>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70" xfId="0" applyFill="1" applyBorder="1"/>
    <xf numFmtId="49" fontId="39" fillId="29" borderId="0" xfId="439" applyNumberFormat="1" applyFont="1" applyFill="1" applyAlignment="1" applyProtection="1">
      <alignment horizontal="center" vertical="center" wrapText="1"/>
      <protection locked="0"/>
    </xf>
    <xf numFmtId="0" fontId="68" fillId="0" borderId="10" xfId="0" applyFont="1" applyFill="1" applyBorder="1" applyAlignment="1">
      <alignment vertical="center" wrapText="1"/>
    </xf>
    <xf numFmtId="168" fontId="0" fillId="0" borderId="0" xfId="0" applyNumberFormat="1" applyFill="1" applyAlignment="1">
      <alignment wrapText="1"/>
    </xf>
    <xf numFmtId="0" fontId="68" fillId="0" borderId="10" xfId="0" applyFont="1" applyFill="1" applyBorder="1" applyAlignment="1">
      <alignment horizontal="left" vertical="center" wrapText="1"/>
    </xf>
    <xf numFmtId="186" fontId="0" fillId="0" borderId="0" xfId="0" applyNumberFormat="1"/>
    <xf numFmtId="0" fontId="0" fillId="0" borderId="0" xfId="0" applyFont="1" applyFill="1" applyAlignment="1" applyProtection="1">
      <alignment horizontal="left" vertical="center"/>
    </xf>
    <xf numFmtId="0" fontId="0" fillId="0" borderId="14" xfId="0" applyFont="1" applyFill="1" applyBorder="1" applyAlignment="1" applyProtection="1">
      <alignment horizontal="left" vertical="center"/>
    </xf>
    <xf numFmtId="41" fontId="69" fillId="0" borderId="0" xfId="0" applyNumberFormat="1" applyFont="1" applyFill="1" applyAlignment="1" applyProtection="1">
      <alignment vertical="center" wrapText="1"/>
    </xf>
    <xf numFmtId="38" fontId="68" fillId="36" borderId="0" xfId="0" applyNumberFormat="1" applyFont="1" applyFill="1" applyAlignment="1" applyProtection="1">
      <alignment vertical="center" wrapText="1"/>
      <protection locked="0"/>
    </xf>
    <xf numFmtId="14" fontId="123" fillId="29" borderId="10" xfId="31722" applyNumberFormat="1" applyFont="1" applyFill="1" applyBorder="1" applyAlignment="1" applyProtection="1">
      <alignment horizontal="left" vertical="center"/>
      <protection locked="0"/>
    </xf>
    <xf numFmtId="174" fontId="0" fillId="75" borderId="27" xfId="439" applyNumberFormat="1" applyFont="1" applyFill="1" applyBorder="1" applyAlignment="1" applyProtection="1">
      <alignment vertical="center"/>
    </xf>
    <xf numFmtId="2" fontId="56" fillId="0" borderId="22" xfId="439" applyNumberFormat="1" applyFont="1" applyFill="1" applyBorder="1" applyAlignment="1" applyProtection="1">
      <alignment horizontal="center" vertical="center" wrapText="1"/>
    </xf>
    <xf numFmtId="37" fontId="44" fillId="29" borderId="0" xfId="439" applyNumberFormat="1" applyFont="1" applyFill="1" applyAlignment="1" applyProtection="1">
      <alignment horizontal="center" vertical="center" wrapText="1"/>
      <protection locked="0"/>
    </xf>
    <xf numFmtId="0" fontId="69" fillId="0" borderId="0" xfId="0" applyFont="1" applyFill="1" applyAlignment="1" applyProtection="1">
      <alignment horizontal="left" wrapText="1" indent="2"/>
    </xf>
    <xf numFmtId="171" fontId="39" fillId="29" borderId="0" xfId="439" applyNumberFormat="1" applyFont="1" applyFill="1" applyAlignment="1" applyProtection="1">
      <alignment horizontal="center" vertical="center"/>
      <protection locked="0"/>
    </xf>
    <xf numFmtId="174" fontId="44" fillId="75" borderId="28"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39" fontId="0" fillId="0" borderId="10" xfId="0" applyNumberFormat="1" applyBorder="1"/>
    <xf numFmtId="0" fontId="172" fillId="73" borderId="0" xfId="30098" applyFont="1" applyFill="1" applyAlignment="1">
      <alignment vertical="center" wrapText="1"/>
    </xf>
    <xf numFmtId="1" fontId="40" fillId="24" borderId="0" xfId="439" applyNumberFormat="1" applyFont="1" applyFill="1" applyBorder="1" applyAlignment="1" applyProtection="1">
      <alignment horizontal="center" wrapText="1"/>
    </xf>
    <xf numFmtId="0" fontId="44" fillId="0" borderId="44"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0" fillId="34" borderId="0" xfId="0" applyFill="1" applyAlignment="1">
      <alignment horizontal="center" vertical="center" wrapText="1"/>
    </xf>
    <xf numFmtId="0" fontId="0" fillId="34" borderId="0" xfId="0" applyFill="1" applyAlignment="1">
      <alignment horizontal="center" vertical="center"/>
    </xf>
    <xf numFmtId="0" fontId="39" fillId="0" borderId="0" xfId="0" applyFont="1" applyAlignment="1" applyProtection="1">
      <alignment horizontal="center" vertical="center" wrapText="1"/>
    </xf>
    <xf numFmtId="164" fontId="0" fillId="0" borderId="22" xfId="439" applyNumberFormat="1" applyFont="1" applyFill="1" applyBorder="1" applyAlignment="1" applyProtection="1">
      <alignment horizontal="center" vertical="center" wrapText="1"/>
      <protection locked="0"/>
    </xf>
    <xf numFmtId="0" fontId="0" fillId="34" borderId="0" xfId="0" applyNumberFormat="1" applyFont="1" applyFill="1" applyAlignment="1" applyProtection="1">
      <alignment horizontal="center" vertical="center" wrapText="1"/>
    </xf>
    <xf numFmtId="0" fontId="61" fillId="0" borderId="0" xfId="0" applyFont="1" applyFill="1" applyAlignment="1" applyProtection="1">
      <alignment horizontal="center" vertical="center" wrapText="1"/>
    </xf>
    <xf numFmtId="3" fontId="44" fillId="29" borderId="0" xfId="439" applyNumberFormat="1" applyFont="1" applyFill="1" applyAlignment="1" applyProtection="1">
      <alignment horizontal="center" vertical="center" wrapText="1"/>
      <protection locked="0"/>
    </xf>
    <xf numFmtId="0" fontId="39" fillId="0" borderId="36" xfId="0" applyFont="1" applyFill="1" applyBorder="1" applyAlignment="1">
      <alignment horizontal="left" vertical="center"/>
    </xf>
    <xf numFmtId="0" fontId="0" fillId="0" borderId="37" xfId="0" applyFill="1" applyBorder="1"/>
    <xf numFmtId="0" fontId="0" fillId="0" borderId="37" xfId="0" applyFill="1" applyBorder="1" applyAlignment="1">
      <alignment wrapText="1"/>
    </xf>
    <xf numFmtId="0" fontId="0" fillId="29" borderId="70" xfId="0" applyFill="1" applyBorder="1" applyAlignment="1" applyProtection="1">
      <alignment horizontal="center" vertical="center"/>
      <protection locked="0"/>
    </xf>
    <xf numFmtId="14" fontId="0" fillId="29" borderId="70"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56" fillId="22" borderId="27" xfId="439" applyNumberFormat="1" applyFont="1" applyFill="1" applyBorder="1" applyAlignment="1" applyProtection="1">
      <alignment horizontal="center" vertical="center" wrapText="1"/>
      <protection locked="0"/>
    </xf>
    <xf numFmtId="14" fontId="0" fillId="36" borderId="10" xfId="0" applyNumberFormat="1" applyFont="1" applyFill="1" applyBorder="1" applyAlignment="1" applyProtection="1">
      <alignment horizontal="center"/>
    </xf>
    <xf numFmtId="0" fontId="0" fillId="31" borderId="65" xfId="0" applyFont="1" applyFill="1" applyBorder="1" applyAlignment="1">
      <alignment horizontal="left"/>
    </xf>
    <xf numFmtId="0" fontId="0" fillId="78" borderId="0" xfId="0" applyFont="1" applyFill="1" applyBorder="1" applyAlignment="1">
      <alignment horizontal="left"/>
    </xf>
    <xf numFmtId="0" fontId="39" fillId="0" borderId="0" xfId="682" applyFont="1" applyAlignment="1">
      <alignment wrapText="1"/>
    </xf>
    <xf numFmtId="0" fontId="0" fillId="0" borderId="0" xfId="682" applyFont="1"/>
    <xf numFmtId="0" fontId="173"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74" fillId="0" borderId="0" xfId="682" applyFont="1"/>
    <xf numFmtId="0" fontId="174"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5" fillId="0" borderId="0" xfId="682" applyFont="1"/>
    <xf numFmtId="0" fontId="52" fillId="0" borderId="0" xfId="682" applyFont="1"/>
    <xf numFmtId="187" fontId="52" fillId="0" borderId="0" xfId="682" applyNumberFormat="1" applyFont="1"/>
    <xf numFmtId="42" fontId="176" fillId="26" borderId="0" xfId="546" applyNumberFormat="1" applyFont="1" applyFill="1"/>
    <xf numFmtId="167" fontId="52" fillId="0" borderId="0" xfId="546" applyNumberFormat="1" applyFont="1"/>
    <xf numFmtId="167" fontId="176" fillId="26" borderId="0" xfId="546" applyNumberFormat="1" applyFont="1" applyFill="1"/>
    <xf numFmtId="0" fontId="52" fillId="0" borderId="0" xfId="0" applyFont="1" applyAlignment="1">
      <alignment horizontal="center"/>
    </xf>
    <xf numFmtId="0" fontId="52" fillId="0" borderId="0" xfId="0" applyFont="1"/>
    <xf numFmtId="41" fontId="176" fillId="26" borderId="0" xfId="682" applyNumberFormat="1" applyFont="1" applyFill="1"/>
    <xf numFmtId="38" fontId="52" fillId="0" borderId="0" xfId="682" applyNumberFormat="1" applyFont="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38" fontId="52" fillId="0" borderId="0" xfId="449" applyNumberFormat="1" applyFont="1"/>
    <xf numFmtId="0" fontId="39" fillId="0" borderId="0" xfId="682" applyFont="1"/>
    <xf numFmtId="42" fontId="49" fillId="27" borderId="0" xfId="546" applyNumberFormat="1" applyFont="1" applyFill="1"/>
    <xf numFmtId="0" fontId="52" fillId="0" borderId="0" xfId="0" quotePrefix="1" applyFont="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0" fontId="175" fillId="0" borderId="0" xfId="682" applyFont="1" applyAlignment="1">
      <alignment vertical="center"/>
    </xf>
    <xf numFmtId="0" fontId="177" fillId="0" borderId="0" xfId="682" applyFont="1"/>
    <xf numFmtId="42" fontId="49" fillId="27" borderId="18" xfId="546" applyNumberFormat="1" applyFont="1" applyFill="1" applyBorder="1"/>
    <xf numFmtId="42" fontId="52" fillId="26" borderId="19" xfId="546" applyNumberFormat="1" applyFont="1" applyFill="1" applyBorder="1"/>
    <xf numFmtId="0" fontId="49" fillId="0" borderId="0" xfId="682" applyFont="1"/>
    <xf numFmtId="42" fontId="49" fillId="0" borderId="93" xfId="546" applyNumberFormat="1" applyFont="1" applyBorder="1"/>
    <xf numFmtId="0" fontId="178"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77" fillId="0" borderId="0" xfId="0" applyFont="1" applyAlignment="1">
      <alignment horizontal="left" vertical="center" wrapText="1"/>
    </xf>
    <xf numFmtId="187" fontId="49" fillId="0" borderId="0" xfId="682" applyNumberFormat="1" applyFont="1"/>
    <xf numFmtId="10" fontId="49" fillId="0" borderId="19" xfId="682" applyNumberFormat="1" applyFont="1" applyBorder="1"/>
    <xf numFmtId="0" fontId="51" fillId="0" borderId="0" xfId="0" applyFont="1"/>
    <xf numFmtId="164" fontId="0" fillId="0" borderId="0" xfId="439" applyNumberFormat="1" applyFont="1"/>
    <xf numFmtId="42" fontId="52" fillId="0" borderId="19" xfId="546" applyNumberFormat="1" applyFont="1" applyBorder="1"/>
    <xf numFmtId="38" fontId="0" fillId="0" borderId="0" xfId="0" applyNumberFormat="1" applyFont="1" applyFill="1" applyAlignment="1" applyProtection="1">
      <alignment horizontal="center" vertical="center" wrapText="1"/>
      <protection locked="0"/>
    </xf>
    <xf numFmtId="164" fontId="0" fillId="0" borderId="0" xfId="0" applyNumberFormat="1" applyFont="1" applyFill="1" applyAlignment="1" applyProtection="1">
      <alignment vertical="center" wrapText="1"/>
      <protection locked="0"/>
    </xf>
    <xf numFmtId="164" fontId="56" fillId="34" borderId="22" xfId="439" applyNumberFormat="1" applyFont="1" applyFill="1" applyBorder="1" applyAlignment="1" applyProtection="1">
      <alignment horizontal="center" vertical="center" wrapText="1"/>
      <protection locked="0"/>
    </xf>
    <xf numFmtId="14" fontId="56" fillId="32" borderId="22" xfId="439" applyNumberFormat="1" applyFont="1" applyFill="1" applyBorder="1" applyAlignment="1" applyProtection="1">
      <alignment horizontal="center" vertical="center" wrapText="1"/>
    </xf>
    <xf numFmtId="0" fontId="0" fillId="0" borderId="0" xfId="0" applyAlignment="1">
      <alignment vertical="center" wrapText="1"/>
    </xf>
    <xf numFmtId="173" fontId="44" fillId="0" borderId="0" xfId="439" applyNumberFormat="1" applyFont="1" applyFill="1" applyAlignment="1" applyProtection="1">
      <alignment horizontal="center" vertical="center" wrapText="1"/>
    </xf>
    <xf numFmtId="3" fontId="0" fillId="0" borderId="0" xfId="0" applyNumberFormat="1"/>
    <xf numFmtId="1" fontId="0" fillId="0" borderId="0" xfId="0" applyNumberFormat="1"/>
    <xf numFmtId="14" fontId="0" fillId="0" borderId="0" xfId="0" applyNumberFormat="1" applyFill="1" applyAlignment="1">
      <alignment wrapText="1"/>
    </xf>
    <xf numFmtId="188" fontId="0" fillId="0" borderId="67" xfId="0" applyNumberFormat="1" applyBorder="1" applyAlignment="1">
      <alignment horizontal="center" vertical="center"/>
    </xf>
    <xf numFmtId="188" fontId="0" fillId="0" borderId="56" xfId="0" applyNumberFormat="1" applyBorder="1" applyAlignment="1">
      <alignment horizontal="center" vertical="center" wrapText="1"/>
    </xf>
    <xf numFmtId="0" fontId="0" fillId="0" borderId="37" xfId="0" applyFont="1" applyBorder="1" applyAlignment="1">
      <alignment horizontal="left" wrapText="1"/>
    </xf>
    <xf numFmtId="0" fontId="0" fillId="36" borderId="13" xfId="0" applyFont="1" applyFill="1" applyBorder="1" applyAlignment="1">
      <alignment horizontal="left" vertical="center" wrapText="1"/>
    </xf>
    <xf numFmtId="0" fontId="0" fillId="36"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73" xfId="0" applyFont="1" applyFill="1" applyBorder="1" applyAlignment="1">
      <alignment horizontal="center"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71" fillId="82" borderId="13" xfId="0" applyFont="1" applyFill="1" applyBorder="1" applyAlignment="1">
      <alignment horizontal="center" vertical="center"/>
    </xf>
    <xf numFmtId="0" fontId="171" fillId="82"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52" fillId="0" borderId="39" xfId="0" applyFont="1" applyBorder="1" applyAlignment="1">
      <alignment horizontal="center" vertical="center"/>
    </xf>
    <xf numFmtId="0" fontId="152" fillId="0" borderId="40" xfId="0" applyFont="1" applyBorder="1" applyAlignment="1">
      <alignment horizontal="center" vertical="center"/>
    </xf>
    <xf numFmtId="0" fontId="152" fillId="0" borderId="16" xfId="0" applyFont="1" applyBorder="1" applyAlignment="1">
      <alignment horizontal="center" vertical="center"/>
    </xf>
    <xf numFmtId="0" fontId="152"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9" xfId="0" applyFont="1" applyBorder="1" applyAlignment="1">
      <alignment horizontal="center" vertical="center"/>
    </xf>
    <xf numFmtId="0" fontId="39" fillId="0" borderId="39" xfId="0" applyFont="1" applyBorder="1" applyAlignment="1">
      <alignment horizontal="center" vertical="center"/>
    </xf>
    <xf numFmtId="0" fontId="39" fillId="0" borderId="41" xfId="0" applyFont="1" applyBorder="1" applyAlignment="1">
      <alignment horizontal="center" vertical="center"/>
    </xf>
    <xf numFmtId="0" fontId="39" fillId="0" borderId="80" xfId="0" applyFont="1" applyBorder="1" applyAlignment="1">
      <alignment horizontal="center" wrapText="1"/>
    </xf>
    <xf numFmtId="0" fontId="39" fillId="0" borderId="67" xfId="0" applyFont="1" applyBorder="1" applyAlignment="1">
      <alignment horizont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9" fillId="73" borderId="66" xfId="0" applyFont="1" applyFill="1" applyBorder="1" applyAlignment="1">
      <alignment horizontal="center" vertical="center" wrapText="1"/>
    </xf>
    <xf numFmtId="0" fontId="129" fillId="73" borderId="80" xfId="0" applyFont="1" applyFill="1" applyBorder="1" applyAlignment="1">
      <alignment horizontal="center" vertical="center" wrapText="1"/>
    </xf>
    <xf numFmtId="0" fontId="57" fillId="78" borderId="66" xfId="0" applyFont="1" applyFill="1" applyBorder="1" applyAlignment="1">
      <alignment horizontal="center" vertical="center" wrapText="1"/>
    </xf>
    <xf numFmtId="0" fontId="57" fillId="78" borderId="80" xfId="0" applyFont="1" applyFill="1" applyBorder="1" applyAlignment="1">
      <alignment horizontal="center" vertical="center" wrapText="1"/>
    </xf>
    <xf numFmtId="0" fontId="57" fillId="78" borderId="16" xfId="0" applyFont="1" applyFill="1" applyBorder="1" applyAlignment="1">
      <alignment horizontal="left"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11" xfId="0" applyFont="1" applyFill="1" applyBorder="1" applyAlignment="1">
      <alignment horizontal="left" wrapText="1"/>
    </xf>
    <xf numFmtId="0" fontId="39" fillId="78" borderId="11" xfId="0" applyFont="1" applyFill="1" applyBorder="1" applyAlignment="1">
      <alignment horizontal="justify" vertical="center" wrapText="1"/>
    </xf>
    <xf numFmtId="0" fontId="39" fillId="78" borderId="56" xfId="0" applyFont="1" applyFill="1" applyBorder="1" applyAlignment="1">
      <alignment horizontal="justify" vertical="center" wrapText="1"/>
    </xf>
    <xf numFmtId="0" fontId="57" fillId="78" borderId="56"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78" borderId="83"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6"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57" fillId="27" borderId="0" xfId="682" applyFont="1" applyFill="1" applyAlignment="1">
      <alignment horizontal="center" vertical="center" wrapText="1"/>
    </xf>
    <xf numFmtId="0" fontId="0" fillId="0" borderId="56" xfId="0" applyFill="1" applyBorder="1" applyAlignment="1">
      <alignment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86">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85"/>
      <tableStyleElement type="headerRow" dxfId="84"/>
      <tableStyleElement type="firstRowStripe" dxfId="83"/>
    </tableStyle>
  </tableStyles>
  <colors>
    <mruColors>
      <color rgb="FFFFFFCC"/>
      <color rgb="FFFFC7CE"/>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Print'!$L$5</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Print'!$L$7</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Print'!$M$5</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Print'!$M$7</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Print'!$N$5</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Print'!$N$7</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Print'!$L$5</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Print'!$M$5</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Print'!$N$5</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4591048</xdr:colOff>
      <xdr:row>17</xdr:row>
      <xdr:rowOff>38100</xdr:rowOff>
    </xdr:from>
    <xdr:to>
      <xdr:col>1</xdr:col>
      <xdr:colOff>6838949</xdr:colOff>
      <xdr:row>17</xdr:row>
      <xdr:rowOff>476250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14923" y="7372350"/>
          <a:ext cx="2247901" cy="4381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955 - Exclude Federal and State compliance</a:t>
          </a:r>
          <a:r>
            <a:rPr lang="en-US" sz="800" baseline="0">
              <a:solidFill>
                <a:schemeClr val="tx1"/>
              </a:solidFill>
            </a:rPr>
            <a:t> findings from this number</a:t>
          </a:r>
          <a:endParaRPr lang="en-US" sz="800">
            <a:solidFill>
              <a:schemeClr val="tx1"/>
            </a:solidFill>
          </a:endParaRPr>
        </a:p>
      </xdr:txBody>
    </xdr:sp>
    <xdr:clientData/>
  </xdr:twoCellAnchor>
  <xdr:twoCellAnchor>
    <xdr:from>
      <xdr:col>1</xdr:col>
      <xdr:colOff>4585333</xdr:colOff>
      <xdr:row>18</xdr:row>
      <xdr:rowOff>47625</xdr:rowOff>
    </xdr:from>
    <xdr:to>
      <xdr:col>1</xdr:col>
      <xdr:colOff>6833234</xdr:colOff>
      <xdr:row>18</xdr:row>
      <xdr:rowOff>481965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09208" y="7896225"/>
          <a:ext cx="2247901" cy="43434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957 - Exclude Federal and State compliance</a:t>
          </a:r>
          <a:r>
            <a:rPr lang="en-US" sz="800" baseline="0">
              <a:solidFill>
                <a:schemeClr val="tx1"/>
              </a:solidFill>
            </a:rPr>
            <a:t> findings from this number</a:t>
          </a:r>
          <a:endParaRPr lang="en-US" sz="8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340178</xdr:colOff>
      <xdr:row>6</xdr:row>
      <xdr:rowOff>68036</xdr:rowOff>
    </xdr:from>
    <xdr:to>
      <xdr:col>4</xdr:col>
      <xdr:colOff>1156608</xdr:colOff>
      <xdr:row>6</xdr:row>
      <xdr:rowOff>2408464</xdr:rowOff>
    </xdr:to>
    <xdr:graphicFrame macro="">
      <xdr:nvGraphicFramePr>
        <xdr:cNvPr id="3" name="Chart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272144</xdr:colOff>
      <xdr:row>11</xdr:row>
      <xdr:rowOff>81643</xdr:rowOff>
    </xdr:from>
    <xdr:to>
      <xdr:col>4</xdr:col>
      <xdr:colOff>1088574</xdr:colOff>
      <xdr:row>11</xdr:row>
      <xdr:rowOff>2449286</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76" customWidth="1"/>
    <col min="2" max="2" width="187.109375" style="176" customWidth="1"/>
    <col min="3" max="4" width="9.109375" style="176" hidden="1" customWidth="1"/>
    <col min="5" max="5" width="2.33203125" style="176" customWidth="1"/>
    <col min="6" max="6" width="8.109375" style="176" customWidth="1"/>
    <col min="7" max="16384" width="9.109375" style="176"/>
  </cols>
  <sheetData>
    <row r="1" spans="2:14" ht="9.6" customHeight="1" thickBot="1" x14ac:dyDescent="0.35">
      <c r="B1" s="159"/>
    </row>
    <row r="2" spans="2:14" ht="91.95" customHeight="1" thickBot="1" x14ac:dyDescent="0.35">
      <c r="B2" s="570" t="s">
        <v>1819</v>
      </c>
    </row>
    <row r="3" spans="2:14" ht="61.2" customHeight="1" x14ac:dyDescent="0.3">
      <c r="B3" s="170" t="s">
        <v>825</v>
      </c>
    </row>
    <row r="4" spans="2:14" ht="83.4" customHeight="1" x14ac:dyDescent="0.4">
      <c r="B4" s="170" t="s">
        <v>826</v>
      </c>
      <c r="F4" s="571"/>
      <c r="G4" s="571"/>
      <c r="H4" s="571"/>
      <c r="I4" s="571"/>
      <c r="J4" s="571"/>
      <c r="K4" s="571"/>
      <c r="L4" s="571"/>
      <c r="M4" s="571"/>
      <c r="N4" s="571"/>
    </row>
    <row r="5" spans="2:14" ht="58.2" customHeight="1" x14ac:dyDescent="0.3">
      <c r="B5" s="170" t="s">
        <v>827</v>
      </c>
    </row>
    <row r="6" spans="2:14" ht="117.6" customHeight="1" x14ac:dyDescent="0.3">
      <c r="B6" s="160" t="s">
        <v>828</v>
      </c>
    </row>
    <row r="7" spans="2:14" ht="25.95" customHeight="1" x14ac:dyDescent="0.3">
      <c r="B7" s="172" t="s">
        <v>429</v>
      </c>
    </row>
    <row r="8" spans="2:14" ht="49.2" customHeight="1" x14ac:dyDescent="0.3">
      <c r="B8" s="572" t="s">
        <v>829</v>
      </c>
    </row>
    <row r="9" spans="2:14" ht="42.6" customHeight="1" x14ac:dyDescent="0.3">
      <c r="B9" s="572" t="s">
        <v>430</v>
      </c>
    </row>
    <row r="10" spans="2:14" s="574" customFormat="1" ht="34.200000000000003" customHeight="1" x14ac:dyDescent="0.3">
      <c r="B10" s="573" t="s">
        <v>431</v>
      </c>
    </row>
    <row r="11" spans="2:14" s="574" customFormat="1" ht="55.95" customHeight="1" x14ac:dyDescent="0.3">
      <c r="B11" s="575" t="s">
        <v>830</v>
      </c>
    </row>
    <row r="12" spans="2:14" ht="36" customHeight="1" x14ac:dyDescent="0.3">
      <c r="B12" s="575" t="s">
        <v>831</v>
      </c>
    </row>
    <row r="13" spans="2:14" ht="39" customHeight="1" x14ac:dyDescent="0.3">
      <c r="B13" s="576" t="s">
        <v>832</v>
      </c>
    </row>
    <row r="14" spans="2:14" ht="25.95" customHeight="1" x14ac:dyDescent="0.3">
      <c r="B14" s="172" t="s">
        <v>432</v>
      </c>
    </row>
    <row r="15" spans="2:14" x14ac:dyDescent="0.3">
      <c r="B15" s="159"/>
    </row>
    <row r="16" spans="2:14" x14ac:dyDescent="0.3">
      <c r="B16" s="577" t="s">
        <v>36</v>
      </c>
    </row>
    <row r="17" spans="2:2" ht="15.6" customHeight="1" x14ac:dyDescent="0.3">
      <c r="B17" s="578" t="s">
        <v>833</v>
      </c>
    </row>
    <row r="18" spans="2:2" x14ac:dyDescent="0.3">
      <c r="B18" s="579"/>
    </row>
    <row r="19" spans="2:2" x14ac:dyDescent="0.3">
      <c r="B19" s="577" t="s">
        <v>37</v>
      </c>
    </row>
    <row r="20" spans="2:2" ht="15.6" customHeight="1" x14ac:dyDescent="0.3">
      <c r="B20" s="580" t="s">
        <v>315</v>
      </c>
    </row>
    <row r="21" spans="2:2" ht="13.2" customHeight="1" x14ac:dyDescent="0.3">
      <c r="B21" s="159"/>
    </row>
    <row r="22" spans="2:2" ht="25.95" customHeight="1" x14ac:dyDescent="0.3">
      <c r="B22" s="172" t="s">
        <v>433</v>
      </c>
    </row>
    <row r="23" spans="2:2" s="574" customFormat="1" ht="72.599999999999994" customHeight="1" x14ac:dyDescent="0.3">
      <c r="B23" s="572" t="s">
        <v>834</v>
      </c>
    </row>
    <row r="24" spans="2:2" s="574" customFormat="1" ht="84.6" customHeight="1" x14ac:dyDescent="0.3">
      <c r="B24" s="572" t="s">
        <v>835</v>
      </c>
    </row>
    <row r="25" spans="2:2" s="574" customFormat="1" ht="78.599999999999994" customHeight="1" x14ac:dyDescent="0.3">
      <c r="B25" s="572" t="s">
        <v>434</v>
      </c>
    </row>
    <row r="26" spans="2:2" ht="15" x14ac:dyDescent="0.3">
      <c r="B26" s="162" t="s">
        <v>836</v>
      </c>
    </row>
    <row r="27" spans="2:2" ht="8.4" customHeight="1" x14ac:dyDescent="0.3">
      <c r="B27" s="161"/>
    </row>
    <row r="28" spans="2:2" ht="25.95" customHeight="1" x14ac:dyDescent="0.3">
      <c r="B28" s="172" t="s">
        <v>837</v>
      </c>
    </row>
    <row r="29" spans="2:2" ht="28.95" customHeight="1" x14ac:dyDescent="0.3">
      <c r="B29" s="173" t="s">
        <v>1820</v>
      </c>
    </row>
    <row r="30" spans="2:2" ht="31.95" customHeight="1" x14ac:dyDescent="0.3">
      <c r="B30" s="173" t="s">
        <v>1821</v>
      </c>
    </row>
    <row r="31" spans="2:2" ht="30.6" customHeight="1" x14ac:dyDescent="0.3">
      <c r="B31" s="581" t="s">
        <v>1822</v>
      </c>
    </row>
    <row r="32" spans="2:2" ht="25.2" customHeight="1" x14ac:dyDescent="0.3">
      <c r="B32" s="581" t="s">
        <v>1823</v>
      </c>
    </row>
    <row r="33" spans="2:7" ht="27.6" customHeight="1" x14ac:dyDescent="0.3">
      <c r="B33" s="582" t="s">
        <v>1824</v>
      </c>
    </row>
    <row r="34" spans="2:7" ht="31.95" customHeight="1" x14ac:dyDescent="0.3">
      <c r="B34" s="583" t="s">
        <v>838</v>
      </c>
    </row>
    <row r="35" spans="2:7" ht="60" customHeight="1" x14ac:dyDescent="0.3">
      <c r="B35" s="173" t="s">
        <v>1825</v>
      </c>
    </row>
    <row r="36" spans="2:7" ht="52.2" customHeight="1" x14ac:dyDescent="0.3">
      <c r="B36" s="747" t="s">
        <v>1829</v>
      </c>
    </row>
    <row r="37" spans="2:7" ht="21.6" customHeight="1" x14ac:dyDescent="0.3">
      <c r="B37" s="173"/>
    </row>
    <row r="38" spans="2:7" ht="25.95" customHeight="1" x14ac:dyDescent="0.3">
      <c r="B38" s="173" t="s">
        <v>839</v>
      </c>
    </row>
    <row r="39" spans="2:7" ht="12" customHeight="1" x14ac:dyDescent="0.3">
      <c r="B39" s="173"/>
    </row>
    <row r="40" spans="2:7" ht="25.95" customHeight="1" x14ac:dyDescent="0.3">
      <c r="B40" s="172" t="s">
        <v>1826</v>
      </c>
    </row>
    <row r="41" spans="2:7" x14ac:dyDescent="0.3">
      <c r="B41" s="171"/>
      <c r="G41" s="584"/>
    </row>
    <row r="42" spans="2:7" ht="43.2" customHeight="1" x14ac:dyDescent="0.3">
      <c r="B42" s="585" t="s">
        <v>840</v>
      </c>
    </row>
    <row r="43" spans="2:7" ht="19.95" customHeight="1" x14ac:dyDescent="0.3">
      <c r="B43" s="586" t="s">
        <v>832</v>
      </c>
    </row>
    <row r="44" spans="2:7" ht="11.4" customHeight="1" x14ac:dyDescent="0.3">
      <c r="B44" s="174"/>
    </row>
    <row r="45" spans="2:7" ht="15" x14ac:dyDescent="0.3">
      <c r="B45" s="175"/>
    </row>
    <row r="46" spans="2:7" ht="7.2" customHeight="1" x14ac:dyDescent="0.3">
      <c r="B46" s="173"/>
    </row>
    <row r="47" spans="2:7" ht="25.95" customHeight="1" x14ac:dyDescent="0.3">
      <c r="B47" s="172" t="s">
        <v>1827</v>
      </c>
    </row>
    <row r="48" spans="2:7" ht="35.4" customHeight="1" x14ac:dyDescent="0.3">
      <c r="B48" s="585" t="s">
        <v>1828</v>
      </c>
    </row>
    <row r="49" spans="2:2" ht="15" x14ac:dyDescent="0.3">
      <c r="B49" s="175"/>
    </row>
    <row r="60" spans="2:2" ht="44.25" customHeight="1" x14ac:dyDescent="0.3"/>
  </sheetData>
  <sheetProtection algorithmName="SHA-512" hashValue="OINkx1fLD996Qill1lne2cRciABfkNHqOyRDgISloCkCOMXcyQws9htinvy65Y0gaLou2kRnyVFLRvj2p1ws+Q==" saltValue="TLmgqbLvgAsh4CuLOb2cPw=="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365"/>
  <sheetViews>
    <sheetView topLeftCell="A326" workbookViewId="0">
      <pane xSplit="3" topLeftCell="AY1" activePane="topRight" state="frozen"/>
      <selection pane="topRight" activeCell="AY293" sqref="AY293"/>
    </sheetView>
  </sheetViews>
  <sheetFormatPr defaultRowHeight="14.4" x14ac:dyDescent="0.3"/>
  <cols>
    <col min="1" max="1" width="29.33203125" style="152" customWidth="1"/>
    <col min="2" max="2" width="72.6640625" customWidth="1"/>
    <col min="3" max="3" width="54.33203125" customWidth="1"/>
    <col min="4" max="97" width="20.6640625" customWidth="1"/>
  </cols>
  <sheetData>
    <row r="1" spans="1:99" ht="15.6" x14ac:dyDescent="0.3">
      <c r="A1" s="592" t="s">
        <v>1303</v>
      </c>
      <c r="B1" s="176" t="s">
        <v>330</v>
      </c>
      <c r="C1" s="176" t="s">
        <v>330</v>
      </c>
      <c r="D1" s="176" t="s">
        <v>1304</v>
      </c>
      <c r="E1" s="176" t="s">
        <v>1305</v>
      </c>
      <c r="F1" s="176" t="s">
        <v>1306</v>
      </c>
      <c r="G1" s="176" t="s">
        <v>1307</v>
      </c>
      <c r="H1" s="176" t="s">
        <v>1308</v>
      </c>
      <c r="I1" s="176" t="s">
        <v>1309</v>
      </c>
      <c r="J1" s="176" t="s">
        <v>1310</v>
      </c>
      <c r="K1" s="176" t="s">
        <v>1311</v>
      </c>
      <c r="L1" s="176" t="s">
        <v>470</v>
      </c>
      <c r="M1" s="176" t="s">
        <v>1312</v>
      </c>
      <c r="N1" s="176" t="s">
        <v>1313</v>
      </c>
      <c r="O1" s="176" t="s">
        <v>482</v>
      </c>
      <c r="P1" s="176" t="s">
        <v>1314</v>
      </c>
      <c r="Q1" s="176" t="s">
        <v>1315</v>
      </c>
      <c r="R1" s="176" t="s">
        <v>1316</v>
      </c>
      <c r="S1" s="176" t="s">
        <v>487</v>
      </c>
      <c r="T1" s="176" t="s">
        <v>1317</v>
      </c>
      <c r="U1" s="176" t="s">
        <v>1318</v>
      </c>
      <c r="V1" s="176" t="s">
        <v>1319</v>
      </c>
      <c r="W1" s="176" t="s">
        <v>1320</v>
      </c>
      <c r="X1" s="176" t="s">
        <v>1321</v>
      </c>
      <c r="Y1" s="176" t="s">
        <v>1322</v>
      </c>
      <c r="Z1" s="176" t="s">
        <v>808</v>
      </c>
      <c r="AA1" s="176" t="s">
        <v>1323</v>
      </c>
      <c r="AB1" s="176" t="s">
        <v>1324</v>
      </c>
      <c r="AC1" s="176" t="s">
        <v>1325</v>
      </c>
      <c r="AD1" s="176" t="s">
        <v>1326</v>
      </c>
      <c r="AE1" s="176" t="s">
        <v>809</v>
      </c>
      <c r="AF1" s="176" t="s">
        <v>1327</v>
      </c>
      <c r="AG1" s="176" t="s">
        <v>1328</v>
      </c>
      <c r="AH1" s="176" t="s">
        <v>1329</v>
      </c>
      <c r="AI1" s="176" t="s">
        <v>1330</v>
      </c>
      <c r="AJ1" s="176" t="s">
        <v>1331</v>
      </c>
      <c r="AK1" s="176" t="s">
        <v>1332</v>
      </c>
      <c r="AL1" s="176" t="s">
        <v>1333</v>
      </c>
      <c r="AM1" s="176" t="s">
        <v>1334</v>
      </c>
      <c r="AN1" s="176" t="s">
        <v>1335</v>
      </c>
      <c r="AO1" s="176" t="s">
        <v>1336</v>
      </c>
      <c r="AP1" s="176" t="s">
        <v>1337</v>
      </c>
      <c r="AQ1" s="176" t="s">
        <v>1338</v>
      </c>
      <c r="AR1" s="176" t="s">
        <v>1339</v>
      </c>
      <c r="AS1" s="176" t="s">
        <v>1340</v>
      </c>
      <c r="AT1" s="176" t="s">
        <v>810</v>
      </c>
      <c r="AU1" s="176" t="s">
        <v>1341</v>
      </c>
      <c r="AV1" s="176" t="s">
        <v>1342</v>
      </c>
      <c r="AW1" s="176" t="s">
        <v>1343</v>
      </c>
      <c r="AX1" s="176" t="s">
        <v>1344</v>
      </c>
      <c r="AY1" s="176" t="s">
        <v>1345</v>
      </c>
      <c r="AZ1" s="176" t="s">
        <v>1346</v>
      </c>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row>
    <row r="2" spans="1:99" x14ac:dyDescent="0.3">
      <c r="A2" s="152" t="s">
        <v>841</v>
      </c>
      <c r="B2" s="176" t="s">
        <v>41</v>
      </c>
      <c r="C2" s="176" t="s">
        <v>13</v>
      </c>
      <c r="D2" s="717">
        <v>591706</v>
      </c>
      <c r="E2" s="717">
        <v>591600</v>
      </c>
      <c r="F2" s="717">
        <v>592152</v>
      </c>
      <c r="G2" s="717">
        <v>591612</v>
      </c>
      <c r="H2" s="717">
        <v>591752</v>
      </c>
      <c r="I2" s="717">
        <v>591715</v>
      </c>
      <c r="J2" s="717">
        <v>592388</v>
      </c>
      <c r="K2" s="717">
        <v>591603</v>
      </c>
      <c r="L2" s="717">
        <v>591604</v>
      </c>
      <c r="M2" s="717">
        <v>591721</v>
      </c>
      <c r="N2" s="717">
        <v>591605</v>
      </c>
      <c r="O2" s="717">
        <v>591632</v>
      </c>
      <c r="P2" s="717">
        <v>594150</v>
      </c>
      <c r="Q2" s="717">
        <v>591606</v>
      </c>
      <c r="R2" s="717">
        <v>592181</v>
      </c>
      <c r="S2" s="717">
        <v>591607</v>
      </c>
      <c r="T2" s="717">
        <v>591608</v>
      </c>
      <c r="U2" s="717">
        <v>591737</v>
      </c>
      <c r="V2" s="717">
        <v>591609</v>
      </c>
      <c r="W2" s="717">
        <v>591610</v>
      </c>
      <c r="X2" s="717">
        <v>591611</v>
      </c>
      <c r="Y2" s="717">
        <v>591749</v>
      </c>
      <c r="Z2" s="717">
        <v>591613</v>
      </c>
      <c r="AA2" s="717">
        <v>592396</v>
      </c>
      <c r="AB2" s="717">
        <v>591614</v>
      </c>
      <c r="AC2" s="717">
        <v>592180</v>
      </c>
      <c r="AD2" s="717">
        <v>591615</v>
      </c>
      <c r="AE2" s="717">
        <v>591616</v>
      </c>
      <c r="AF2" s="717">
        <v>592158</v>
      </c>
      <c r="AG2" s="717">
        <v>591759</v>
      </c>
      <c r="AH2" s="717">
        <v>591762</v>
      </c>
      <c r="AI2" s="717">
        <v>591618</v>
      </c>
      <c r="AJ2" s="717">
        <v>591619</v>
      </c>
      <c r="AK2" s="717">
        <v>591770</v>
      </c>
      <c r="AL2" s="717">
        <v>591620</v>
      </c>
      <c r="AM2" s="717">
        <v>592357</v>
      </c>
      <c r="AN2" s="717">
        <v>59713</v>
      </c>
      <c r="AO2" s="717">
        <v>591622</v>
      </c>
      <c r="AP2" s="717">
        <v>591623</v>
      </c>
      <c r="AQ2" s="717">
        <v>591624</v>
      </c>
      <c r="AR2" s="717">
        <v>592368</v>
      </c>
      <c r="AS2" s="717">
        <v>592155</v>
      </c>
      <c r="AT2" s="717">
        <v>591633</v>
      </c>
      <c r="AU2" s="717">
        <v>591768</v>
      </c>
      <c r="AV2" s="717">
        <v>591634</v>
      </c>
      <c r="AW2" s="717">
        <v>591627</v>
      </c>
      <c r="AX2" s="717">
        <v>591628</v>
      </c>
      <c r="AY2" s="717">
        <v>591629</v>
      </c>
      <c r="AZ2" s="717">
        <v>591636</v>
      </c>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row>
    <row r="3" spans="1:99" x14ac:dyDescent="0.3">
      <c r="A3" s="152">
        <v>4</v>
      </c>
      <c r="B3" s="176" t="s">
        <v>89</v>
      </c>
      <c r="C3" s="176"/>
      <c r="D3" s="176">
        <v>0</v>
      </c>
      <c r="E3" s="176">
        <v>0</v>
      </c>
      <c r="F3" s="176">
        <v>0</v>
      </c>
      <c r="G3" s="176">
        <v>0</v>
      </c>
      <c r="H3" s="176">
        <v>0</v>
      </c>
      <c r="I3" s="176">
        <v>0</v>
      </c>
      <c r="J3" s="176">
        <v>0</v>
      </c>
      <c r="K3" s="176">
        <v>0</v>
      </c>
      <c r="L3" s="176"/>
      <c r="M3" s="176">
        <v>0</v>
      </c>
      <c r="N3" s="176">
        <v>0</v>
      </c>
      <c r="O3" s="176"/>
      <c r="P3" s="176">
        <v>0</v>
      </c>
      <c r="Q3" s="176">
        <v>0</v>
      </c>
      <c r="R3" s="176">
        <v>0</v>
      </c>
      <c r="S3" s="176">
        <v>0</v>
      </c>
      <c r="T3" s="176">
        <v>0</v>
      </c>
      <c r="U3" s="176">
        <v>0</v>
      </c>
      <c r="V3" s="176">
        <v>0</v>
      </c>
      <c r="W3" s="176">
        <v>0</v>
      </c>
      <c r="X3" s="176">
        <v>0</v>
      </c>
      <c r="Y3" s="176">
        <v>0</v>
      </c>
      <c r="Z3" s="176">
        <v>0</v>
      </c>
      <c r="AA3" s="176">
        <v>0</v>
      </c>
      <c r="AB3" s="176">
        <v>0</v>
      </c>
      <c r="AC3" s="176">
        <v>0</v>
      </c>
      <c r="AD3" s="176">
        <v>0</v>
      </c>
      <c r="AE3" s="176">
        <v>0</v>
      </c>
      <c r="AF3" s="176">
        <v>0</v>
      </c>
      <c r="AG3" s="176">
        <v>0</v>
      </c>
      <c r="AH3" s="176">
        <v>0</v>
      </c>
      <c r="AI3" s="176">
        <v>1398</v>
      </c>
      <c r="AJ3" s="176">
        <v>0</v>
      </c>
      <c r="AK3" s="176">
        <v>0</v>
      </c>
      <c r="AL3" s="176">
        <v>0</v>
      </c>
      <c r="AM3" s="176">
        <v>0</v>
      </c>
      <c r="AN3" s="176">
        <v>0</v>
      </c>
      <c r="AO3" s="176">
        <v>0</v>
      </c>
      <c r="AP3" s="176">
        <v>0</v>
      </c>
      <c r="AQ3" s="176">
        <v>0</v>
      </c>
      <c r="AR3" s="176">
        <v>0</v>
      </c>
      <c r="AS3" s="176">
        <v>0</v>
      </c>
      <c r="AT3" s="176"/>
      <c r="AU3" s="176">
        <v>0</v>
      </c>
      <c r="AV3" s="176">
        <v>0</v>
      </c>
      <c r="AW3" s="176"/>
      <c r="AX3" s="176">
        <v>0</v>
      </c>
      <c r="AY3" s="176">
        <v>0</v>
      </c>
      <c r="AZ3" s="176">
        <v>0</v>
      </c>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c r="CS3" s="176"/>
      <c r="CT3" s="176"/>
      <c r="CU3" s="176"/>
    </row>
    <row r="4" spans="1:99" x14ac:dyDescent="0.3">
      <c r="A4" s="152">
        <v>5</v>
      </c>
      <c r="B4" s="176" t="s">
        <v>90</v>
      </c>
      <c r="C4" s="176"/>
      <c r="D4" s="176">
        <v>0</v>
      </c>
      <c r="E4" s="176">
        <v>0</v>
      </c>
      <c r="F4" s="176">
        <v>0</v>
      </c>
      <c r="G4" s="176">
        <v>0</v>
      </c>
      <c r="H4" s="176">
        <v>0</v>
      </c>
      <c r="I4" s="176">
        <v>0</v>
      </c>
      <c r="J4" s="176">
        <v>0</v>
      </c>
      <c r="K4" s="176">
        <v>0</v>
      </c>
      <c r="L4" s="176"/>
      <c r="M4" s="176">
        <v>0</v>
      </c>
      <c r="N4" s="176">
        <v>0</v>
      </c>
      <c r="O4" s="176"/>
      <c r="P4" s="176">
        <v>0</v>
      </c>
      <c r="Q4" s="176">
        <v>0</v>
      </c>
      <c r="R4" s="176">
        <v>0</v>
      </c>
      <c r="S4" s="176">
        <v>0</v>
      </c>
      <c r="T4" s="176">
        <v>0</v>
      </c>
      <c r="U4" s="176">
        <v>0</v>
      </c>
      <c r="V4" s="176">
        <v>0</v>
      </c>
      <c r="W4" s="176">
        <v>0</v>
      </c>
      <c r="X4" s="176">
        <v>0</v>
      </c>
      <c r="Y4" s="176">
        <v>0</v>
      </c>
      <c r="Z4" s="176">
        <v>0</v>
      </c>
      <c r="AA4" s="176">
        <v>0</v>
      </c>
      <c r="AB4" s="176">
        <v>0</v>
      </c>
      <c r="AC4" s="176">
        <v>0</v>
      </c>
      <c r="AD4" s="176">
        <v>0</v>
      </c>
      <c r="AE4" s="176">
        <v>0</v>
      </c>
      <c r="AF4" s="176">
        <v>0</v>
      </c>
      <c r="AG4" s="176">
        <v>0</v>
      </c>
      <c r="AH4" s="176">
        <v>0</v>
      </c>
      <c r="AI4" s="176">
        <v>0</v>
      </c>
      <c r="AJ4" s="176">
        <v>0</v>
      </c>
      <c r="AK4" s="176">
        <v>0</v>
      </c>
      <c r="AL4" s="176">
        <v>0</v>
      </c>
      <c r="AM4" s="176">
        <v>0</v>
      </c>
      <c r="AN4" s="176">
        <v>0</v>
      </c>
      <c r="AO4" s="176">
        <v>0</v>
      </c>
      <c r="AP4" s="176">
        <v>0</v>
      </c>
      <c r="AQ4" s="176">
        <v>0</v>
      </c>
      <c r="AR4" s="176">
        <v>0</v>
      </c>
      <c r="AS4" s="176">
        <v>0</v>
      </c>
      <c r="AT4" s="176"/>
      <c r="AU4" s="176">
        <v>0</v>
      </c>
      <c r="AV4" s="176">
        <v>0</v>
      </c>
      <c r="AW4" s="176"/>
      <c r="AX4" s="176">
        <v>0</v>
      </c>
      <c r="AY4" s="176">
        <v>0</v>
      </c>
      <c r="AZ4" s="176">
        <v>0</v>
      </c>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row>
    <row r="5" spans="1:99" x14ac:dyDescent="0.3">
      <c r="A5" s="152">
        <v>6</v>
      </c>
      <c r="B5" s="176" t="s">
        <v>228</v>
      </c>
      <c r="C5" s="176"/>
      <c r="D5" s="176">
        <v>0</v>
      </c>
      <c r="E5" s="176">
        <v>0</v>
      </c>
      <c r="F5" s="176">
        <v>0</v>
      </c>
      <c r="G5" s="176">
        <v>0</v>
      </c>
      <c r="H5" s="176">
        <v>0</v>
      </c>
      <c r="I5" s="176">
        <v>0</v>
      </c>
      <c r="J5" s="176">
        <v>0</v>
      </c>
      <c r="K5" s="176">
        <v>0</v>
      </c>
      <c r="L5" s="176"/>
      <c r="M5" s="176">
        <v>0</v>
      </c>
      <c r="N5" s="176">
        <v>0</v>
      </c>
      <c r="O5" s="176"/>
      <c r="P5" s="176">
        <v>0</v>
      </c>
      <c r="Q5" s="176">
        <v>0</v>
      </c>
      <c r="R5" s="176">
        <v>0</v>
      </c>
      <c r="S5" s="176">
        <v>0</v>
      </c>
      <c r="T5" s="176">
        <v>0</v>
      </c>
      <c r="U5" s="176">
        <v>0</v>
      </c>
      <c r="V5" s="176">
        <v>0</v>
      </c>
      <c r="W5" s="176">
        <v>0</v>
      </c>
      <c r="X5" s="176">
        <v>0</v>
      </c>
      <c r="Y5" s="176">
        <v>0</v>
      </c>
      <c r="Z5" s="176">
        <v>0</v>
      </c>
      <c r="AA5" s="176">
        <v>0</v>
      </c>
      <c r="AB5" s="176">
        <v>0</v>
      </c>
      <c r="AC5" s="176">
        <v>0</v>
      </c>
      <c r="AD5" s="176">
        <v>0</v>
      </c>
      <c r="AE5" s="176">
        <v>0</v>
      </c>
      <c r="AF5" s="176">
        <v>0</v>
      </c>
      <c r="AG5" s="176">
        <v>0</v>
      </c>
      <c r="AH5" s="176">
        <v>0</v>
      </c>
      <c r="AI5" s="176">
        <v>0</v>
      </c>
      <c r="AJ5" s="176">
        <v>0</v>
      </c>
      <c r="AK5" s="176">
        <v>0</v>
      </c>
      <c r="AL5" s="176">
        <v>0</v>
      </c>
      <c r="AM5" s="176">
        <v>0</v>
      </c>
      <c r="AN5" s="176">
        <v>0</v>
      </c>
      <c r="AO5" s="176">
        <v>0</v>
      </c>
      <c r="AP5" s="176">
        <v>0</v>
      </c>
      <c r="AQ5" s="176">
        <v>0</v>
      </c>
      <c r="AR5" s="176">
        <v>0</v>
      </c>
      <c r="AS5" s="176">
        <v>0</v>
      </c>
      <c r="AT5" s="176"/>
      <c r="AU5" s="176">
        <v>0</v>
      </c>
      <c r="AV5" s="176">
        <v>0</v>
      </c>
      <c r="AW5" s="176"/>
      <c r="AX5" s="176">
        <v>0</v>
      </c>
      <c r="AY5" s="176">
        <v>0</v>
      </c>
      <c r="AZ5" s="176">
        <v>0</v>
      </c>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row>
    <row r="6" spans="1:99" x14ac:dyDescent="0.3">
      <c r="A6" s="152">
        <v>7</v>
      </c>
      <c r="B6" s="176" t="s">
        <v>170</v>
      </c>
      <c r="C6" s="176"/>
      <c r="D6" s="176">
        <v>0</v>
      </c>
      <c r="E6" s="176">
        <v>0</v>
      </c>
      <c r="F6" s="176">
        <v>0</v>
      </c>
      <c r="G6" s="176">
        <v>0</v>
      </c>
      <c r="H6" s="176">
        <v>0</v>
      </c>
      <c r="I6" s="176">
        <v>0</v>
      </c>
      <c r="J6" s="176">
        <v>0</v>
      </c>
      <c r="K6" s="176">
        <v>0</v>
      </c>
      <c r="L6" s="176"/>
      <c r="M6" s="176">
        <v>0</v>
      </c>
      <c r="N6" s="176">
        <v>0</v>
      </c>
      <c r="O6" s="176"/>
      <c r="P6" s="176">
        <v>0</v>
      </c>
      <c r="Q6" s="176">
        <v>0</v>
      </c>
      <c r="R6" s="176">
        <v>0</v>
      </c>
      <c r="S6" s="176">
        <v>0</v>
      </c>
      <c r="T6" s="176">
        <v>0</v>
      </c>
      <c r="U6" s="176">
        <v>0</v>
      </c>
      <c r="V6" s="176">
        <v>0</v>
      </c>
      <c r="W6" s="176">
        <v>0</v>
      </c>
      <c r="X6" s="176">
        <v>0</v>
      </c>
      <c r="Y6" s="176">
        <v>0</v>
      </c>
      <c r="Z6" s="176">
        <v>0</v>
      </c>
      <c r="AA6" s="176">
        <v>0</v>
      </c>
      <c r="AB6" s="176">
        <v>0</v>
      </c>
      <c r="AC6" s="176">
        <v>0</v>
      </c>
      <c r="AD6" s="176">
        <v>0</v>
      </c>
      <c r="AE6" s="176">
        <v>0</v>
      </c>
      <c r="AF6" s="176">
        <v>0</v>
      </c>
      <c r="AG6" s="176">
        <v>0</v>
      </c>
      <c r="AH6" s="176">
        <v>0</v>
      </c>
      <c r="AI6" s="176">
        <v>0</v>
      </c>
      <c r="AJ6" s="176">
        <v>0</v>
      </c>
      <c r="AK6" s="176">
        <v>0</v>
      </c>
      <c r="AL6" s="176">
        <v>0</v>
      </c>
      <c r="AM6" s="176">
        <v>0</v>
      </c>
      <c r="AN6" s="176">
        <v>0</v>
      </c>
      <c r="AO6" s="176">
        <v>0</v>
      </c>
      <c r="AP6" s="176">
        <v>0</v>
      </c>
      <c r="AQ6" s="176">
        <v>0</v>
      </c>
      <c r="AR6" s="176">
        <v>0</v>
      </c>
      <c r="AS6" s="176">
        <v>0</v>
      </c>
      <c r="AT6" s="176"/>
      <c r="AU6" s="176">
        <v>0</v>
      </c>
      <c r="AV6" s="176">
        <v>0</v>
      </c>
      <c r="AW6" s="176"/>
      <c r="AX6" s="176">
        <v>0</v>
      </c>
      <c r="AY6" s="176">
        <v>0</v>
      </c>
      <c r="AZ6" s="176">
        <v>0</v>
      </c>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row>
    <row r="7" spans="1:99" x14ac:dyDescent="0.3">
      <c r="A7" s="152">
        <v>9</v>
      </c>
      <c r="B7" s="176" t="s">
        <v>172</v>
      </c>
      <c r="C7" s="176"/>
      <c r="D7" s="176">
        <v>0</v>
      </c>
      <c r="E7" s="176">
        <v>0</v>
      </c>
      <c r="F7" s="176">
        <v>0</v>
      </c>
      <c r="G7" s="176">
        <v>0</v>
      </c>
      <c r="H7" s="176">
        <v>0</v>
      </c>
      <c r="I7" s="176">
        <v>0</v>
      </c>
      <c r="J7" s="176">
        <v>0</v>
      </c>
      <c r="K7" s="176">
        <v>0</v>
      </c>
      <c r="L7" s="176"/>
      <c r="M7" s="176">
        <v>0</v>
      </c>
      <c r="N7" s="176">
        <v>0</v>
      </c>
      <c r="O7" s="176"/>
      <c r="P7" s="176">
        <v>0</v>
      </c>
      <c r="Q7" s="176">
        <v>0</v>
      </c>
      <c r="R7" s="176">
        <v>0</v>
      </c>
      <c r="S7" s="176">
        <v>0</v>
      </c>
      <c r="T7" s="176">
        <v>0</v>
      </c>
      <c r="U7" s="176">
        <v>0</v>
      </c>
      <c r="V7" s="176">
        <v>0</v>
      </c>
      <c r="W7" s="176">
        <v>0</v>
      </c>
      <c r="X7" s="176">
        <v>0</v>
      </c>
      <c r="Y7" s="176">
        <v>0</v>
      </c>
      <c r="Z7" s="176">
        <v>0</v>
      </c>
      <c r="AA7" s="176">
        <v>0</v>
      </c>
      <c r="AB7" s="176">
        <v>0</v>
      </c>
      <c r="AC7" s="176">
        <v>0</v>
      </c>
      <c r="AD7" s="176">
        <v>0</v>
      </c>
      <c r="AE7" s="176">
        <v>0</v>
      </c>
      <c r="AF7" s="176">
        <v>0</v>
      </c>
      <c r="AG7" s="176">
        <v>0</v>
      </c>
      <c r="AH7" s="176">
        <v>0</v>
      </c>
      <c r="AI7" s="176">
        <v>746345</v>
      </c>
      <c r="AJ7" s="176">
        <v>0</v>
      </c>
      <c r="AK7" s="176">
        <v>0</v>
      </c>
      <c r="AL7" s="176">
        <v>0</v>
      </c>
      <c r="AM7" s="176">
        <v>0</v>
      </c>
      <c r="AN7" s="176">
        <v>0</v>
      </c>
      <c r="AO7" s="176">
        <v>0</v>
      </c>
      <c r="AP7" s="176">
        <v>0</v>
      </c>
      <c r="AQ7" s="176">
        <v>0</v>
      </c>
      <c r="AR7" s="176">
        <v>0</v>
      </c>
      <c r="AS7" s="176">
        <v>0</v>
      </c>
      <c r="AT7" s="176"/>
      <c r="AU7" s="176">
        <v>0</v>
      </c>
      <c r="AV7" s="176">
        <v>0</v>
      </c>
      <c r="AW7" s="176"/>
      <c r="AX7" s="176">
        <v>0</v>
      </c>
      <c r="AY7" s="176">
        <v>0</v>
      </c>
      <c r="AZ7" s="176">
        <v>0</v>
      </c>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row>
    <row r="8" spans="1:99" x14ac:dyDescent="0.3">
      <c r="A8" s="152">
        <v>11</v>
      </c>
      <c r="B8" s="176" t="s">
        <v>171</v>
      </c>
      <c r="C8" s="176"/>
      <c r="D8" s="176">
        <v>0</v>
      </c>
      <c r="E8" s="176">
        <v>0</v>
      </c>
      <c r="F8" s="176">
        <v>0</v>
      </c>
      <c r="G8" s="176">
        <v>0</v>
      </c>
      <c r="H8" s="176">
        <v>0</v>
      </c>
      <c r="I8" s="176">
        <v>0</v>
      </c>
      <c r="J8" s="176">
        <v>0</v>
      </c>
      <c r="K8" s="176">
        <v>0</v>
      </c>
      <c r="L8" s="176"/>
      <c r="M8" s="176">
        <v>0</v>
      </c>
      <c r="N8" s="176">
        <v>0</v>
      </c>
      <c r="O8" s="176"/>
      <c r="P8" s="176">
        <v>0</v>
      </c>
      <c r="Q8" s="176">
        <v>0</v>
      </c>
      <c r="R8" s="176">
        <v>0</v>
      </c>
      <c r="S8" s="176">
        <v>0</v>
      </c>
      <c r="T8" s="176">
        <v>0</v>
      </c>
      <c r="U8" s="176">
        <v>0</v>
      </c>
      <c r="V8" s="176">
        <v>0</v>
      </c>
      <c r="W8" s="176">
        <v>0</v>
      </c>
      <c r="X8" s="176">
        <v>0</v>
      </c>
      <c r="Y8" s="176">
        <v>0</v>
      </c>
      <c r="Z8" s="176">
        <v>0</v>
      </c>
      <c r="AA8" s="176">
        <v>0</v>
      </c>
      <c r="AB8" s="176">
        <v>0</v>
      </c>
      <c r="AC8" s="176">
        <v>0</v>
      </c>
      <c r="AD8" s="176">
        <v>0</v>
      </c>
      <c r="AE8" s="176">
        <v>0</v>
      </c>
      <c r="AF8" s="176">
        <v>0</v>
      </c>
      <c r="AG8" s="176">
        <v>0</v>
      </c>
      <c r="AH8" s="176">
        <v>0</v>
      </c>
      <c r="AI8" s="176">
        <v>0</v>
      </c>
      <c r="AJ8" s="176">
        <v>0</v>
      </c>
      <c r="AK8" s="176">
        <v>0</v>
      </c>
      <c r="AL8" s="176">
        <v>0</v>
      </c>
      <c r="AM8" s="176">
        <v>0</v>
      </c>
      <c r="AN8" s="176">
        <v>0</v>
      </c>
      <c r="AO8" s="176">
        <v>0</v>
      </c>
      <c r="AP8" s="176">
        <v>0</v>
      </c>
      <c r="AQ8" s="176">
        <v>0</v>
      </c>
      <c r="AR8" s="176">
        <v>0</v>
      </c>
      <c r="AS8" s="176">
        <v>0</v>
      </c>
      <c r="AT8" s="176"/>
      <c r="AU8" s="176">
        <v>0</v>
      </c>
      <c r="AV8" s="176">
        <v>0</v>
      </c>
      <c r="AW8" s="176"/>
      <c r="AX8" s="176">
        <v>0</v>
      </c>
      <c r="AY8" s="176">
        <v>0</v>
      </c>
      <c r="AZ8" s="176">
        <v>0</v>
      </c>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row>
    <row r="9" spans="1:99" x14ac:dyDescent="0.3">
      <c r="A9" s="152">
        <v>13</v>
      </c>
      <c r="B9" s="176" t="s">
        <v>842</v>
      </c>
      <c r="C9" s="176"/>
      <c r="D9" s="176">
        <v>0</v>
      </c>
      <c r="E9" s="176">
        <v>0</v>
      </c>
      <c r="F9" s="176">
        <v>0</v>
      </c>
      <c r="G9" s="176">
        <v>0</v>
      </c>
      <c r="H9" s="176">
        <v>0</v>
      </c>
      <c r="I9" s="176">
        <v>0</v>
      </c>
      <c r="J9" s="176">
        <v>0</v>
      </c>
      <c r="K9" s="176">
        <v>0</v>
      </c>
      <c r="L9" s="176"/>
      <c r="M9" s="176">
        <v>0</v>
      </c>
      <c r="N9" s="176">
        <v>0</v>
      </c>
      <c r="O9" s="176"/>
      <c r="P9" s="176">
        <v>0</v>
      </c>
      <c r="Q9" s="176">
        <v>0</v>
      </c>
      <c r="R9" s="176">
        <v>0</v>
      </c>
      <c r="S9" s="176">
        <v>0</v>
      </c>
      <c r="T9" s="176">
        <v>0</v>
      </c>
      <c r="U9" s="176">
        <v>0</v>
      </c>
      <c r="V9" s="176">
        <v>0</v>
      </c>
      <c r="W9" s="176">
        <v>0</v>
      </c>
      <c r="X9" s="176">
        <v>0</v>
      </c>
      <c r="Y9" s="176">
        <v>0</v>
      </c>
      <c r="Z9" s="176">
        <v>0</v>
      </c>
      <c r="AA9" s="176">
        <v>0</v>
      </c>
      <c r="AB9" s="176">
        <v>0</v>
      </c>
      <c r="AC9" s="176">
        <v>0</v>
      </c>
      <c r="AD9" s="176">
        <v>0</v>
      </c>
      <c r="AE9" s="176">
        <v>0</v>
      </c>
      <c r="AF9" s="176">
        <v>0</v>
      </c>
      <c r="AG9" s="176">
        <v>0</v>
      </c>
      <c r="AH9" s="176">
        <v>0</v>
      </c>
      <c r="AI9" s="176">
        <v>0</v>
      </c>
      <c r="AJ9" s="176">
        <v>0</v>
      </c>
      <c r="AK9" s="176">
        <v>0</v>
      </c>
      <c r="AL9" s="176">
        <v>0</v>
      </c>
      <c r="AM9" s="176">
        <v>0</v>
      </c>
      <c r="AN9" s="176">
        <v>0</v>
      </c>
      <c r="AO9" s="176">
        <v>0</v>
      </c>
      <c r="AP9" s="176">
        <v>0</v>
      </c>
      <c r="AQ9" s="176">
        <v>0</v>
      </c>
      <c r="AR9" s="176">
        <v>0</v>
      </c>
      <c r="AS9" s="176">
        <v>0</v>
      </c>
      <c r="AT9" s="176"/>
      <c r="AU9" s="176">
        <v>0</v>
      </c>
      <c r="AV9" s="176">
        <v>0</v>
      </c>
      <c r="AW9" s="176"/>
      <c r="AX9" s="176">
        <v>0</v>
      </c>
      <c r="AY9" s="176">
        <v>0</v>
      </c>
      <c r="AZ9" s="176">
        <v>0</v>
      </c>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row>
    <row r="10" spans="1:99" x14ac:dyDescent="0.3">
      <c r="A10" s="152">
        <v>14</v>
      </c>
      <c r="B10" s="176" t="s">
        <v>843</v>
      </c>
      <c r="C10" s="176"/>
      <c r="D10" s="176">
        <v>0</v>
      </c>
      <c r="E10" s="176">
        <v>0</v>
      </c>
      <c r="F10" s="176">
        <v>0</v>
      </c>
      <c r="G10" s="176">
        <v>0</v>
      </c>
      <c r="H10" s="176">
        <v>0</v>
      </c>
      <c r="I10" s="176">
        <v>0</v>
      </c>
      <c r="J10" s="176">
        <v>0</v>
      </c>
      <c r="K10" s="176">
        <v>0</v>
      </c>
      <c r="L10" s="176"/>
      <c r="M10" s="176">
        <v>0</v>
      </c>
      <c r="N10" s="176">
        <v>0</v>
      </c>
      <c r="O10" s="176"/>
      <c r="P10" s="176">
        <v>0</v>
      </c>
      <c r="Q10" s="176">
        <v>0</v>
      </c>
      <c r="R10" s="176">
        <v>0</v>
      </c>
      <c r="S10" s="176">
        <v>0</v>
      </c>
      <c r="T10" s="176">
        <v>0</v>
      </c>
      <c r="U10" s="176">
        <v>0</v>
      </c>
      <c r="V10" s="176">
        <v>0</v>
      </c>
      <c r="W10" s="176">
        <v>0</v>
      </c>
      <c r="X10" s="176">
        <v>0</v>
      </c>
      <c r="Y10" s="176">
        <v>0</v>
      </c>
      <c r="Z10" s="176">
        <v>0</v>
      </c>
      <c r="AA10" s="176">
        <v>0</v>
      </c>
      <c r="AB10" s="176">
        <v>0</v>
      </c>
      <c r="AC10" s="176">
        <v>0</v>
      </c>
      <c r="AD10" s="176">
        <v>0</v>
      </c>
      <c r="AE10" s="176">
        <v>0</v>
      </c>
      <c r="AF10" s="176">
        <v>0</v>
      </c>
      <c r="AG10" s="176">
        <v>0</v>
      </c>
      <c r="AH10" s="176">
        <v>0</v>
      </c>
      <c r="AI10" s="176">
        <v>0</v>
      </c>
      <c r="AJ10" s="176">
        <v>0</v>
      </c>
      <c r="AK10" s="176">
        <v>0</v>
      </c>
      <c r="AL10" s="176">
        <v>0</v>
      </c>
      <c r="AM10" s="176">
        <v>0</v>
      </c>
      <c r="AN10" s="176">
        <v>0</v>
      </c>
      <c r="AO10" s="176">
        <v>0</v>
      </c>
      <c r="AP10" s="176">
        <v>0</v>
      </c>
      <c r="AQ10" s="176">
        <v>0</v>
      </c>
      <c r="AR10" s="176">
        <v>0</v>
      </c>
      <c r="AS10" s="176">
        <v>0</v>
      </c>
      <c r="AT10" s="176"/>
      <c r="AU10" s="176">
        <v>0</v>
      </c>
      <c r="AV10" s="176">
        <v>0</v>
      </c>
      <c r="AW10" s="176"/>
      <c r="AX10" s="176">
        <v>0</v>
      </c>
      <c r="AY10" s="176">
        <v>0</v>
      </c>
      <c r="AZ10" s="176">
        <v>0</v>
      </c>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row>
    <row r="11" spans="1:99" x14ac:dyDescent="0.3">
      <c r="A11" s="152">
        <v>16</v>
      </c>
      <c r="B11" s="176" t="s">
        <v>174</v>
      </c>
      <c r="C11" s="176"/>
      <c r="D11" s="176">
        <v>0</v>
      </c>
      <c r="E11" s="176">
        <v>0</v>
      </c>
      <c r="F11" s="176">
        <v>0</v>
      </c>
      <c r="G11" s="176">
        <v>0</v>
      </c>
      <c r="H11" s="176">
        <v>0</v>
      </c>
      <c r="I11" s="176">
        <v>0</v>
      </c>
      <c r="J11" s="176">
        <v>0</v>
      </c>
      <c r="K11" s="176">
        <v>0</v>
      </c>
      <c r="L11" s="176"/>
      <c r="M11" s="176">
        <v>0</v>
      </c>
      <c r="N11" s="176">
        <v>0</v>
      </c>
      <c r="O11" s="176"/>
      <c r="P11" s="176">
        <v>0</v>
      </c>
      <c r="Q11" s="176">
        <v>0</v>
      </c>
      <c r="R11" s="176">
        <v>0</v>
      </c>
      <c r="S11" s="176">
        <v>0</v>
      </c>
      <c r="T11" s="176">
        <v>0</v>
      </c>
      <c r="U11" s="176">
        <v>0</v>
      </c>
      <c r="V11" s="176">
        <v>0</v>
      </c>
      <c r="W11" s="176">
        <v>0</v>
      </c>
      <c r="X11" s="176">
        <v>0</v>
      </c>
      <c r="Y11" s="176">
        <v>0</v>
      </c>
      <c r="Z11" s="176">
        <v>0</v>
      </c>
      <c r="AA11" s="176">
        <v>0</v>
      </c>
      <c r="AB11" s="176">
        <v>0</v>
      </c>
      <c r="AC11" s="176">
        <v>0</v>
      </c>
      <c r="AD11" s="176">
        <v>0</v>
      </c>
      <c r="AE11" s="176">
        <v>0</v>
      </c>
      <c r="AF11" s="176">
        <v>0</v>
      </c>
      <c r="AG11" s="176">
        <v>0</v>
      </c>
      <c r="AH11" s="176">
        <v>0</v>
      </c>
      <c r="AI11" s="176">
        <v>79410</v>
      </c>
      <c r="AJ11" s="176">
        <v>0</v>
      </c>
      <c r="AK11" s="176">
        <v>0</v>
      </c>
      <c r="AL11" s="176">
        <v>0</v>
      </c>
      <c r="AM11" s="176">
        <v>0</v>
      </c>
      <c r="AN11" s="176">
        <v>0</v>
      </c>
      <c r="AO11" s="176">
        <v>0</v>
      </c>
      <c r="AP11" s="176">
        <v>0</v>
      </c>
      <c r="AQ11" s="176">
        <v>0</v>
      </c>
      <c r="AR11" s="176">
        <v>0</v>
      </c>
      <c r="AS11" s="176">
        <v>0</v>
      </c>
      <c r="AT11" s="176"/>
      <c r="AU11" s="176">
        <v>0</v>
      </c>
      <c r="AV11" s="176">
        <v>0</v>
      </c>
      <c r="AW11" s="176"/>
      <c r="AX11" s="176">
        <v>0</v>
      </c>
      <c r="AY11" s="176">
        <v>0</v>
      </c>
      <c r="AZ11" s="176">
        <v>0</v>
      </c>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row>
    <row r="12" spans="1:99" x14ac:dyDescent="0.3">
      <c r="A12" s="152">
        <v>17</v>
      </c>
      <c r="B12" s="176" t="s">
        <v>177</v>
      </c>
      <c r="C12" s="176"/>
      <c r="D12" s="176">
        <v>0</v>
      </c>
      <c r="E12" s="176">
        <v>0</v>
      </c>
      <c r="F12" s="176">
        <v>0</v>
      </c>
      <c r="G12" s="176">
        <v>0</v>
      </c>
      <c r="H12" s="176">
        <v>0</v>
      </c>
      <c r="I12" s="176">
        <v>0</v>
      </c>
      <c r="J12" s="176">
        <v>0</v>
      </c>
      <c r="K12" s="176">
        <v>0</v>
      </c>
      <c r="L12" s="176"/>
      <c r="M12" s="176">
        <v>0</v>
      </c>
      <c r="N12" s="176">
        <v>0</v>
      </c>
      <c r="O12" s="176"/>
      <c r="P12" s="176">
        <v>0</v>
      </c>
      <c r="Q12" s="176">
        <v>0</v>
      </c>
      <c r="R12" s="176">
        <v>0</v>
      </c>
      <c r="S12" s="176">
        <v>0</v>
      </c>
      <c r="T12" s="176">
        <v>0</v>
      </c>
      <c r="U12" s="176">
        <v>0</v>
      </c>
      <c r="V12" s="176">
        <v>0</v>
      </c>
      <c r="W12" s="176">
        <v>0</v>
      </c>
      <c r="X12" s="176">
        <v>0</v>
      </c>
      <c r="Y12" s="176">
        <v>0</v>
      </c>
      <c r="Z12" s="176">
        <v>0</v>
      </c>
      <c r="AA12" s="176">
        <v>0</v>
      </c>
      <c r="AB12" s="176">
        <v>0</v>
      </c>
      <c r="AC12" s="176">
        <v>0</v>
      </c>
      <c r="AD12" s="176">
        <v>0</v>
      </c>
      <c r="AE12" s="176">
        <v>0</v>
      </c>
      <c r="AF12" s="176">
        <v>0</v>
      </c>
      <c r="AG12" s="176">
        <v>0</v>
      </c>
      <c r="AH12" s="176">
        <v>0</v>
      </c>
      <c r="AI12" s="176">
        <v>0</v>
      </c>
      <c r="AJ12" s="176">
        <v>0</v>
      </c>
      <c r="AK12" s="176">
        <v>0</v>
      </c>
      <c r="AL12" s="176">
        <v>0</v>
      </c>
      <c r="AM12" s="176">
        <v>0</v>
      </c>
      <c r="AN12" s="176">
        <v>0</v>
      </c>
      <c r="AO12" s="176">
        <v>0</v>
      </c>
      <c r="AP12" s="176">
        <v>0</v>
      </c>
      <c r="AQ12" s="176">
        <v>0</v>
      </c>
      <c r="AR12" s="176">
        <v>0</v>
      </c>
      <c r="AS12" s="176">
        <v>0</v>
      </c>
      <c r="AT12" s="176"/>
      <c r="AU12" s="176">
        <v>0</v>
      </c>
      <c r="AV12" s="176">
        <v>0</v>
      </c>
      <c r="AW12" s="176"/>
      <c r="AX12" s="176">
        <v>0</v>
      </c>
      <c r="AY12" s="176">
        <v>0</v>
      </c>
      <c r="AZ12" s="176">
        <v>0</v>
      </c>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row>
    <row r="13" spans="1:99" x14ac:dyDescent="0.3">
      <c r="A13" s="152">
        <v>20</v>
      </c>
      <c r="B13" s="176" t="s">
        <v>178</v>
      </c>
      <c r="C13" s="176"/>
      <c r="D13" s="176">
        <v>0</v>
      </c>
      <c r="E13" s="176">
        <v>0</v>
      </c>
      <c r="F13" s="176">
        <v>0</v>
      </c>
      <c r="G13" s="176">
        <v>0</v>
      </c>
      <c r="H13" s="176">
        <v>0</v>
      </c>
      <c r="I13" s="176">
        <v>0</v>
      </c>
      <c r="J13" s="176">
        <v>0</v>
      </c>
      <c r="K13" s="176">
        <v>0</v>
      </c>
      <c r="L13" s="176"/>
      <c r="M13" s="176">
        <v>0</v>
      </c>
      <c r="N13" s="176">
        <v>0</v>
      </c>
      <c r="O13" s="176"/>
      <c r="P13" s="176">
        <v>0</v>
      </c>
      <c r="Q13" s="176">
        <v>0</v>
      </c>
      <c r="R13" s="176">
        <v>0</v>
      </c>
      <c r="S13" s="176">
        <v>0</v>
      </c>
      <c r="T13" s="176">
        <v>0</v>
      </c>
      <c r="U13" s="176">
        <v>0</v>
      </c>
      <c r="V13" s="176">
        <v>0</v>
      </c>
      <c r="W13" s="176">
        <v>0</v>
      </c>
      <c r="X13" s="176">
        <v>0</v>
      </c>
      <c r="Y13" s="176">
        <v>0</v>
      </c>
      <c r="Z13" s="176">
        <v>0</v>
      </c>
      <c r="AA13" s="176">
        <v>0</v>
      </c>
      <c r="AB13" s="176">
        <v>0</v>
      </c>
      <c r="AC13" s="176">
        <v>0</v>
      </c>
      <c r="AD13" s="176">
        <v>0</v>
      </c>
      <c r="AE13" s="176">
        <v>0</v>
      </c>
      <c r="AF13" s="176">
        <v>0</v>
      </c>
      <c r="AG13" s="176">
        <v>0</v>
      </c>
      <c r="AH13" s="176">
        <v>0</v>
      </c>
      <c r="AI13" s="176">
        <v>0</v>
      </c>
      <c r="AJ13" s="176">
        <v>0</v>
      </c>
      <c r="AK13" s="176">
        <v>0</v>
      </c>
      <c r="AL13" s="176">
        <v>0</v>
      </c>
      <c r="AM13" s="176">
        <v>0</v>
      </c>
      <c r="AN13" s="176">
        <v>0</v>
      </c>
      <c r="AO13" s="176">
        <v>0</v>
      </c>
      <c r="AP13" s="176">
        <v>0</v>
      </c>
      <c r="AQ13" s="176">
        <v>0</v>
      </c>
      <c r="AR13" s="176">
        <v>0</v>
      </c>
      <c r="AS13" s="176">
        <v>0</v>
      </c>
      <c r="AT13" s="176"/>
      <c r="AU13" s="176">
        <v>0</v>
      </c>
      <c r="AV13" s="176">
        <v>0</v>
      </c>
      <c r="AW13" s="176"/>
      <c r="AX13" s="176">
        <v>0</v>
      </c>
      <c r="AY13" s="176">
        <v>0</v>
      </c>
      <c r="AZ13" s="176">
        <v>0</v>
      </c>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row>
    <row r="14" spans="1:99" x14ac:dyDescent="0.3">
      <c r="A14" s="152">
        <v>22</v>
      </c>
      <c r="B14" s="176" t="s">
        <v>180</v>
      </c>
      <c r="C14" s="176"/>
      <c r="D14" s="176">
        <v>0</v>
      </c>
      <c r="E14" s="176">
        <v>0</v>
      </c>
      <c r="F14" s="176">
        <v>0</v>
      </c>
      <c r="G14" s="176">
        <v>0</v>
      </c>
      <c r="H14" s="176">
        <v>0</v>
      </c>
      <c r="I14" s="176">
        <v>0</v>
      </c>
      <c r="J14" s="176">
        <v>0</v>
      </c>
      <c r="K14" s="176">
        <v>0</v>
      </c>
      <c r="L14" s="176"/>
      <c r="M14" s="176">
        <v>0</v>
      </c>
      <c r="N14" s="176">
        <v>0</v>
      </c>
      <c r="O14" s="176"/>
      <c r="P14" s="176">
        <v>0</v>
      </c>
      <c r="Q14" s="176">
        <v>0</v>
      </c>
      <c r="R14" s="176">
        <v>0</v>
      </c>
      <c r="S14" s="176">
        <v>0</v>
      </c>
      <c r="T14" s="176">
        <v>0</v>
      </c>
      <c r="U14" s="176">
        <v>0</v>
      </c>
      <c r="V14" s="176">
        <v>0</v>
      </c>
      <c r="W14" s="176">
        <v>0</v>
      </c>
      <c r="X14" s="176">
        <v>0</v>
      </c>
      <c r="Y14" s="176">
        <v>0</v>
      </c>
      <c r="Z14" s="176">
        <v>0</v>
      </c>
      <c r="AA14" s="176">
        <v>0</v>
      </c>
      <c r="AB14" s="176">
        <v>0</v>
      </c>
      <c r="AC14" s="176">
        <v>0</v>
      </c>
      <c r="AD14" s="176">
        <v>0</v>
      </c>
      <c r="AE14" s="176">
        <v>0</v>
      </c>
      <c r="AF14" s="176">
        <v>0</v>
      </c>
      <c r="AG14" s="176">
        <v>0</v>
      </c>
      <c r="AH14" s="176">
        <v>0</v>
      </c>
      <c r="AI14" s="176">
        <v>0</v>
      </c>
      <c r="AJ14" s="176">
        <v>0</v>
      </c>
      <c r="AK14" s="176">
        <v>0</v>
      </c>
      <c r="AL14" s="176">
        <v>0</v>
      </c>
      <c r="AM14" s="176">
        <v>0</v>
      </c>
      <c r="AN14" s="176">
        <v>0</v>
      </c>
      <c r="AO14" s="176">
        <v>0</v>
      </c>
      <c r="AP14" s="176">
        <v>0</v>
      </c>
      <c r="AQ14" s="176">
        <v>0</v>
      </c>
      <c r="AR14" s="176">
        <v>0</v>
      </c>
      <c r="AS14" s="176">
        <v>0</v>
      </c>
      <c r="AT14" s="176"/>
      <c r="AU14" s="176">
        <v>0</v>
      </c>
      <c r="AV14" s="176">
        <v>0</v>
      </c>
      <c r="AW14" s="176"/>
      <c r="AX14" s="176">
        <v>0</v>
      </c>
      <c r="AY14" s="176">
        <v>0</v>
      </c>
      <c r="AZ14" s="176">
        <v>0</v>
      </c>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row>
    <row r="15" spans="1:99" x14ac:dyDescent="0.3">
      <c r="A15" s="152">
        <v>23</v>
      </c>
      <c r="B15" s="176" t="s">
        <v>183</v>
      </c>
      <c r="C15" s="176"/>
      <c r="D15" s="176">
        <v>0</v>
      </c>
      <c r="E15" s="176">
        <v>0</v>
      </c>
      <c r="F15" s="176">
        <v>0</v>
      </c>
      <c r="G15" s="176">
        <v>0</v>
      </c>
      <c r="H15" s="176">
        <v>0</v>
      </c>
      <c r="I15" s="176">
        <v>0</v>
      </c>
      <c r="J15" s="176">
        <v>0</v>
      </c>
      <c r="K15" s="176">
        <v>0</v>
      </c>
      <c r="L15" s="176"/>
      <c r="M15" s="176">
        <v>0</v>
      </c>
      <c r="N15" s="176">
        <v>0</v>
      </c>
      <c r="O15" s="176"/>
      <c r="P15" s="176">
        <v>0</v>
      </c>
      <c r="Q15" s="176">
        <v>0</v>
      </c>
      <c r="R15" s="176">
        <v>0</v>
      </c>
      <c r="S15" s="176">
        <v>0</v>
      </c>
      <c r="T15" s="176">
        <v>0</v>
      </c>
      <c r="U15" s="176">
        <v>0</v>
      </c>
      <c r="V15" s="176">
        <v>0</v>
      </c>
      <c r="W15" s="176">
        <v>0</v>
      </c>
      <c r="X15" s="176">
        <v>0</v>
      </c>
      <c r="Y15" s="176">
        <v>0</v>
      </c>
      <c r="Z15" s="176">
        <v>0</v>
      </c>
      <c r="AA15" s="176">
        <v>0</v>
      </c>
      <c r="AB15" s="176">
        <v>0</v>
      </c>
      <c r="AC15" s="176">
        <v>0</v>
      </c>
      <c r="AD15" s="176">
        <v>0</v>
      </c>
      <c r="AE15" s="176">
        <v>0</v>
      </c>
      <c r="AF15" s="176">
        <v>0</v>
      </c>
      <c r="AG15" s="176">
        <v>0</v>
      </c>
      <c r="AH15" s="176">
        <v>0</v>
      </c>
      <c r="AI15" s="176">
        <v>12425</v>
      </c>
      <c r="AJ15" s="176">
        <v>0</v>
      </c>
      <c r="AK15" s="176">
        <v>0</v>
      </c>
      <c r="AL15" s="176">
        <v>0</v>
      </c>
      <c r="AM15" s="176">
        <v>0</v>
      </c>
      <c r="AN15" s="176">
        <v>0</v>
      </c>
      <c r="AO15" s="176">
        <v>0</v>
      </c>
      <c r="AP15" s="176">
        <v>0</v>
      </c>
      <c r="AQ15" s="176">
        <v>0</v>
      </c>
      <c r="AR15" s="176">
        <v>0</v>
      </c>
      <c r="AS15" s="176">
        <v>0</v>
      </c>
      <c r="AT15" s="176"/>
      <c r="AU15" s="176">
        <v>0</v>
      </c>
      <c r="AV15" s="176">
        <v>0</v>
      </c>
      <c r="AW15" s="176"/>
      <c r="AX15" s="176">
        <v>0</v>
      </c>
      <c r="AY15" s="176">
        <v>0</v>
      </c>
      <c r="AZ15" s="176">
        <v>0</v>
      </c>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row>
    <row r="16" spans="1:99" x14ac:dyDescent="0.3">
      <c r="A16" s="152">
        <v>31</v>
      </c>
      <c r="B16" s="176" t="s">
        <v>844</v>
      </c>
      <c r="C16" s="176"/>
      <c r="D16" s="176">
        <v>0</v>
      </c>
      <c r="E16" s="176">
        <v>0</v>
      </c>
      <c r="F16" s="176">
        <v>0</v>
      </c>
      <c r="G16" s="176">
        <v>0</v>
      </c>
      <c r="H16" s="176">
        <v>0</v>
      </c>
      <c r="I16" s="176">
        <v>0</v>
      </c>
      <c r="J16" s="176">
        <v>0</v>
      </c>
      <c r="K16" s="176">
        <v>0</v>
      </c>
      <c r="L16" s="176"/>
      <c r="M16" s="176">
        <v>0</v>
      </c>
      <c r="N16" s="176">
        <v>0</v>
      </c>
      <c r="O16" s="176"/>
      <c r="P16" s="176">
        <v>0</v>
      </c>
      <c r="Q16" s="176">
        <v>0</v>
      </c>
      <c r="R16" s="176">
        <v>0</v>
      </c>
      <c r="S16" s="176">
        <v>0</v>
      </c>
      <c r="T16" s="176">
        <v>0</v>
      </c>
      <c r="U16" s="176">
        <v>0</v>
      </c>
      <c r="V16" s="176">
        <v>0</v>
      </c>
      <c r="W16" s="176">
        <v>0</v>
      </c>
      <c r="X16" s="176">
        <v>0</v>
      </c>
      <c r="Y16" s="176">
        <v>0</v>
      </c>
      <c r="Z16" s="176">
        <v>0</v>
      </c>
      <c r="AA16" s="176">
        <v>0</v>
      </c>
      <c r="AB16" s="176">
        <v>0</v>
      </c>
      <c r="AC16" s="176">
        <v>0</v>
      </c>
      <c r="AD16" s="176">
        <v>0</v>
      </c>
      <c r="AE16" s="176">
        <v>0</v>
      </c>
      <c r="AF16" s="176">
        <v>0</v>
      </c>
      <c r="AG16" s="176">
        <v>0</v>
      </c>
      <c r="AH16" s="176">
        <v>0</v>
      </c>
      <c r="AI16" s="176">
        <v>0</v>
      </c>
      <c r="AJ16" s="176">
        <v>0</v>
      </c>
      <c r="AK16" s="176">
        <v>0</v>
      </c>
      <c r="AL16" s="176">
        <v>0</v>
      </c>
      <c r="AM16" s="176">
        <v>0</v>
      </c>
      <c r="AN16" s="176">
        <v>0</v>
      </c>
      <c r="AO16" s="176">
        <v>0</v>
      </c>
      <c r="AP16" s="176">
        <v>0</v>
      </c>
      <c r="AQ16" s="176">
        <v>0</v>
      </c>
      <c r="AR16" s="176">
        <v>0</v>
      </c>
      <c r="AS16" s="176">
        <v>0</v>
      </c>
      <c r="AT16" s="176"/>
      <c r="AU16" s="176">
        <v>0</v>
      </c>
      <c r="AV16" s="176">
        <v>0</v>
      </c>
      <c r="AW16" s="176"/>
      <c r="AX16" s="176">
        <v>0</v>
      </c>
      <c r="AY16" s="176">
        <v>0</v>
      </c>
      <c r="AZ16" s="176">
        <v>0</v>
      </c>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row>
    <row r="17" spans="1:99" x14ac:dyDescent="0.3">
      <c r="A17" s="152">
        <v>32</v>
      </c>
      <c r="B17" s="176" t="s">
        <v>845</v>
      </c>
      <c r="C17" s="176"/>
      <c r="D17" s="176">
        <v>0</v>
      </c>
      <c r="E17" s="176">
        <v>0</v>
      </c>
      <c r="F17" s="176">
        <v>0</v>
      </c>
      <c r="G17" s="176">
        <v>0</v>
      </c>
      <c r="H17" s="176">
        <v>0</v>
      </c>
      <c r="I17" s="176">
        <v>0</v>
      </c>
      <c r="J17" s="176">
        <v>0</v>
      </c>
      <c r="K17" s="176">
        <v>0</v>
      </c>
      <c r="L17" s="176"/>
      <c r="M17" s="176">
        <v>0</v>
      </c>
      <c r="N17" s="176">
        <v>0</v>
      </c>
      <c r="O17" s="176"/>
      <c r="P17" s="176">
        <v>0</v>
      </c>
      <c r="Q17" s="176">
        <v>0</v>
      </c>
      <c r="R17" s="176">
        <v>0</v>
      </c>
      <c r="S17" s="176">
        <v>0</v>
      </c>
      <c r="T17" s="176">
        <v>0</v>
      </c>
      <c r="U17" s="176">
        <v>0</v>
      </c>
      <c r="V17" s="176">
        <v>0</v>
      </c>
      <c r="W17" s="176">
        <v>0</v>
      </c>
      <c r="X17" s="176">
        <v>0</v>
      </c>
      <c r="Y17" s="176">
        <v>0</v>
      </c>
      <c r="Z17" s="176">
        <v>0</v>
      </c>
      <c r="AA17" s="176">
        <v>0</v>
      </c>
      <c r="AB17" s="176">
        <v>0</v>
      </c>
      <c r="AC17" s="176">
        <v>0</v>
      </c>
      <c r="AD17" s="176">
        <v>0</v>
      </c>
      <c r="AE17" s="176">
        <v>0</v>
      </c>
      <c r="AF17" s="176">
        <v>0</v>
      </c>
      <c r="AG17" s="176">
        <v>0</v>
      </c>
      <c r="AH17" s="176">
        <v>0</v>
      </c>
      <c r="AI17" s="176">
        <v>0</v>
      </c>
      <c r="AJ17" s="176">
        <v>0</v>
      </c>
      <c r="AK17" s="176">
        <v>0</v>
      </c>
      <c r="AL17" s="176">
        <v>0</v>
      </c>
      <c r="AM17" s="176">
        <v>0</v>
      </c>
      <c r="AN17" s="176">
        <v>0</v>
      </c>
      <c r="AO17" s="176">
        <v>0</v>
      </c>
      <c r="AP17" s="176">
        <v>0</v>
      </c>
      <c r="AQ17" s="176">
        <v>0</v>
      </c>
      <c r="AR17" s="176">
        <v>0</v>
      </c>
      <c r="AS17" s="176">
        <v>0</v>
      </c>
      <c r="AT17" s="176"/>
      <c r="AU17" s="176">
        <v>0</v>
      </c>
      <c r="AV17" s="176">
        <v>0</v>
      </c>
      <c r="AW17" s="176"/>
      <c r="AX17" s="176">
        <v>0</v>
      </c>
      <c r="AY17" s="176">
        <v>0</v>
      </c>
      <c r="AZ17" s="176">
        <v>0</v>
      </c>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row>
    <row r="18" spans="1:99" x14ac:dyDescent="0.3">
      <c r="A18" s="152">
        <v>33</v>
      </c>
      <c r="B18" s="176" t="s">
        <v>259</v>
      </c>
      <c r="C18" s="176"/>
      <c r="D18" s="176">
        <v>0</v>
      </c>
      <c r="E18" s="176">
        <v>0</v>
      </c>
      <c r="F18" s="176">
        <v>0</v>
      </c>
      <c r="G18" s="176">
        <v>0</v>
      </c>
      <c r="H18" s="176">
        <v>0</v>
      </c>
      <c r="I18" s="176">
        <v>0</v>
      </c>
      <c r="J18" s="176">
        <v>0</v>
      </c>
      <c r="K18" s="176">
        <v>0</v>
      </c>
      <c r="L18" s="176"/>
      <c r="M18" s="176">
        <v>0</v>
      </c>
      <c r="N18" s="176">
        <v>0</v>
      </c>
      <c r="O18" s="176"/>
      <c r="P18" s="176">
        <v>0</v>
      </c>
      <c r="Q18" s="176">
        <v>0</v>
      </c>
      <c r="R18" s="176">
        <v>0</v>
      </c>
      <c r="S18" s="176">
        <v>0</v>
      </c>
      <c r="T18" s="176">
        <v>0</v>
      </c>
      <c r="U18" s="176">
        <v>0</v>
      </c>
      <c r="V18" s="176">
        <v>0</v>
      </c>
      <c r="W18" s="176">
        <v>0</v>
      </c>
      <c r="X18" s="176">
        <v>0</v>
      </c>
      <c r="Y18" s="176">
        <v>0</v>
      </c>
      <c r="Z18" s="176">
        <v>0</v>
      </c>
      <c r="AA18" s="176">
        <v>0</v>
      </c>
      <c r="AB18" s="176">
        <v>0</v>
      </c>
      <c r="AC18" s="176">
        <v>0</v>
      </c>
      <c r="AD18" s="176">
        <v>0</v>
      </c>
      <c r="AE18" s="176">
        <v>0</v>
      </c>
      <c r="AF18" s="176">
        <v>0</v>
      </c>
      <c r="AG18" s="176">
        <v>0</v>
      </c>
      <c r="AH18" s="176">
        <v>0</v>
      </c>
      <c r="AI18" s="176">
        <v>0</v>
      </c>
      <c r="AJ18" s="176">
        <v>0</v>
      </c>
      <c r="AK18" s="176">
        <v>0</v>
      </c>
      <c r="AL18" s="176">
        <v>0</v>
      </c>
      <c r="AM18" s="176">
        <v>0</v>
      </c>
      <c r="AN18" s="176">
        <v>0</v>
      </c>
      <c r="AO18" s="176">
        <v>0</v>
      </c>
      <c r="AP18" s="176">
        <v>0</v>
      </c>
      <c r="AQ18" s="176">
        <v>0</v>
      </c>
      <c r="AR18" s="176">
        <v>0</v>
      </c>
      <c r="AS18" s="176">
        <v>0</v>
      </c>
      <c r="AT18" s="176"/>
      <c r="AU18" s="176">
        <v>0</v>
      </c>
      <c r="AV18" s="176">
        <v>0</v>
      </c>
      <c r="AW18" s="176"/>
      <c r="AX18" s="176">
        <v>0</v>
      </c>
      <c r="AY18" s="176">
        <v>0</v>
      </c>
      <c r="AZ18" s="176">
        <v>0</v>
      </c>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row>
    <row r="19" spans="1:99" x14ac:dyDescent="0.3">
      <c r="A19" s="152">
        <v>34</v>
      </c>
      <c r="B19" s="176" t="s">
        <v>846</v>
      </c>
      <c r="C19" s="176"/>
      <c r="D19" s="176">
        <v>0</v>
      </c>
      <c r="E19" s="176">
        <v>0</v>
      </c>
      <c r="F19" s="176">
        <v>0</v>
      </c>
      <c r="G19" s="176">
        <v>0</v>
      </c>
      <c r="H19" s="176">
        <v>0</v>
      </c>
      <c r="I19" s="176">
        <v>0</v>
      </c>
      <c r="J19" s="176">
        <v>0</v>
      </c>
      <c r="K19" s="176">
        <v>0</v>
      </c>
      <c r="L19" s="176"/>
      <c r="M19" s="176">
        <v>0</v>
      </c>
      <c r="N19" s="176">
        <v>0</v>
      </c>
      <c r="O19" s="176"/>
      <c r="P19" s="176">
        <v>0</v>
      </c>
      <c r="Q19" s="176">
        <v>0</v>
      </c>
      <c r="R19" s="176">
        <v>0</v>
      </c>
      <c r="S19" s="176">
        <v>0</v>
      </c>
      <c r="T19" s="176">
        <v>0</v>
      </c>
      <c r="U19" s="176">
        <v>0</v>
      </c>
      <c r="V19" s="176">
        <v>0</v>
      </c>
      <c r="W19" s="176">
        <v>0</v>
      </c>
      <c r="X19" s="176">
        <v>0</v>
      </c>
      <c r="Y19" s="176">
        <v>0</v>
      </c>
      <c r="Z19" s="176">
        <v>0</v>
      </c>
      <c r="AA19" s="176">
        <v>0</v>
      </c>
      <c r="AB19" s="176">
        <v>0</v>
      </c>
      <c r="AC19" s="176">
        <v>0</v>
      </c>
      <c r="AD19" s="176">
        <v>0</v>
      </c>
      <c r="AE19" s="176">
        <v>0</v>
      </c>
      <c r="AF19" s="176">
        <v>0</v>
      </c>
      <c r="AG19" s="176">
        <v>0</v>
      </c>
      <c r="AH19" s="176">
        <v>0</v>
      </c>
      <c r="AI19" s="176">
        <v>0</v>
      </c>
      <c r="AJ19" s="176">
        <v>0</v>
      </c>
      <c r="AK19" s="176">
        <v>0</v>
      </c>
      <c r="AL19" s="176">
        <v>0</v>
      </c>
      <c r="AM19" s="176">
        <v>0</v>
      </c>
      <c r="AN19" s="176">
        <v>0</v>
      </c>
      <c r="AO19" s="176">
        <v>0</v>
      </c>
      <c r="AP19" s="176">
        <v>0</v>
      </c>
      <c r="AQ19" s="176">
        <v>0</v>
      </c>
      <c r="AR19" s="176">
        <v>0</v>
      </c>
      <c r="AS19" s="176">
        <v>0</v>
      </c>
      <c r="AT19" s="176"/>
      <c r="AU19" s="176">
        <v>0</v>
      </c>
      <c r="AV19" s="176">
        <v>0</v>
      </c>
      <c r="AW19" s="176"/>
      <c r="AX19" s="176">
        <v>0</v>
      </c>
      <c r="AY19" s="176">
        <v>0</v>
      </c>
      <c r="AZ19" s="176">
        <v>0</v>
      </c>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row>
    <row r="20" spans="1:99" x14ac:dyDescent="0.3">
      <c r="A20" s="152">
        <v>35</v>
      </c>
      <c r="B20" s="176" t="s">
        <v>847</v>
      </c>
      <c r="C20" s="176"/>
      <c r="D20" s="176">
        <v>0</v>
      </c>
      <c r="E20" s="176">
        <v>0</v>
      </c>
      <c r="F20" s="176">
        <v>0</v>
      </c>
      <c r="G20" s="176">
        <v>0</v>
      </c>
      <c r="H20" s="176">
        <v>0</v>
      </c>
      <c r="I20" s="176">
        <v>0</v>
      </c>
      <c r="J20" s="176">
        <v>0</v>
      </c>
      <c r="K20" s="176">
        <v>0</v>
      </c>
      <c r="L20" s="176"/>
      <c r="M20" s="176">
        <v>0</v>
      </c>
      <c r="N20" s="176">
        <v>0</v>
      </c>
      <c r="O20" s="176"/>
      <c r="P20" s="176">
        <v>0</v>
      </c>
      <c r="Q20" s="176">
        <v>0</v>
      </c>
      <c r="R20" s="176">
        <v>0</v>
      </c>
      <c r="S20" s="176">
        <v>0</v>
      </c>
      <c r="T20" s="176">
        <v>0</v>
      </c>
      <c r="U20" s="176">
        <v>0</v>
      </c>
      <c r="V20" s="176">
        <v>0</v>
      </c>
      <c r="W20" s="176">
        <v>0</v>
      </c>
      <c r="X20" s="176">
        <v>0</v>
      </c>
      <c r="Y20" s="176">
        <v>0</v>
      </c>
      <c r="Z20" s="176">
        <v>0</v>
      </c>
      <c r="AA20" s="176">
        <v>0</v>
      </c>
      <c r="AB20" s="176">
        <v>0</v>
      </c>
      <c r="AC20" s="176">
        <v>0</v>
      </c>
      <c r="AD20" s="176">
        <v>0</v>
      </c>
      <c r="AE20" s="176">
        <v>0</v>
      </c>
      <c r="AF20" s="176">
        <v>0</v>
      </c>
      <c r="AG20" s="176">
        <v>0</v>
      </c>
      <c r="AH20" s="176">
        <v>0</v>
      </c>
      <c r="AI20" s="176">
        <v>0</v>
      </c>
      <c r="AJ20" s="176">
        <v>0</v>
      </c>
      <c r="AK20" s="176">
        <v>0</v>
      </c>
      <c r="AL20" s="176">
        <v>0</v>
      </c>
      <c r="AM20" s="176">
        <v>0</v>
      </c>
      <c r="AN20" s="176">
        <v>0</v>
      </c>
      <c r="AO20" s="176">
        <v>0</v>
      </c>
      <c r="AP20" s="176">
        <v>0</v>
      </c>
      <c r="AQ20" s="176">
        <v>0</v>
      </c>
      <c r="AR20" s="176">
        <v>0</v>
      </c>
      <c r="AS20" s="176">
        <v>0</v>
      </c>
      <c r="AT20" s="176"/>
      <c r="AU20" s="176">
        <v>0</v>
      </c>
      <c r="AV20" s="176">
        <v>0</v>
      </c>
      <c r="AW20" s="176"/>
      <c r="AX20" s="176">
        <v>0</v>
      </c>
      <c r="AY20" s="176">
        <v>0</v>
      </c>
      <c r="AZ20" s="176">
        <v>0</v>
      </c>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row>
    <row r="21" spans="1:99" x14ac:dyDescent="0.3">
      <c r="A21" s="152">
        <v>36</v>
      </c>
      <c r="B21" s="176" t="s">
        <v>848</v>
      </c>
      <c r="C21" s="176"/>
      <c r="D21" s="176">
        <v>0</v>
      </c>
      <c r="E21" s="176">
        <v>0</v>
      </c>
      <c r="F21" s="176">
        <v>0</v>
      </c>
      <c r="G21" s="176">
        <v>0</v>
      </c>
      <c r="H21" s="176">
        <v>0</v>
      </c>
      <c r="I21" s="176">
        <v>0</v>
      </c>
      <c r="J21" s="176">
        <v>0</v>
      </c>
      <c r="K21" s="176">
        <v>0</v>
      </c>
      <c r="L21" s="176"/>
      <c r="M21" s="176">
        <v>0</v>
      </c>
      <c r="N21" s="176">
        <v>0</v>
      </c>
      <c r="O21" s="176"/>
      <c r="P21" s="176">
        <v>0</v>
      </c>
      <c r="Q21" s="176">
        <v>0</v>
      </c>
      <c r="R21" s="176">
        <v>0</v>
      </c>
      <c r="S21" s="176">
        <v>0</v>
      </c>
      <c r="T21" s="176">
        <v>0</v>
      </c>
      <c r="U21" s="176">
        <v>0</v>
      </c>
      <c r="V21" s="176">
        <v>0</v>
      </c>
      <c r="W21" s="176">
        <v>0</v>
      </c>
      <c r="X21" s="176">
        <v>0</v>
      </c>
      <c r="Y21" s="176">
        <v>0</v>
      </c>
      <c r="Z21" s="176">
        <v>0</v>
      </c>
      <c r="AA21" s="176">
        <v>0</v>
      </c>
      <c r="AB21" s="176">
        <v>0</v>
      </c>
      <c r="AC21" s="176">
        <v>0</v>
      </c>
      <c r="AD21" s="176">
        <v>0</v>
      </c>
      <c r="AE21" s="176">
        <v>0</v>
      </c>
      <c r="AF21" s="176">
        <v>0</v>
      </c>
      <c r="AG21" s="176">
        <v>0</v>
      </c>
      <c r="AH21" s="176">
        <v>0</v>
      </c>
      <c r="AI21" s="176">
        <v>0</v>
      </c>
      <c r="AJ21" s="176">
        <v>0</v>
      </c>
      <c r="AK21" s="176">
        <v>0</v>
      </c>
      <c r="AL21" s="176">
        <v>0</v>
      </c>
      <c r="AM21" s="176">
        <v>0</v>
      </c>
      <c r="AN21" s="176">
        <v>0</v>
      </c>
      <c r="AO21" s="176">
        <v>0</v>
      </c>
      <c r="AP21" s="176">
        <v>0</v>
      </c>
      <c r="AQ21" s="176">
        <v>0</v>
      </c>
      <c r="AR21" s="176">
        <v>0</v>
      </c>
      <c r="AS21" s="176">
        <v>0</v>
      </c>
      <c r="AT21" s="176"/>
      <c r="AU21" s="176">
        <v>0</v>
      </c>
      <c r="AV21" s="176">
        <v>0</v>
      </c>
      <c r="AW21" s="176"/>
      <c r="AX21" s="176">
        <v>0</v>
      </c>
      <c r="AY21" s="176">
        <v>0</v>
      </c>
      <c r="AZ21" s="176">
        <v>0</v>
      </c>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row>
    <row r="22" spans="1:99" x14ac:dyDescent="0.3">
      <c r="A22" s="152">
        <v>37</v>
      </c>
      <c r="B22" s="176" t="s">
        <v>849</v>
      </c>
      <c r="C22" s="176"/>
      <c r="D22" s="176">
        <v>0</v>
      </c>
      <c r="E22" s="176">
        <v>0</v>
      </c>
      <c r="F22" s="176">
        <v>0</v>
      </c>
      <c r="G22" s="176">
        <v>0</v>
      </c>
      <c r="H22" s="176">
        <v>0</v>
      </c>
      <c r="I22" s="176">
        <v>0</v>
      </c>
      <c r="J22" s="176">
        <v>0</v>
      </c>
      <c r="K22" s="176">
        <v>0</v>
      </c>
      <c r="L22" s="176"/>
      <c r="M22" s="176">
        <v>0</v>
      </c>
      <c r="N22" s="176">
        <v>0</v>
      </c>
      <c r="O22" s="176"/>
      <c r="P22" s="176">
        <v>0</v>
      </c>
      <c r="Q22" s="176">
        <v>0</v>
      </c>
      <c r="R22" s="176">
        <v>0</v>
      </c>
      <c r="S22" s="176">
        <v>0</v>
      </c>
      <c r="T22" s="176">
        <v>0</v>
      </c>
      <c r="U22" s="176">
        <v>0</v>
      </c>
      <c r="V22" s="176">
        <v>0</v>
      </c>
      <c r="W22" s="176">
        <v>0</v>
      </c>
      <c r="X22" s="176">
        <v>0</v>
      </c>
      <c r="Y22" s="176">
        <v>0</v>
      </c>
      <c r="Z22" s="176">
        <v>0</v>
      </c>
      <c r="AA22" s="176">
        <v>0</v>
      </c>
      <c r="AB22" s="176">
        <v>0</v>
      </c>
      <c r="AC22" s="176">
        <v>0</v>
      </c>
      <c r="AD22" s="176">
        <v>0</v>
      </c>
      <c r="AE22" s="176">
        <v>0</v>
      </c>
      <c r="AF22" s="176">
        <v>0</v>
      </c>
      <c r="AG22" s="176">
        <v>0</v>
      </c>
      <c r="AH22" s="176">
        <v>0</v>
      </c>
      <c r="AI22" s="176">
        <v>0</v>
      </c>
      <c r="AJ22" s="176">
        <v>0</v>
      </c>
      <c r="AK22" s="176">
        <v>0</v>
      </c>
      <c r="AL22" s="176">
        <v>0</v>
      </c>
      <c r="AM22" s="176">
        <v>0</v>
      </c>
      <c r="AN22" s="176">
        <v>0</v>
      </c>
      <c r="AO22" s="176">
        <v>0</v>
      </c>
      <c r="AP22" s="176">
        <v>0</v>
      </c>
      <c r="AQ22" s="176">
        <v>0</v>
      </c>
      <c r="AR22" s="176">
        <v>0</v>
      </c>
      <c r="AS22" s="176">
        <v>0</v>
      </c>
      <c r="AT22" s="176"/>
      <c r="AU22" s="176">
        <v>0</v>
      </c>
      <c r="AV22" s="176">
        <v>0</v>
      </c>
      <c r="AW22" s="176"/>
      <c r="AX22" s="176">
        <v>0</v>
      </c>
      <c r="AY22" s="176">
        <v>0</v>
      </c>
      <c r="AZ22" s="176">
        <v>0</v>
      </c>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c r="CU22" s="176"/>
    </row>
    <row r="23" spans="1:99" x14ac:dyDescent="0.3">
      <c r="A23" s="152">
        <v>38</v>
      </c>
      <c r="B23" s="176" t="s">
        <v>850</v>
      </c>
      <c r="C23" s="176"/>
      <c r="D23" s="176">
        <v>0</v>
      </c>
      <c r="E23" s="176">
        <v>0</v>
      </c>
      <c r="F23" s="176">
        <v>0</v>
      </c>
      <c r="G23" s="176">
        <v>0</v>
      </c>
      <c r="H23" s="176">
        <v>0</v>
      </c>
      <c r="I23" s="176">
        <v>0</v>
      </c>
      <c r="J23" s="176">
        <v>0</v>
      </c>
      <c r="K23" s="176">
        <v>0</v>
      </c>
      <c r="L23" s="176"/>
      <c r="M23" s="176">
        <v>0</v>
      </c>
      <c r="N23" s="176">
        <v>0</v>
      </c>
      <c r="O23" s="176"/>
      <c r="P23" s="176">
        <v>0</v>
      </c>
      <c r="Q23" s="176">
        <v>0</v>
      </c>
      <c r="R23" s="176">
        <v>0</v>
      </c>
      <c r="S23" s="176">
        <v>0</v>
      </c>
      <c r="T23" s="176">
        <v>0</v>
      </c>
      <c r="U23" s="176">
        <v>0</v>
      </c>
      <c r="V23" s="176">
        <v>0</v>
      </c>
      <c r="W23" s="176">
        <v>0</v>
      </c>
      <c r="X23" s="176">
        <v>0</v>
      </c>
      <c r="Y23" s="176">
        <v>0</v>
      </c>
      <c r="Z23" s="176">
        <v>0</v>
      </c>
      <c r="AA23" s="176">
        <v>0</v>
      </c>
      <c r="AB23" s="176">
        <v>0</v>
      </c>
      <c r="AC23" s="176">
        <v>0</v>
      </c>
      <c r="AD23" s="176">
        <v>0</v>
      </c>
      <c r="AE23" s="176">
        <v>0</v>
      </c>
      <c r="AF23" s="176">
        <v>0</v>
      </c>
      <c r="AG23" s="176">
        <v>0</v>
      </c>
      <c r="AH23" s="176">
        <v>0</v>
      </c>
      <c r="AI23" s="176">
        <v>0</v>
      </c>
      <c r="AJ23" s="176">
        <v>0</v>
      </c>
      <c r="AK23" s="176">
        <v>0</v>
      </c>
      <c r="AL23" s="176">
        <v>0</v>
      </c>
      <c r="AM23" s="176">
        <v>0</v>
      </c>
      <c r="AN23" s="176">
        <v>0</v>
      </c>
      <c r="AO23" s="176">
        <v>0</v>
      </c>
      <c r="AP23" s="176">
        <v>0</v>
      </c>
      <c r="AQ23" s="176">
        <v>0</v>
      </c>
      <c r="AR23" s="176">
        <v>0</v>
      </c>
      <c r="AS23" s="176">
        <v>0</v>
      </c>
      <c r="AT23" s="176"/>
      <c r="AU23" s="176">
        <v>0</v>
      </c>
      <c r="AV23" s="176">
        <v>0</v>
      </c>
      <c r="AW23" s="176"/>
      <c r="AX23" s="176">
        <v>0</v>
      </c>
      <c r="AY23" s="176">
        <v>0</v>
      </c>
      <c r="AZ23" s="176">
        <v>0</v>
      </c>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c r="CU23" s="176"/>
    </row>
    <row r="24" spans="1:99" x14ac:dyDescent="0.3">
      <c r="A24" s="152">
        <v>39</v>
      </c>
      <c r="B24" s="176" t="s">
        <v>851</v>
      </c>
      <c r="C24" s="176"/>
      <c r="D24" s="176">
        <v>0</v>
      </c>
      <c r="E24" s="176">
        <v>0</v>
      </c>
      <c r="F24" s="176">
        <v>0</v>
      </c>
      <c r="G24" s="176">
        <v>0</v>
      </c>
      <c r="H24" s="176">
        <v>0</v>
      </c>
      <c r="I24" s="176">
        <v>0</v>
      </c>
      <c r="J24" s="176">
        <v>0</v>
      </c>
      <c r="K24" s="176">
        <v>0</v>
      </c>
      <c r="L24" s="176"/>
      <c r="M24" s="176">
        <v>0</v>
      </c>
      <c r="N24" s="176">
        <v>0</v>
      </c>
      <c r="O24" s="176"/>
      <c r="P24" s="176">
        <v>0</v>
      </c>
      <c r="Q24" s="176">
        <v>0</v>
      </c>
      <c r="R24" s="176">
        <v>0</v>
      </c>
      <c r="S24" s="176">
        <v>0</v>
      </c>
      <c r="T24" s="176">
        <v>0</v>
      </c>
      <c r="U24" s="176">
        <v>0</v>
      </c>
      <c r="V24" s="176">
        <v>0</v>
      </c>
      <c r="W24" s="176">
        <v>0</v>
      </c>
      <c r="X24" s="176">
        <v>0</v>
      </c>
      <c r="Y24" s="176">
        <v>0</v>
      </c>
      <c r="Z24" s="176">
        <v>0</v>
      </c>
      <c r="AA24" s="176">
        <v>0</v>
      </c>
      <c r="AB24" s="176">
        <v>0</v>
      </c>
      <c r="AC24" s="176">
        <v>0</v>
      </c>
      <c r="AD24" s="176">
        <v>0</v>
      </c>
      <c r="AE24" s="176">
        <v>0</v>
      </c>
      <c r="AF24" s="176">
        <v>0</v>
      </c>
      <c r="AG24" s="176">
        <v>0</v>
      </c>
      <c r="AH24" s="176">
        <v>0</v>
      </c>
      <c r="AI24" s="176">
        <v>0</v>
      </c>
      <c r="AJ24" s="176">
        <v>0</v>
      </c>
      <c r="AK24" s="176">
        <v>0</v>
      </c>
      <c r="AL24" s="176">
        <v>0</v>
      </c>
      <c r="AM24" s="176">
        <v>0</v>
      </c>
      <c r="AN24" s="176">
        <v>0</v>
      </c>
      <c r="AO24" s="176">
        <v>0</v>
      </c>
      <c r="AP24" s="176">
        <v>0</v>
      </c>
      <c r="AQ24" s="176">
        <v>0</v>
      </c>
      <c r="AR24" s="176">
        <v>0</v>
      </c>
      <c r="AS24" s="176">
        <v>0</v>
      </c>
      <c r="AT24" s="176"/>
      <c r="AU24" s="176">
        <v>0</v>
      </c>
      <c r="AV24" s="176">
        <v>0</v>
      </c>
      <c r="AW24" s="176"/>
      <c r="AX24" s="176">
        <v>0</v>
      </c>
      <c r="AY24" s="176">
        <v>0</v>
      </c>
      <c r="AZ24" s="176">
        <v>0</v>
      </c>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c r="CU24" s="176"/>
    </row>
    <row r="25" spans="1:99" x14ac:dyDescent="0.3">
      <c r="A25" s="152">
        <v>40</v>
      </c>
      <c r="B25" s="176" t="s">
        <v>852</v>
      </c>
      <c r="C25" s="176"/>
      <c r="D25" s="176">
        <v>0</v>
      </c>
      <c r="E25" s="176">
        <v>0</v>
      </c>
      <c r="F25" s="176">
        <v>0</v>
      </c>
      <c r="G25" s="176">
        <v>0</v>
      </c>
      <c r="H25" s="176">
        <v>0</v>
      </c>
      <c r="I25" s="176">
        <v>0</v>
      </c>
      <c r="J25" s="176">
        <v>0</v>
      </c>
      <c r="K25" s="176">
        <v>0</v>
      </c>
      <c r="L25" s="176"/>
      <c r="M25" s="176">
        <v>0</v>
      </c>
      <c r="N25" s="176">
        <v>0</v>
      </c>
      <c r="O25" s="176"/>
      <c r="P25" s="176">
        <v>0</v>
      </c>
      <c r="Q25" s="176">
        <v>0</v>
      </c>
      <c r="R25" s="176">
        <v>0</v>
      </c>
      <c r="S25" s="176">
        <v>0</v>
      </c>
      <c r="T25" s="176">
        <v>0</v>
      </c>
      <c r="U25" s="176">
        <v>0</v>
      </c>
      <c r="V25" s="176">
        <v>0</v>
      </c>
      <c r="W25" s="176">
        <v>0</v>
      </c>
      <c r="X25" s="176">
        <v>0</v>
      </c>
      <c r="Y25" s="176">
        <v>0</v>
      </c>
      <c r="Z25" s="176">
        <v>0</v>
      </c>
      <c r="AA25" s="176">
        <v>0</v>
      </c>
      <c r="AB25" s="176">
        <v>0</v>
      </c>
      <c r="AC25" s="176">
        <v>0</v>
      </c>
      <c r="AD25" s="176">
        <v>0</v>
      </c>
      <c r="AE25" s="176">
        <v>0</v>
      </c>
      <c r="AF25" s="176">
        <v>0</v>
      </c>
      <c r="AG25" s="176">
        <v>0</v>
      </c>
      <c r="AH25" s="176">
        <v>0</v>
      </c>
      <c r="AI25" s="176">
        <v>0</v>
      </c>
      <c r="AJ25" s="176">
        <v>0</v>
      </c>
      <c r="AK25" s="176">
        <v>0</v>
      </c>
      <c r="AL25" s="176">
        <v>0</v>
      </c>
      <c r="AM25" s="176">
        <v>0</v>
      </c>
      <c r="AN25" s="176">
        <v>0</v>
      </c>
      <c r="AO25" s="176">
        <v>0</v>
      </c>
      <c r="AP25" s="176">
        <v>0</v>
      </c>
      <c r="AQ25" s="176">
        <v>0</v>
      </c>
      <c r="AR25" s="176">
        <v>0</v>
      </c>
      <c r="AS25" s="176">
        <v>0</v>
      </c>
      <c r="AT25" s="176"/>
      <c r="AU25" s="176">
        <v>0</v>
      </c>
      <c r="AV25" s="176">
        <v>0</v>
      </c>
      <c r="AW25" s="176"/>
      <c r="AX25" s="176">
        <v>0</v>
      </c>
      <c r="AY25" s="176">
        <v>0</v>
      </c>
      <c r="AZ25" s="176">
        <v>0</v>
      </c>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c r="CU25" s="176"/>
    </row>
    <row r="26" spans="1:99" x14ac:dyDescent="0.3">
      <c r="A26" s="152">
        <v>41</v>
      </c>
      <c r="B26" s="176" t="s">
        <v>853</v>
      </c>
      <c r="C26" s="176"/>
      <c r="D26" s="176">
        <v>0</v>
      </c>
      <c r="E26" s="176">
        <v>0</v>
      </c>
      <c r="F26" s="176">
        <v>0</v>
      </c>
      <c r="G26" s="176">
        <v>0</v>
      </c>
      <c r="H26" s="176">
        <v>0</v>
      </c>
      <c r="I26" s="176">
        <v>0</v>
      </c>
      <c r="J26" s="176">
        <v>0</v>
      </c>
      <c r="K26" s="176">
        <v>0</v>
      </c>
      <c r="L26" s="176"/>
      <c r="M26" s="176">
        <v>0</v>
      </c>
      <c r="N26" s="176">
        <v>0</v>
      </c>
      <c r="O26" s="176"/>
      <c r="P26" s="176">
        <v>0</v>
      </c>
      <c r="Q26" s="176">
        <v>0</v>
      </c>
      <c r="R26" s="176">
        <v>0</v>
      </c>
      <c r="S26" s="176">
        <v>0</v>
      </c>
      <c r="T26" s="176">
        <v>0</v>
      </c>
      <c r="U26" s="176">
        <v>0</v>
      </c>
      <c r="V26" s="176">
        <v>0</v>
      </c>
      <c r="W26" s="176">
        <v>0</v>
      </c>
      <c r="X26" s="176">
        <v>0</v>
      </c>
      <c r="Y26" s="176">
        <v>0</v>
      </c>
      <c r="Z26" s="176">
        <v>0</v>
      </c>
      <c r="AA26" s="176">
        <v>0</v>
      </c>
      <c r="AB26" s="176">
        <v>0</v>
      </c>
      <c r="AC26" s="176">
        <v>0</v>
      </c>
      <c r="AD26" s="176">
        <v>0</v>
      </c>
      <c r="AE26" s="176">
        <v>0</v>
      </c>
      <c r="AF26" s="176">
        <v>0</v>
      </c>
      <c r="AG26" s="176">
        <v>0</v>
      </c>
      <c r="AH26" s="176">
        <v>0</v>
      </c>
      <c r="AI26" s="176">
        <v>0</v>
      </c>
      <c r="AJ26" s="176">
        <v>0</v>
      </c>
      <c r="AK26" s="176">
        <v>0</v>
      </c>
      <c r="AL26" s="176">
        <v>0</v>
      </c>
      <c r="AM26" s="176">
        <v>0</v>
      </c>
      <c r="AN26" s="176">
        <v>0</v>
      </c>
      <c r="AO26" s="176">
        <v>0</v>
      </c>
      <c r="AP26" s="176">
        <v>0</v>
      </c>
      <c r="AQ26" s="176">
        <v>0</v>
      </c>
      <c r="AR26" s="176">
        <v>0</v>
      </c>
      <c r="AS26" s="176">
        <v>0</v>
      </c>
      <c r="AT26" s="176"/>
      <c r="AU26" s="176">
        <v>0</v>
      </c>
      <c r="AV26" s="176">
        <v>0</v>
      </c>
      <c r="AW26" s="176"/>
      <c r="AX26" s="176">
        <v>0</v>
      </c>
      <c r="AY26" s="176">
        <v>0</v>
      </c>
      <c r="AZ26" s="176">
        <v>0</v>
      </c>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c r="CS26" s="176"/>
      <c r="CT26" s="176"/>
      <c r="CU26" s="176"/>
    </row>
    <row r="27" spans="1:99" s="598" customFormat="1" x14ac:dyDescent="0.3">
      <c r="A27" s="597">
        <v>44</v>
      </c>
      <c r="B27" s="598" t="s">
        <v>854</v>
      </c>
      <c r="D27" s="598">
        <v>1958888</v>
      </c>
      <c r="E27" s="598">
        <v>7607923</v>
      </c>
      <c r="F27" s="598">
        <v>9119902</v>
      </c>
      <c r="G27" s="598">
        <v>61214445</v>
      </c>
      <c r="H27" s="598">
        <v>76867777</v>
      </c>
      <c r="I27" s="598">
        <v>37111672</v>
      </c>
      <c r="J27" s="598">
        <v>88057067</v>
      </c>
      <c r="K27" s="598">
        <v>10588814</v>
      </c>
      <c r="M27" s="598">
        <v>3350738</v>
      </c>
      <c r="N27" s="598">
        <v>7134595</v>
      </c>
      <c r="P27" s="598">
        <v>54571491</v>
      </c>
      <c r="Q27" s="598">
        <v>1776811</v>
      </c>
      <c r="R27" s="598">
        <v>721689</v>
      </c>
      <c r="S27" s="598">
        <v>7229047</v>
      </c>
      <c r="T27" s="598">
        <v>950920</v>
      </c>
      <c r="U27" s="598">
        <v>30462949</v>
      </c>
      <c r="V27" s="598">
        <v>4063093</v>
      </c>
      <c r="W27" s="598">
        <v>676639</v>
      </c>
      <c r="X27" s="598">
        <v>4140024</v>
      </c>
      <c r="Y27" s="598">
        <v>3279953</v>
      </c>
      <c r="Z27" s="598">
        <v>1456510</v>
      </c>
      <c r="AA27" s="598">
        <v>1429239</v>
      </c>
      <c r="AB27" s="598">
        <v>1200747</v>
      </c>
      <c r="AC27" s="598">
        <v>7857036</v>
      </c>
      <c r="AD27" s="598">
        <v>3551095</v>
      </c>
      <c r="AE27" s="598">
        <v>619179</v>
      </c>
      <c r="AF27" s="598">
        <v>49448210</v>
      </c>
      <c r="AG27" s="598">
        <v>13928039</v>
      </c>
      <c r="AH27" s="598">
        <v>19161138</v>
      </c>
      <c r="AI27" s="598">
        <v>0</v>
      </c>
      <c r="AJ27" s="598">
        <v>14218129</v>
      </c>
      <c r="AK27" s="598">
        <v>666061</v>
      </c>
      <c r="AL27" s="598">
        <v>1178483</v>
      </c>
      <c r="AM27" s="598">
        <v>31028491</v>
      </c>
      <c r="AN27" s="598">
        <v>3867188</v>
      </c>
      <c r="AO27" s="598">
        <v>8750123</v>
      </c>
      <c r="AP27" s="598">
        <v>2410818</v>
      </c>
      <c r="AQ27" s="598">
        <v>2377598</v>
      </c>
      <c r="AR27" s="598">
        <v>1353508</v>
      </c>
      <c r="AS27" s="598">
        <v>334222</v>
      </c>
      <c r="AU27" s="598">
        <v>15180310</v>
      </c>
      <c r="AV27" s="598">
        <v>0</v>
      </c>
      <c r="AX27" s="598">
        <v>39915</v>
      </c>
      <c r="AY27" s="598">
        <v>3790110</v>
      </c>
      <c r="AZ27" s="598">
        <v>2971286</v>
      </c>
    </row>
    <row r="28" spans="1:99" s="598" customFormat="1" x14ac:dyDescent="0.3">
      <c r="A28" s="597">
        <v>45</v>
      </c>
      <c r="B28" s="598" t="s">
        <v>855</v>
      </c>
      <c r="D28" s="598">
        <v>400250</v>
      </c>
      <c r="E28" s="598">
        <v>384620</v>
      </c>
      <c r="F28" s="598">
        <v>2650670</v>
      </c>
      <c r="G28" s="598">
        <v>5575666</v>
      </c>
      <c r="H28" s="598">
        <v>3963853</v>
      </c>
      <c r="I28" s="598">
        <v>3795386</v>
      </c>
      <c r="J28" s="598">
        <v>36492219</v>
      </c>
      <c r="K28" s="598">
        <v>1324896</v>
      </c>
      <c r="M28" s="598">
        <v>1017240</v>
      </c>
      <c r="N28" s="598">
        <v>753665</v>
      </c>
      <c r="P28" s="598">
        <v>30532918</v>
      </c>
      <c r="Q28" s="598">
        <v>329759</v>
      </c>
      <c r="R28" s="598">
        <v>712357</v>
      </c>
      <c r="S28" s="598">
        <v>585215</v>
      </c>
      <c r="T28" s="598">
        <v>91722</v>
      </c>
      <c r="U28" s="598">
        <v>8506661</v>
      </c>
      <c r="V28" s="598">
        <v>1028009</v>
      </c>
      <c r="W28" s="598">
        <v>24545</v>
      </c>
      <c r="X28" s="598">
        <v>1870136</v>
      </c>
      <c r="Y28" s="598">
        <v>2003316</v>
      </c>
      <c r="Z28" s="598">
        <v>283744</v>
      </c>
      <c r="AA28" s="598">
        <v>322139</v>
      </c>
      <c r="AB28" s="598">
        <v>20342</v>
      </c>
      <c r="AC28" s="598">
        <v>3255565</v>
      </c>
      <c r="AD28" s="598">
        <v>267367</v>
      </c>
      <c r="AE28" s="598">
        <v>177587</v>
      </c>
      <c r="AF28" s="598">
        <v>10279767</v>
      </c>
      <c r="AG28" s="598">
        <v>8142873</v>
      </c>
      <c r="AH28" s="598">
        <v>2327008</v>
      </c>
      <c r="AI28" s="598">
        <v>0</v>
      </c>
      <c r="AJ28" s="598">
        <v>942329</v>
      </c>
      <c r="AK28" s="598">
        <v>87621</v>
      </c>
      <c r="AL28" s="598">
        <v>47935</v>
      </c>
      <c r="AM28" s="598">
        <v>4694192</v>
      </c>
      <c r="AN28" s="598">
        <v>193946</v>
      </c>
      <c r="AO28" s="598">
        <v>509954</v>
      </c>
      <c r="AP28" s="598">
        <v>50762</v>
      </c>
      <c r="AQ28" s="598">
        <v>135185</v>
      </c>
      <c r="AR28" s="598">
        <v>179409</v>
      </c>
      <c r="AS28" s="598">
        <v>5646</v>
      </c>
      <c r="AU28" s="598">
        <v>367033</v>
      </c>
      <c r="AV28" s="598">
        <v>0</v>
      </c>
      <c r="AX28" s="598">
        <v>1217</v>
      </c>
      <c r="AY28" s="598">
        <v>235188</v>
      </c>
      <c r="AZ28" s="598">
        <v>1044035</v>
      </c>
    </row>
    <row r="29" spans="1:99" s="598" customFormat="1" x14ac:dyDescent="0.3">
      <c r="A29" s="597">
        <v>47</v>
      </c>
      <c r="B29" s="598" t="s">
        <v>856</v>
      </c>
      <c r="D29" s="598">
        <v>0</v>
      </c>
      <c r="E29" s="598">
        <v>0</v>
      </c>
      <c r="F29" s="598">
        <v>0</v>
      </c>
      <c r="G29" s="598">
        <v>0</v>
      </c>
      <c r="H29" s="598">
        <v>0</v>
      </c>
      <c r="I29" s="598">
        <v>0</v>
      </c>
      <c r="J29" s="598">
        <v>0</v>
      </c>
      <c r="K29" s="598">
        <v>0</v>
      </c>
      <c r="M29" s="598">
        <v>0</v>
      </c>
      <c r="N29" s="598">
        <v>0</v>
      </c>
      <c r="P29" s="598">
        <v>165138985</v>
      </c>
      <c r="Q29" s="598">
        <v>0</v>
      </c>
      <c r="R29" s="598">
        <v>0</v>
      </c>
      <c r="S29" s="598">
        <v>0</v>
      </c>
      <c r="T29" s="598">
        <v>0</v>
      </c>
      <c r="U29" s="598">
        <v>77194139</v>
      </c>
      <c r="V29" s="598">
        <v>0</v>
      </c>
      <c r="W29" s="598">
        <v>0</v>
      </c>
      <c r="X29" s="598">
        <v>0</v>
      </c>
      <c r="Y29" s="598">
        <v>0</v>
      </c>
      <c r="Z29" s="598">
        <v>0</v>
      </c>
      <c r="AA29" s="598">
        <v>0</v>
      </c>
      <c r="AB29" s="598">
        <v>0</v>
      </c>
      <c r="AC29" s="598">
        <v>0</v>
      </c>
      <c r="AD29" s="598">
        <v>0</v>
      </c>
      <c r="AE29" s="598">
        <v>0</v>
      </c>
      <c r="AF29" s="598">
        <v>0</v>
      </c>
      <c r="AG29" s="598">
        <v>0</v>
      </c>
      <c r="AH29" s="598">
        <v>0</v>
      </c>
      <c r="AI29" s="598">
        <v>0</v>
      </c>
      <c r="AJ29" s="598">
        <v>0</v>
      </c>
      <c r="AK29" s="598">
        <v>0</v>
      </c>
      <c r="AL29" s="598">
        <v>0</v>
      </c>
      <c r="AM29" s="598">
        <v>0</v>
      </c>
      <c r="AN29" s="598">
        <v>0</v>
      </c>
      <c r="AO29" s="598">
        <v>0</v>
      </c>
      <c r="AP29" s="598">
        <v>0</v>
      </c>
      <c r="AQ29" s="598">
        <v>0</v>
      </c>
      <c r="AR29" s="598">
        <v>0</v>
      </c>
      <c r="AS29" s="598">
        <v>0</v>
      </c>
      <c r="AU29" s="598">
        <v>0</v>
      </c>
      <c r="AV29" s="598">
        <v>0</v>
      </c>
      <c r="AX29" s="598">
        <v>0</v>
      </c>
      <c r="AY29" s="598">
        <v>0</v>
      </c>
      <c r="AZ29" s="598">
        <v>0</v>
      </c>
    </row>
    <row r="30" spans="1:99" s="598" customFormat="1" ht="13.95" customHeight="1" x14ac:dyDescent="0.3">
      <c r="A30" s="597">
        <v>48</v>
      </c>
      <c r="B30" s="598" t="s">
        <v>93</v>
      </c>
      <c r="D30" s="598">
        <v>0</v>
      </c>
      <c r="E30" s="598">
        <v>0</v>
      </c>
      <c r="F30" s="598">
        <v>0</v>
      </c>
      <c r="G30" s="598">
        <v>0</v>
      </c>
      <c r="H30" s="598">
        <v>0</v>
      </c>
      <c r="I30" s="598">
        <v>0</v>
      </c>
      <c r="J30" s="598">
        <v>0</v>
      </c>
      <c r="K30" s="598">
        <v>0</v>
      </c>
      <c r="M30" s="598">
        <v>0</v>
      </c>
      <c r="N30" s="598">
        <v>0</v>
      </c>
      <c r="P30" s="598">
        <v>68564758</v>
      </c>
      <c r="Q30" s="598">
        <v>0</v>
      </c>
      <c r="R30" s="598">
        <v>0</v>
      </c>
      <c r="S30" s="598">
        <v>0</v>
      </c>
      <c r="T30" s="598">
        <v>0</v>
      </c>
      <c r="U30" s="598">
        <v>17915719</v>
      </c>
      <c r="V30" s="598">
        <v>0</v>
      </c>
      <c r="W30" s="598">
        <v>0</v>
      </c>
      <c r="X30" s="598">
        <v>0</v>
      </c>
      <c r="Y30" s="598">
        <v>0</v>
      </c>
      <c r="Z30" s="598">
        <v>0</v>
      </c>
      <c r="AA30" s="598">
        <v>0</v>
      </c>
      <c r="AB30" s="598">
        <v>0</v>
      </c>
      <c r="AC30" s="598">
        <v>0</v>
      </c>
      <c r="AD30" s="598">
        <v>0</v>
      </c>
      <c r="AE30" s="598">
        <v>0</v>
      </c>
      <c r="AF30" s="598">
        <v>0</v>
      </c>
      <c r="AG30" s="598">
        <v>0</v>
      </c>
      <c r="AH30" s="598">
        <v>0</v>
      </c>
      <c r="AI30" s="598">
        <v>0</v>
      </c>
      <c r="AJ30" s="598">
        <v>0</v>
      </c>
      <c r="AK30" s="598">
        <v>0</v>
      </c>
      <c r="AL30" s="598">
        <v>0</v>
      </c>
      <c r="AM30" s="598">
        <v>0</v>
      </c>
      <c r="AN30" s="598">
        <v>0</v>
      </c>
      <c r="AO30" s="598">
        <v>0</v>
      </c>
      <c r="AP30" s="598">
        <v>0</v>
      </c>
      <c r="AQ30" s="598">
        <v>0</v>
      </c>
      <c r="AR30" s="598">
        <v>0</v>
      </c>
      <c r="AS30" s="598">
        <v>0</v>
      </c>
      <c r="AU30" s="598">
        <v>0</v>
      </c>
      <c r="AV30" s="598">
        <v>0</v>
      </c>
      <c r="AX30" s="598">
        <v>0</v>
      </c>
      <c r="AY30" s="598">
        <v>0</v>
      </c>
      <c r="AZ30" s="598">
        <v>0</v>
      </c>
    </row>
    <row r="31" spans="1:99" x14ac:dyDescent="0.3">
      <c r="A31" s="152">
        <v>49</v>
      </c>
      <c r="B31" s="176" t="s">
        <v>196</v>
      </c>
      <c r="C31" s="176"/>
      <c r="D31" s="176">
        <v>609280</v>
      </c>
      <c r="E31" s="176">
        <v>689930</v>
      </c>
      <c r="F31" s="176">
        <v>1953157</v>
      </c>
      <c r="G31" s="176">
        <v>2509398</v>
      </c>
      <c r="H31" s="176">
        <v>12394875</v>
      </c>
      <c r="I31" s="176">
        <v>7399818</v>
      </c>
      <c r="J31" s="176">
        <v>24711921</v>
      </c>
      <c r="K31" s="176">
        <v>1516923</v>
      </c>
      <c r="L31" s="176"/>
      <c r="M31" s="176">
        <v>867359</v>
      </c>
      <c r="N31" s="176">
        <v>991403</v>
      </c>
      <c r="O31" s="176"/>
      <c r="P31" s="176">
        <v>28406660</v>
      </c>
      <c r="Q31" s="176">
        <v>214631</v>
      </c>
      <c r="R31" s="176">
        <v>164316</v>
      </c>
      <c r="S31" s="176">
        <v>805770</v>
      </c>
      <c r="T31" s="176">
        <v>135050</v>
      </c>
      <c r="U31" s="176">
        <v>11486167</v>
      </c>
      <c r="V31" s="176">
        <v>641561</v>
      </c>
      <c r="W31" s="176">
        <v>110114</v>
      </c>
      <c r="X31" s="176">
        <v>355476</v>
      </c>
      <c r="Y31" s="176">
        <v>1658635</v>
      </c>
      <c r="Z31" s="176">
        <v>364686</v>
      </c>
      <c r="AA31" s="176">
        <v>1072048</v>
      </c>
      <c r="AB31" s="176">
        <v>88623</v>
      </c>
      <c r="AC31" s="176">
        <v>3446651</v>
      </c>
      <c r="AD31" s="176">
        <v>367582</v>
      </c>
      <c r="AE31" s="176">
        <v>243049</v>
      </c>
      <c r="AF31" s="176">
        <v>6174082</v>
      </c>
      <c r="AG31" s="176">
        <v>10476244</v>
      </c>
      <c r="AH31" s="176">
        <v>3323080</v>
      </c>
      <c r="AI31" s="176">
        <v>0</v>
      </c>
      <c r="AJ31" s="176">
        <v>2232480</v>
      </c>
      <c r="AK31" s="176">
        <v>152107</v>
      </c>
      <c r="AL31" s="176">
        <v>51753</v>
      </c>
      <c r="AM31" s="176">
        <v>2029622</v>
      </c>
      <c r="AN31" s="176">
        <v>506545</v>
      </c>
      <c r="AO31" s="176">
        <v>870960</v>
      </c>
      <c r="AP31" s="176">
        <v>202544</v>
      </c>
      <c r="AQ31" s="176">
        <v>224857</v>
      </c>
      <c r="AR31" s="176">
        <v>321208</v>
      </c>
      <c r="AS31" s="176">
        <v>31601</v>
      </c>
      <c r="AT31" s="176"/>
      <c r="AU31" s="176">
        <v>1608616</v>
      </c>
      <c r="AV31" s="176">
        <v>55622</v>
      </c>
      <c r="AW31" s="176"/>
      <c r="AX31" s="176">
        <v>5385</v>
      </c>
      <c r="AY31" s="176">
        <v>295115</v>
      </c>
      <c r="AZ31" s="176">
        <v>859529</v>
      </c>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c r="CU31" s="176"/>
    </row>
    <row r="32" spans="1:99" x14ac:dyDescent="0.3">
      <c r="A32" s="152">
        <v>50</v>
      </c>
      <c r="B32" s="176" t="s">
        <v>71</v>
      </c>
      <c r="C32" s="176"/>
      <c r="D32" s="176">
        <v>-424672</v>
      </c>
      <c r="E32" s="176">
        <v>699082</v>
      </c>
      <c r="F32" s="176">
        <v>2153876</v>
      </c>
      <c r="G32" s="176">
        <v>21108043</v>
      </c>
      <c r="H32" s="176">
        <v>41267622</v>
      </c>
      <c r="I32" s="176">
        <v>5967870</v>
      </c>
      <c r="J32" s="176">
        <v>25390601</v>
      </c>
      <c r="K32" s="176">
        <v>948997</v>
      </c>
      <c r="L32" s="176"/>
      <c r="M32" s="176">
        <v>-95000</v>
      </c>
      <c r="N32" s="176">
        <v>435004</v>
      </c>
      <c r="O32" s="176"/>
      <c r="P32" s="176">
        <v>32477036</v>
      </c>
      <c r="Q32" s="176">
        <v>190881</v>
      </c>
      <c r="R32" s="176">
        <v>-129573</v>
      </c>
      <c r="S32" s="176">
        <v>1038568</v>
      </c>
      <c r="T32" s="176">
        <v>372870</v>
      </c>
      <c r="U32" s="176">
        <v>1579835</v>
      </c>
      <c r="V32" s="176">
        <v>771198</v>
      </c>
      <c r="W32" s="176">
        <v>169776</v>
      </c>
      <c r="X32" s="176">
        <v>265052</v>
      </c>
      <c r="Y32" s="176">
        <v>669358</v>
      </c>
      <c r="Z32" s="176">
        <v>1360312</v>
      </c>
      <c r="AA32" s="176">
        <v>-702571</v>
      </c>
      <c r="AB32" s="176">
        <v>2230</v>
      </c>
      <c r="AC32" s="176">
        <v>748751</v>
      </c>
      <c r="AD32" s="176">
        <v>334050</v>
      </c>
      <c r="AE32" s="176">
        <v>-212899</v>
      </c>
      <c r="AF32" s="176">
        <v>9669245</v>
      </c>
      <c r="AG32" s="176">
        <v>3350345</v>
      </c>
      <c r="AH32" s="176">
        <v>914695</v>
      </c>
      <c r="AI32" s="176">
        <v>0</v>
      </c>
      <c r="AJ32" s="176">
        <v>956913</v>
      </c>
      <c r="AK32" s="176">
        <v>-92259</v>
      </c>
      <c r="AL32" s="176">
        <v>-88605</v>
      </c>
      <c r="AM32" s="176">
        <v>3227418</v>
      </c>
      <c r="AN32" s="176">
        <v>181637</v>
      </c>
      <c r="AO32" s="176">
        <v>813409</v>
      </c>
      <c r="AP32" s="176">
        <v>474329</v>
      </c>
      <c r="AQ32" s="176">
        <v>254161</v>
      </c>
      <c r="AR32" s="176">
        <v>1227875</v>
      </c>
      <c r="AS32" s="176">
        <v>27265</v>
      </c>
      <c r="AT32" s="176"/>
      <c r="AU32" s="176">
        <v>-132014</v>
      </c>
      <c r="AV32" s="176">
        <v>-55622</v>
      </c>
      <c r="AW32" s="176"/>
      <c r="AX32" s="176">
        <v>3366</v>
      </c>
      <c r="AY32" s="176">
        <v>387757</v>
      </c>
      <c r="AZ32" s="176">
        <v>2659824</v>
      </c>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row>
    <row r="33" spans="1:99" x14ac:dyDescent="0.3">
      <c r="A33" s="152">
        <v>51</v>
      </c>
      <c r="B33" s="176" t="s">
        <v>214</v>
      </c>
      <c r="C33" s="176"/>
      <c r="D33" s="176">
        <v>581580</v>
      </c>
      <c r="E33" s="176">
        <v>1150672</v>
      </c>
      <c r="F33" s="176">
        <v>4290228</v>
      </c>
      <c r="G33" s="176">
        <v>10723532</v>
      </c>
      <c r="H33" s="176">
        <v>29575986</v>
      </c>
      <c r="I33" s="176">
        <v>5008443</v>
      </c>
      <c r="J33" s="176">
        <v>41107800</v>
      </c>
      <c r="K33" s="176">
        <v>1997589</v>
      </c>
      <c r="L33" s="176"/>
      <c r="M33" s="176">
        <v>457752</v>
      </c>
      <c r="N33" s="176">
        <v>1751859</v>
      </c>
      <c r="O33" s="176"/>
      <c r="P33" s="176">
        <v>48971581</v>
      </c>
      <c r="Q33" s="176">
        <v>437416</v>
      </c>
      <c r="R33" s="176">
        <v>122352</v>
      </c>
      <c r="S33" s="176">
        <v>0</v>
      </c>
      <c r="T33" s="176">
        <v>477521</v>
      </c>
      <c r="U33" s="176">
        <v>15935984</v>
      </c>
      <c r="V33" s="176">
        <v>1419620</v>
      </c>
      <c r="W33" s="176">
        <v>281957</v>
      </c>
      <c r="X33" s="176">
        <v>356240</v>
      </c>
      <c r="Y33" s="176">
        <v>1384373</v>
      </c>
      <c r="Z33" s="176">
        <v>421433</v>
      </c>
      <c r="AA33" s="176">
        <v>728079</v>
      </c>
      <c r="AB33" s="176">
        <v>91331</v>
      </c>
      <c r="AC33" s="176">
        <v>7304770</v>
      </c>
      <c r="AD33" s="176">
        <v>682753</v>
      </c>
      <c r="AE33" s="176">
        <v>55411</v>
      </c>
      <c r="AF33" s="176">
        <v>7594814</v>
      </c>
      <c r="AG33" s="176">
        <v>10356039</v>
      </c>
      <c r="AH33" s="176">
        <v>4872595</v>
      </c>
      <c r="AI33" s="176">
        <v>0</v>
      </c>
      <c r="AJ33" s="176">
        <v>3190447</v>
      </c>
      <c r="AK33" s="176">
        <v>138730</v>
      </c>
      <c r="AL33" s="176">
        <v>-161164</v>
      </c>
      <c r="AM33" s="176">
        <v>7433476</v>
      </c>
      <c r="AN33" s="176">
        <v>932929</v>
      </c>
      <c r="AO33" s="176">
        <v>1549263</v>
      </c>
      <c r="AP33" s="176">
        <v>513496</v>
      </c>
      <c r="AQ33" s="176">
        <v>468365</v>
      </c>
      <c r="AR33" s="176">
        <v>559614</v>
      </c>
      <c r="AS33" s="176">
        <v>59973</v>
      </c>
      <c r="AT33" s="176"/>
      <c r="AU33" s="176">
        <v>1839883</v>
      </c>
      <c r="AV33" s="176">
        <v>0</v>
      </c>
      <c r="AW33" s="176"/>
      <c r="AX33" s="176">
        <v>10743</v>
      </c>
      <c r="AY33" s="176">
        <v>412863</v>
      </c>
      <c r="AZ33" s="176">
        <v>1140983</v>
      </c>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row>
    <row r="34" spans="1:99" x14ac:dyDescent="0.3">
      <c r="A34" s="152">
        <v>52</v>
      </c>
      <c r="B34" s="176" t="s">
        <v>207</v>
      </c>
      <c r="C34" s="176"/>
      <c r="D34" s="176">
        <v>0</v>
      </c>
      <c r="E34" s="176">
        <v>0</v>
      </c>
      <c r="F34" s="176">
        <v>0</v>
      </c>
      <c r="G34" s="176">
        <v>0</v>
      </c>
      <c r="H34" s="176">
        <v>0</v>
      </c>
      <c r="I34" s="176">
        <v>0</v>
      </c>
      <c r="J34" s="176">
        <v>0</v>
      </c>
      <c r="K34" s="176">
        <v>0</v>
      </c>
      <c r="L34" s="176"/>
      <c r="M34" s="176">
        <v>0</v>
      </c>
      <c r="N34" s="176">
        <v>0</v>
      </c>
      <c r="O34" s="176"/>
      <c r="P34" s="176">
        <v>18375081</v>
      </c>
      <c r="Q34" s="176">
        <v>0</v>
      </c>
      <c r="R34" s="176">
        <v>0</v>
      </c>
      <c r="S34" s="176">
        <v>0</v>
      </c>
      <c r="T34" s="176">
        <v>0</v>
      </c>
      <c r="U34" s="176">
        <v>11998783</v>
      </c>
      <c r="V34" s="176">
        <v>0</v>
      </c>
      <c r="W34" s="176">
        <v>0</v>
      </c>
      <c r="X34" s="176">
        <v>0</v>
      </c>
      <c r="Y34" s="176">
        <v>0</v>
      </c>
      <c r="Z34" s="176">
        <v>0</v>
      </c>
      <c r="AA34" s="176">
        <v>0</v>
      </c>
      <c r="AB34" s="176">
        <v>0</v>
      </c>
      <c r="AC34" s="176">
        <v>0</v>
      </c>
      <c r="AD34" s="176">
        <v>0</v>
      </c>
      <c r="AE34" s="176">
        <v>0</v>
      </c>
      <c r="AF34" s="176">
        <v>0</v>
      </c>
      <c r="AG34" s="176">
        <v>0</v>
      </c>
      <c r="AH34" s="176">
        <v>0</v>
      </c>
      <c r="AI34" s="176">
        <v>0</v>
      </c>
      <c r="AJ34" s="176">
        <v>0</v>
      </c>
      <c r="AK34" s="176">
        <v>0</v>
      </c>
      <c r="AL34" s="176">
        <v>0</v>
      </c>
      <c r="AM34" s="176">
        <v>0</v>
      </c>
      <c r="AN34" s="176">
        <v>0</v>
      </c>
      <c r="AO34" s="176">
        <v>0</v>
      </c>
      <c r="AP34" s="176">
        <v>0</v>
      </c>
      <c r="AQ34" s="176">
        <v>0</v>
      </c>
      <c r="AR34" s="176">
        <v>0</v>
      </c>
      <c r="AS34" s="176">
        <v>0</v>
      </c>
      <c r="AT34" s="176"/>
      <c r="AU34" s="176">
        <v>0</v>
      </c>
      <c r="AV34" s="176">
        <v>0</v>
      </c>
      <c r="AW34" s="176"/>
      <c r="AX34" s="176">
        <v>0</v>
      </c>
      <c r="AY34" s="176">
        <v>0</v>
      </c>
      <c r="AZ34" s="176">
        <v>0</v>
      </c>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row>
    <row r="35" spans="1:99" x14ac:dyDescent="0.3">
      <c r="A35" s="152">
        <v>53</v>
      </c>
      <c r="B35" s="176" t="s">
        <v>72</v>
      </c>
      <c r="C35" s="176"/>
      <c r="D35" s="176">
        <v>0</v>
      </c>
      <c r="E35" s="176">
        <v>0</v>
      </c>
      <c r="F35" s="176">
        <v>0</v>
      </c>
      <c r="G35" s="176">
        <v>0</v>
      </c>
      <c r="H35" s="176">
        <v>0</v>
      </c>
      <c r="I35" s="176">
        <v>0</v>
      </c>
      <c r="J35" s="176">
        <v>0</v>
      </c>
      <c r="K35" s="176">
        <v>0</v>
      </c>
      <c r="L35" s="176"/>
      <c r="M35" s="176">
        <v>0</v>
      </c>
      <c r="N35" s="176">
        <v>0</v>
      </c>
      <c r="O35" s="176"/>
      <c r="P35" s="176">
        <v>22554505</v>
      </c>
      <c r="Q35" s="176">
        <v>0</v>
      </c>
      <c r="R35" s="176">
        <v>0</v>
      </c>
      <c r="S35" s="176">
        <v>0</v>
      </c>
      <c r="T35" s="176">
        <v>0</v>
      </c>
      <c r="U35" s="176">
        <v>4474453</v>
      </c>
      <c r="V35" s="176">
        <v>0</v>
      </c>
      <c r="W35" s="176">
        <v>0</v>
      </c>
      <c r="X35" s="176">
        <v>0</v>
      </c>
      <c r="Y35" s="176">
        <v>0</v>
      </c>
      <c r="Z35" s="176">
        <v>0</v>
      </c>
      <c r="AA35" s="176">
        <v>0</v>
      </c>
      <c r="AB35" s="176">
        <v>0</v>
      </c>
      <c r="AC35" s="176">
        <v>0</v>
      </c>
      <c r="AD35" s="176">
        <v>0</v>
      </c>
      <c r="AE35" s="176">
        <v>0</v>
      </c>
      <c r="AF35" s="176">
        <v>0</v>
      </c>
      <c r="AG35" s="176">
        <v>0</v>
      </c>
      <c r="AH35" s="176">
        <v>0</v>
      </c>
      <c r="AI35" s="176">
        <v>0</v>
      </c>
      <c r="AJ35" s="176">
        <v>0</v>
      </c>
      <c r="AK35" s="176">
        <v>0</v>
      </c>
      <c r="AL35" s="176">
        <v>0</v>
      </c>
      <c r="AM35" s="176">
        <v>0</v>
      </c>
      <c r="AN35" s="176">
        <v>0</v>
      </c>
      <c r="AO35" s="176">
        <v>0</v>
      </c>
      <c r="AP35" s="176">
        <v>0</v>
      </c>
      <c r="AQ35" s="176">
        <v>0</v>
      </c>
      <c r="AR35" s="176">
        <v>0</v>
      </c>
      <c r="AS35" s="176">
        <v>0</v>
      </c>
      <c r="AT35" s="176"/>
      <c r="AU35" s="176">
        <v>0</v>
      </c>
      <c r="AV35" s="176">
        <v>0</v>
      </c>
      <c r="AW35" s="176"/>
      <c r="AX35" s="176">
        <v>0</v>
      </c>
      <c r="AY35" s="176">
        <v>0</v>
      </c>
      <c r="AZ35" s="176">
        <v>0</v>
      </c>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row>
    <row r="36" spans="1:99" x14ac:dyDescent="0.3">
      <c r="A36" s="152">
        <v>55</v>
      </c>
      <c r="B36" s="176" t="s">
        <v>217</v>
      </c>
      <c r="C36" s="176"/>
      <c r="D36" s="176">
        <v>0</v>
      </c>
      <c r="E36" s="176">
        <v>0</v>
      </c>
      <c r="F36" s="176">
        <v>0</v>
      </c>
      <c r="G36" s="176">
        <v>0</v>
      </c>
      <c r="H36" s="176">
        <v>0</v>
      </c>
      <c r="I36" s="176">
        <v>0</v>
      </c>
      <c r="J36" s="176">
        <v>0</v>
      </c>
      <c r="K36" s="176">
        <v>0</v>
      </c>
      <c r="L36" s="176"/>
      <c r="M36" s="176">
        <v>0</v>
      </c>
      <c r="N36" s="176">
        <v>0</v>
      </c>
      <c r="O36" s="176"/>
      <c r="P36" s="176">
        <v>43613848</v>
      </c>
      <c r="Q36" s="176">
        <v>0</v>
      </c>
      <c r="R36" s="176">
        <v>0</v>
      </c>
      <c r="S36" s="176">
        <v>0</v>
      </c>
      <c r="T36" s="176">
        <v>0</v>
      </c>
      <c r="U36" s="176">
        <v>23909881</v>
      </c>
      <c r="V36" s="176">
        <v>0</v>
      </c>
      <c r="W36" s="176">
        <v>0</v>
      </c>
      <c r="X36" s="176">
        <v>0</v>
      </c>
      <c r="Y36" s="176">
        <v>0</v>
      </c>
      <c r="Z36" s="176">
        <v>0</v>
      </c>
      <c r="AA36" s="176">
        <v>0</v>
      </c>
      <c r="AB36" s="176">
        <v>0</v>
      </c>
      <c r="AC36" s="176">
        <v>0</v>
      </c>
      <c r="AD36" s="176">
        <v>0</v>
      </c>
      <c r="AE36" s="176">
        <v>0</v>
      </c>
      <c r="AF36" s="176">
        <v>0</v>
      </c>
      <c r="AG36" s="176">
        <v>0</v>
      </c>
      <c r="AH36" s="176">
        <v>0</v>
      </c>
      <c r="AI36" s="176">
        <v>0</v>
      </c>
      <c r="AJ36" s="176">
        <v>0</v>
      </c>
      <c r="AK36" s="176">
        <v>0</v>
      </c>
      <c r="AL36" s="176">
        <v>-161164</v>
      </c>
      <c r="AM36" s="176">
        <v>0</v>
      </c>
      <c r="AN36" s="176">
        <v>0</v>
      </c>
      <c r="AO36" s="176">
        <v>0</v>
      </c>
      <c r="AP36" s="176">
        <v>0</v>
      </c>
      <c r="AQ36" s="176">
        <v>0</v>
      </c>
      <c r="AR36" s="176">
        <v>0</v>
      </c>
      <c r="AS36" s="176">
        <v>0</v>
      </c>
      <c r="AT36" s="176"/>
      <c r="AU36" s="176">
        <v>0</v>
      </c>
      <c r="AV36" s="176">
        <v>0</v>
      </c>
      <c r="AW36" s="176"/>
      <c r="AX36" s="176">
        <v>0</v>
      </c>
      <c r="AY36" s="176">
        <v>0</v>
      </c>
      <c r="AZ36" s="176">
        <v>0</v>
      </c>
      <c r="BA36" s="176"/>
      <c r="BB36" s="176"/>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c r="CS36" s="176"/>
      <c r="CT36" s="176"/>
      <c r="CU36" s="176"/>
    </row>
    <row r="37" spans="1:99" x14ac:dyDescent="0.3">
      <c r="A37" s="152">
        <v>61</v>
      </c>
      <c r="B37" s="176" t="s">
        <v>231</v>
      </c>
      <c r="C37" s="176"/>
      <c r="D37" s="176">
        <v>0</v>
      </c>
      <c r="E37" s="176">
        <v>0</v>
      </c>
      <c r="F37" s="176">
        <v>0</v>
      </c>
      <c r="G37" s="176">
        <v>0</v>
      </c>
      <c r="H37" s="176">
        <v>0</v>
      </c>
      <c r="I37" s="176">
        <v>0</v>
      </c>
      <c r="J37" s="176">
        <v>0</v>
      </c>
      <c r="K37" s="176">
        <v>98.37</v>
      </c>
      <c r="L37" s="176"/>
      <c r="M37" s="176">
        <v>0</v>
      </c>
      <c r="N37" s="176">
        <v>0</v>
      </c>
      <c r="O37" s="176"/>
      <c r="P37" s="176">
        <v>0</v>
      </c>
      <c r="Q37" s="176">
        <v>0</v>
      </c>
      <c r="R37" s="176">
        <v>0</v>
      </c>
      <c r="S37" s="176">
        <v>0</v>
      </c>
      <c r="T37" s="176">
        <v>0</v>
      </c>
      <c r="U37" s="176">
        <v>0</v>
      </c>
      <c r="V37" s="176">
        <v>0</v>
      </c>
      <c r="W37" s="176">
        <v>0</v>
      </c>
      <c r="X37" s="176">
        <v>98.79</v>
      </c>
      <c r="Y37" s="176">
        <v>0</v>
      </c>
      <c r="Z37" s="176">
        <v>0</v>
      </c>
      <c r="AA37" s="176">
        <v>0</v>
      </c>
      <c r="AB37" s="176">
        <v>0</v>
      </c>
      <c r="AC37" s="176">
        <v>0</v>
      </c>
      <c r="AD37" s="176">
        <v>0</v>
      </c>
      <c r="AE37" s="176">
        <v>0</v>
      </c>
      <c r="AF37" s="176">
        <v>0</v>
      </c>
      <c r="AG37" s="176">
        <v>0</v>
      </c>
      <c r="AH37" s="176">
        <v>0</v>
      </c>
      <c r="AI37" s="176">
        <v>99.37</v>
      </c>
      <c r="AJ37" s="176">
        <v>0</v>
      </c>
      <c r="AK37" s="176">
        <v>0</v>
      </c>
      <c r="AL37" s="176">
        <v>99.75</v>
      </c>
      <c r="AM37" s="176">
        <v>0</v>
      </c>
      <c r="AN37" s="176">
        <v>0</v>
      </c>
      <c r="AO37" s="176">
        <v>0</v>
      </c>
      <c r="AP37" s="176">
        <v>0</v>
      </c>
      <c r="AQ37" s="176">
        <v>0</v>
      </c>
      <c r="AR37" s="176">
        <v>0</v>
      </c>
      <c r="AS37" s="176">
        <v>0</v>
      </c>
      <c r="AT37" s="176"/>
      <c r="AU37" s="176">
        <v>0</v>
      </c>
      <c r="AV37" s="176">
        <v>0</v>
      </c>
      <c r="AW37" s="176"/>
      <c r="AX37" s="176">
        <v>0</v>
      </c>
      <c r="AY37" s="176">
        <v>0</v>
      </c>
      <c r="AZ37" s="176">
        <v>0</v>
      </c>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row>
    <row r="38" spans="1:99" x14ac:dyDescent="0.3">
      <c r="A38" s="152">
        <v>80</v>
      </c>
      <c r="B38" s="176" t="s">
        <v>186</v>
      </c>
      <c r="C38" s="176"/>
      <c r="D38" s="176">
        <v>1814420</v>
      </c>
      <c r="E38" s="176">
        <v>6798177</v>
      </c>
      <c r="F38" s="176">
        <v>8000571</v>
      </c>
      <c r="G38" s="176">
        <v>57195118</v>
      </c>
      <c r="H38" s="176">
        <v>69031855</v>
      </c>
      <c r="I38" s="176">
        <v>25584320</v>
      </c>
      <c r="J38" s="176">
        <v>61227683</v>
      </c>
      <c r="K38" s="176">
        <v>8341777</v>
      </c>
      <c r="L38" s="176"/>
      <c r="M38" s="176">
        <v>2588197</v>
      </c>
      <c r="N38" s="176">
        <v>6332703</v>
      </c>
      <c r="O38" s="176"/>
      <c r="P38" s="176">
        <v>30129663</v>
      </c>
      <c r="Q38" s="176">
        <v>1549976</v>
      </c>
      <c r="R38" s="176">
        <v>676438</v>
      </c>
      <c r="S38" s="176">
        <v>6765791</v>
      </c>
      <c r="T38" s="176">
        <v>526963</v>
      </c>
      <c r="U38" s="176">
        <v>23485751</v>
      </c>
      <c r="V38" s="176">
        <v>3513748</v>
      </c>
      <c r="W38" s="176">
        <v>625421</v>
      </c>
      <c r="X38" s="176">
        <v>3603935</v>
      </c>
      <c r="Y38" s="176">
        <v>2867786</v>
      </c>
      <c r="Z38" s="176">
        <v>1122686</v>
      </c>
      <c r="AA38" s="176">
        <v>1329956</v>
      </c>
      <c r="AB38" s="176">
        <v>1147754</v>
      </c>
      <c r="AC38" s="176">
        <v>11648484</v>
      </c>
      <c r="AD38" s="176">
        <v>3243640</v>
      </c>
      <c r="AE38" s="176">
        <v>462555</v>
      </c>
      <c r="AF38" s="176">
        <v>43714192</v>
      </c>
      <c r="AG38" s="176">
        <v>7176478</v>
      </c>
      <c r="AH38" s="176">
        <v>18494291</v>
      </c>
      <c r="AI38" s="176">
        <v>0</v>
      </c>
      <c r="AJ38" s="176">
        <v>13394286</v>
      </c>
      <c r="AK38" s="176">
        <v>597424</v>
      </c>
      <c r="AL38" s="176">
        <v>1163475</v>
      </c>
      <c r="AM38" s="176">
        <v>28374787</v>
      </c>
      <c r="AN38" s="176">
        <v>3685577</v>
      </c>
      <c r="AO38" s="176">
        <v>7968480</v>
      </c>
      <c r="AP38" s="176">
        <v>2197697</v>
      </c>
      <c r="AQ38" s="176">
        <v>2243985</v>
      </c>
      <c r="AR38" s="176">
        <v>1273810</v>
      </c>
      <c r="AS38" s="176">
        <v>332512</v>
      </c>
      <c r="AT38" s="176"/>
      <c r="AU38" s="176">
        <v>14372154</v>
      </c>
      <c r="AV38" s="176">
        <v>0</v>
      </c>
      <c r="AW38" s="176"/>
      <c r="AX38" s="176">
        <v>38493</v>
      </c>
      <c r="AY38" s="176">
        <v>3275984</v>
      </c>
      <c r="AZ38" s="176">
        <v>1882631</v>
      </c>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c r="CU38" s="176"/>
    </row>
    <row r="39" spans="1:99" x14ac:dyDescent="0.3">
      <c r="A39" s="152">
        <v>81</v>
      </c>
      <c r="B39" s="176" t="s">
        <v>187</v>
      </c>
      <c r="C39" s="176"/>
      <c r="D39" s="176">
        <v>456948</v>
      </c>
      <c r="E39" s="176">
        <v>312305</v>
      </c>
      <c r="F39" s="176">
        <v>947233</v>
      </c>
      <c r="G39" s="176">
        <v>3101233</v>
      </c>
      <c r="H39" s="176">
        <v>6835102</v>
      </c>
      <c r="I39" s="176">
        <v>1471594</v>
      </c>
      <c r="J39" s="176">
        <v>24808293</v>
      </c>
      <c r="K39" s="176">
        <v>1085896</v>
      </c>
      <c r="L39" s="176"/>
      <c r="M39" s="176">
        <v>608078</v>
      </c>
      <c r="N39" s="176">
        <v>487992</v>
      </c>
      <c r="O39" s="176"/>
      <c r="P39" s="176">
        <v>20533096</v>
      </c>
      <c r="Q39" s="176">
        <v>115003</v>
      </c>
      <c r="R39" s="176">
        <v>32965</v>
      </c>
      <c r="S39" s="176">
        <v>410382</v>
      </c>
      <c r="T39" s="176">
        <v>152529</v>
      </c>
      <c r="U39" s="176">
        <v>4916399</v>
      </c>
      <c r="V39" s="176">
        <v>515616</v>
      </c>
      <c r="W39" s="176">
        <v>40339</v>
      </c>
      <c r="X39" s="176">
        <v>417364</v>
      </c>
      <c r="Y39" s="176">
        <v>356334</v>
      </c>
      <c r="Z39" s="176">
        <v>206614</v>
      </c>
      <c r="AA39" s="176">
        <v>99283</v>
      </c>
      <c r="AB39" s="176">
        <v>47518</v>
      </c>
      <c r="AC39" s="176">
        <v>41252</v>
      </c>
      <c r="AD39" s="176">
        <v>215599</v>
      </c>
      <c r="AE39" s="176">
        <v>108551</v>
      </c>
      <c r="AF39" s="176">
        <v>5109494</v>
      </c>
      <c r="AG39" s="176">
        <v>4493011</v>
      </c>
      <c r="AH39" s="176">
        <v>542863</v>
      </c>
      <c r="AI39" s="176">
        <v>0</v>
      </c>
      <c r="AJ39" s="176">
        <v>600162</v>
      </c>
      <c r="AK39" s="176">
        <v>63215</v>
      </c>
      <c r="AL39" s="176">
        <v>18008</v>
      </c>
      <c r="AM39" s="176">
        <v>1864194</v>
      </c>
      <c r="AN39" s="176">
        <v>171015</v>
      </c>
      <c r="AO39" s="176">
        <v>742814</v>
      </c>
      <c r="AP39" s="176">
        <v>189977</v>
      </c>
      <c r="AQ39" s="176">
        <v>67023</v>
      </c>
      <c r="AR39" s="176">
        <v>79399</v>
      </c>
      <c r="AS39" s="176">
        <v>1710</v>
      </c>
      <c r="AT39" s="176"/>
      <c r="AU39" s="176">
        <v>744187</v>
      </c>
      <c r="AV39" s="176">
        <v>0</v>
      </c>
      <c r="AW39" s="176"/>
      <c r="AX39" s="176">
        <v>1422</v>
      </c>
      <c r="AY39" s="176">
        <v>412433</v>
      </c>
      <c r="AZ39" s="176">
        <v>665364</v>
      </c>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row>
    <row r="40" spans="1:99" x14ac:dyDescent="0.3">
      <c r="A40" s="152">
        <v>82</v>
      </c>
      <c r="B40" s="176" t="s">
        <v>287</v>
      </c>
      <c r="C40" s="176"/>
      <c r="D40" s="176">
        <v>3234856</v>
      </c>
      <c r="E40" s="176">
        <v>5205016</v>
      </c>
      <c r="F40" s="176">
        <v>11436938</v>
      </c>
      <c r="G40" s="176">
        <v>81596555</v>
      </c>
      <c r="H40" s="176">
        <v>98361909</v>
      </c>
      <c r="I40" s="176">
        <v>4083010</v>
      </c>
      <c r="J40" s="176">
        <v>302445773</v>
      </c>
      <c r="K40" s="176">
        <v>4016111</v>
      </c>
      <c r="L40" s="176"/>
      <c r="M40" s="176">
        <v>13835000</v>
      </c>
      <c r="N40" s="176">
        <v>6193419</v>
      </c>
      <c r="O40" s="176"/>
      <c r="P40" s="176">
        <v>264442392</v>
      </c>
      <c r="Q40" s="176">
        <v>960000</v>
      </c>
      <c r="R40" s="176">
        <v>0</v>
      </c>
      <c r="S40" s="176">
        <v>0</v>
      </c>
      <c r="T40" s="176">
        <v>1372794</v>
      </c>
      <c r="U40" s="176">
        <v>93036826</v>
      </c>
      <c r="V40" s="176">
        <v>10997773</v>
      </c>
      <c r="W40" s="176">
        <v>0</v>
      </c>
      <c r="X40" s="176">
        <v>9127656</v>
      </c>
      <c r="Y40" s="176">
        <v>19751443</v>
      </c>
      <c r="Z40" s="176">
        <v>1489437</v>
      </c>
      <c r="AA40" s="176">
        <v>16799789</v>
      </c>
      <c r="AB40" s="176">
        <v>0</v>
      </c>
      <c r="AC40" s="176">
        <v>72362368</v>
      </c>
      <c r="AD40" s="176">
        <v>3046072</v>
      </c>
      <c r="AE40" s="176">
        <v>1862000</v>
      </c>
      <c r="AF40" s="176">
        <v>66131555</v>
      </c>
      <c r="AG40" s="176">
        <v>94603433</v>
      </c>
      <c r="AH40" s="176">
        <v>12781680</v>
      </c>
      <c r="AI40" s="176">
        <v>0</v>
      </c>
      <c r="AJ40" s="176">
        <v>0</v>
      </c>
      <c r="AK40" s="176">
        <v>1585791</v>
      </c>
      <c r="AL40" s="176">
        <v>0</v>
      </c>
      <c r="AM40" s="176">
        <v>35051732</v>
      </c>
      <c r="AN40" s="176">
        <v>4285235</v>
      </c>
      <c r="AO40" s="176">
        <v>8328246</v>
      </c>
      <c r="AP40" s="176">
        <v>0</v>
      </c>
      <c r="AQ40" s="176">
        <v>470576</v>
      </c>
      <c r="AR40" s="176">
        <v>6799000</v>
      </c>
      <c r="AS40" s="176">
        <v>0</v>
      </c>
      <c r="AT40" s="176"/>
      <c r="AU40" s="176">
        <v>10132755</v>
      </c>
      <c r="AV40" s="176">
        <v>0</v>
      </c>
      <c r="AW40" s="176"/>
      <c r="AX40" s="176">
        <v>0</v>
      </c>
      <c r="AY40" s="176">
        <v>0</v>
      </c>
      <c r="AZ40" s="176">
        <v>6317282</v>
      </c>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row>
    <row r="41" spans="1:99" x14ac:dyDescent="0.3">
      <c r="A41" s="152">
        <v>83</v>
      </c>
      <c r="B41" s="176" t="s">
        <v>73</v>
      </c>
      <c r="C41" s="176"/>
      <c r="D41" s="176">
        <v>11024110</v>
      </c>
      <c r="E41" s="176">
        <v>20494987</v>
      </c>
      <c r="F41" s="176">
        <v>28980703</v>
      </c>
      <c r="G41" s="176">
        <v>95056559</v>
      </c>
      <c r="H41" s="176">
        <v>473746339</v>
      </c>
      <c r="I41" s="176">
        <v>159074961</v>
      </c>
      <c r="J41" s="176">
        <v>616477942</v>
      </c>
      <c r="K41" s="176">
        <v>40774095</v>
      </c>
      <c r="L41" s="176"/>
      <c r="M41" s="176">
        <v>15767056</v>
      </c>
      <c r="N41" s="176">
        <v>23011869</v>
      </c>
      <c r="O41" s="176"/>
      <c r="P41" s="176">
        <v>584751715</v>
      </c>
      <c r="Q41" s="176">
        <v>3433292</v>
      </c>
      <c r="R41" s="176">
        <v>2398878</v>
      </c>
      <c r="S41" s="176">
        <v>23977191</v>
      </c>
      <c r="T41" s="176">
        <v>2159467</v>
      </c>
      <c r="U41" s="176">
        <v>203766456</v>
      </c>
      <c r="V41" s="176">
        <v>12440100</v>
      </c>
      <c r="W41" s="176">
        <v>2284351</v>
      </c>
      <c r="X41" s="176">
        <v>13256167</v>
      </c>
      <c r="Y41" s="176">
        <v>24693765</v>
      </c>
      <c r="Z41" s="176">
        <v>6533337</v>
      </c>
      <c r="AA41" s="176">
        <v>6742786</v>
      </c>
      <c r="AB41" s="176">
        <v>2853629</v>
      </c>
      <c r="AC41" s="176">
        <v>41575082</v>
      </c>
      <c r="AD41" s="176">
        <v>10529961</v>
      </c>
      <c r="AE41" s="176">
        <v>804611</v>
      </c>
      <c r="AF41" s="176">
        <v>167309905</v>
      </c>
      <c r="AG41" s="176">
        <v>279510387</v>
      </c>
      <c r="AH41" s="176">
        <v>116679233</v>
      </c>
      <c r="AI41" s="176">
        <v>0</v>
      </c>
      <c r="AJ41" s="176">
        <v>42007561</v>
      </c>
      <c r="AK41" s="176">
        <v>5307779</v>
      </c>
      <c r="AL41" s="176">
        <v>1852243</v>
      </c>
      <c r="AM41" s="176">
        <v>55117195</v>
      </c>
      <c r="AN41" s="176">
        <v>10331247</v>
      </c>
      <c r="AO41" s="176">
        <v>23179341</v>
      </c>
      <c r="AP41" s="176">
        <v>6404391</v>
      </c>
      <c r="AQ41" s="176">
        <v>6480424</v>
      </c>
      <c r="AR41" s="176">
        <v>4586797</v>
      </c>
      <c r="AS41" s="176">
        <v>1293015</v>
      </c>
      <c r="AT41" s="176"/>
      <c r="AU41" s="176">
        <v>38713910</v>
      </c>
      <c r="AV41" s="176">
        <v>10915271</v>
      </c>
      <c r="AW41" s="176"/>
      <c r="AX41" s="176">
        <v>128115</v>
      </c>
      <c r="AY41" s="176">
        <v>11493301</v>
      </c>
      <c r="AZ41" s="176">
        <v>21827072</v>
      </c>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row>
    <row r="42" spans="1:99" x14ac:dyDescent="0.3">
      <c r="A42" s="152">
        <v>84</v>
      </c>
      <c r="B42" s="176" t="s">
        <v>195</v>
      </c>
      <c r="C42" s="176"/>
      <c r="D42" s="176">
        <v>1860127</v>
      </c>
      <c r="E42" s="176">
        <v>2760455</v>
      </c>
      <c r="F42" s="176">
        <v>7542909</v>
      </c>
      <c r="G42" s="176">
        <v>22121881</v>
      </c>
      <c r="H42" s="176">
        <v>45453983</v>
      </c>
      <c r="I42" s="176">
        <v>18031899</v>
      </c>
      <c r="J42" s="176">
        <v>106370651</v>
      </c>
      <c r="K42" s="176">
        <v>8451601</v>
      </c>
      <c r="L42" s="176"/>
      <c r="M42" s="176">
        <v>2529505</v>
      </c>
      <c r="N42" s="176">
        <v>3183262</v>
      </c>
      <c r="O42" s="176"/>
      <c r="P42" s="176">
        <v>112779131</v>
      </c>
      <c r="Q42" s="176">
        <v>1040166</v>
      </c>
      <c r="R42" s="176">
        <v>263057</v>
      </c>
      <c r="S42" s="176">
        <v>2558739</v>
      </c>
      <c r="T42" s="176">
        <v>729440</v>
      </c>
      <c r="U42" s="176">
        <v>47916175</v>
      </c>
      <c r="V42" s="176">
        <v>3781039</v>
      </c>
      <c r="W42" s="176">
        <v>567079</v>
      </c>
      <c r="X42" s="176">
        <v>2528982</v>
      </c>
      <c r="Y42" s="176">
        <v>4555994</v>
      </c>
      <c r="Z42" s="176">
        <v>2081157</v>
      </c>
      <c r="AA42" s="176">
        <v>1780288</v>
      </c>
      <c r="AB42" s="176">
        <v>432029</v>
      </c>
      <c r="AC42" s="176">
        <v>10441027</v>
      </c>
      <c r="AD42" s="176">
        <v>1307374</v>
      </c>
      <c r="AE42" s="176">
        <v>703772</v>
      </c>
      <c r="AF42" s="176">
        <v>26643611</v>
      </c>
      <c r="AG42" s="176">
        <v>35514821</v>
      </c>
      <c r="AH42" s="176">
        <v>8694691</v>
      </c>
      <c r="AI42" s="176">
        <v>0</v>
      </c>
      <c r="AJ42" s="176">
        <v>8795931</v>
      </c>
      <c r="AK42" s="176">
        <v>694254</v>
      </c>
      <c r="AL42" s="176">
        <v>114500</v>
      </c>
      <c r="AM42" s="176">
        <v>13539087</v>
      </c>
      <c r="AN42" s="176">
        <v>2317506</v>
      </c>
      <c r="AO42" s="176">
        <v>2779061</v>
      </c>
      <c r="AP42" s="176">
        <v>1609780</v>
      </c>
      <c r="AQ42" s="176">
        <v>722861</v>
      </c>
      <c r="AR42" s="176">
        <v>664954</v>
      </c>
      <c r="AS42" s="176">
        <v>181215</v>
      </c>
      <c r="AT42" s="176"/>
      <c r="AU42" s="176">
        <v>5245885</v>
      </c>
      <c r="AV42" s="176">
        <v>0</v>
      </c>
      <c r="AW42" s="176"/>
      <c r="AX42" s="176">
        <v>42169</v>
      </c>
      <c r="AY42" s="176">
        <v>2318530</v>
      </c>
      <c r="AZ42" s="176">
        <v>2935875</v>
      </c>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row>
    <row r="43" spans="1:99" x14ac:dyDescent="0.3">
      <c r="A43" s="152">
        <v>85</v>
      </c>
      <c r="B43" s="176" t="s">
        <v>197</v>
      </c>
      <c r="C43" s="176"/>
      <c r="D43" s="176">
        <v>2368691</v>
      </c>
      <c r="E43" s="176">
        <v>2448466</v>
      </c>
      <c r="F43" s="176">
        <v>5175222</v>
      </c>
      <c r="G43" s="176">
        <v>13499757</v>
      </c>
      <c r="H43" s="176">
        <v>28924292</v>
      </c>
      <c r="I43" s="176">
        <v>19808169</v>
      </c>
      <c r="J43" s="176">
        <v>89077300</v>
      </c>
      <c r="K43" s="176">
        <v>8709026</v>
      </c>
      <c r="L43" s="176"/>
      <c r="M43" s="176">
        <v>2854827</v>
      </c>
      <c r="N43" s="176">
        <v>3075404</v>
      </c>
      <c r="O43" s="176"/>
      <c r="P43" s="176">
        <v>91329272</v>
      </c>
      <c r="Q43" s="176">
        <v>805787</v>
      </c>
      <c r="R43" s="176">
        <v>301139</v>
      </c>
      <c r="S43" s="176">
        <v>2333044</v>
      </c>
      <c r="T43" s="176">
        <v>426734</v>
      </c>
      <c r="U43" s="176">
        <v>45993200</v>
      </c>
      <c r="V43" s="176">
        <v>2981128</v>
      </c>
      <c r="W43" s="176">
        <v>397878</v>
      </c>
      <c r="X43" s="176">
        <v>2721360</v>
      </c>
      <c r="Y43" s="176">
        <v>4947059</v>
      </c>
      <c r="Z43" s="176">
        <v>2032282</v>
      </c>
      <c r="AA43" s="176">
        <v>1999771</v>
      </c>
      <c r="AB43" s="176">
        <v>430663</v>
      </c>
      <c r="AC43" s="176">
        <v>7057569</v>
      </c>
      <c r="AD43" s="176">
        <v>1062958</v>
      </c>
      <c r="AE43" s="176">
        <v>876234</v>
      </c>
      <c r="AF43" s="176">
        <v>24983106</v>
      </c>
      <c r="AG43" s="176">
        <v>33321909</v>
      </c>
      <c r="AH43" s="176">
        <v>7466373</v>
      </c>
      <c r="AI43" s="176">
        <v>0</v>
      </c>
      <c r="AJ43" s="176">
        <v>7972393</v>
      </c>
      <c r="AK43" s="176">
        <v>735624</v>
      </c>
      <c r="AL43" s="176">
        <v>348230</v>
      </c>
      <c r="AM43" s="176">
        <v>8952561</v>
      </c>
      <c r="AN43" s="176">
        <v>1946884</v>
      </c>
      <c r="AO43" s="176">
        <v>2298654</v>
      </c>
      <c r="AP43" s="176">
        <v>1317191</v>
      </c>
      <c r="AQ43" s="176">
        <v>512559</v>
      </c>
      <c r="AR43" s="176">
        <v>457736</v>
      </c>
      <c r="AS43" s="176">
        <v>156745</v>
      </c>
      <c r="AT43" s="176"/>
      <c r="AU43" s="176">
        <v>5201503</v>
      </c>
      <c r="AV43" s="176">
        <v>55622</v>
      </c>
      <c r="AW43" s="176"/>
      <c r="AX43" s="176">
        <v>38803</v>
      </c>
      <c r="AY43" s="176">
        <v>2164148</v>
      </c>
      <c r="AZ43" s="176">
        <v>2570474</v>
      </c>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row>
    <row r="44" spans="1:99" x14ac:dyDescent="0.3">
      <c r="A44" s="152">
        <v>88</v>
      </c>
      <c r="B44" s="176" t="s">
        <v>194</v>
      </c>
      <c r="C44" s="176"/>
      <c r="D44" s="176">
        <v>1724770</v>
      </c>
      <c r="E44" s="176">
        <v>2378113</v>
      </c>
      <c r="F44" s="176">
        <v>7088136</v>
      </c>
      <c r="G44" s="176">
        <v>9309625</v>
      </c>
      <c r="H44" s="176">
        <v>38591901</v>
      </c>
      <c r="I44" s="176">
        <v>18031899</v>
      </c>
      <c r="J44" s="176">
        <v>95651260</v>
      </c>
      <c r="K44" s="176">
        <v>8110231</v>
      </c>
      <c r="L44" s="176"/>
      <c r="M44" s="176">
        <v>2456702</v>
      </c>
      <c r="N44" s="176">
        <v>2884606</v>
      </c>
      <c r="O44" s="176"/>
      <c r="P44" s="176">
        <v>100495821</v>
      </c>
      <c r="Q44" s="176">
        <v>974530</v>
      </c>
      <c r="R44" s="176">
        <v>263057</v>
      </c>
      <c r="S44" s="176">
        <v>2351441</v>
      </c>
      <c r="T44" s="176">
        <v>307955</v>
      </c>
      <c r="U44" s="176">
        <v>47634770</v>
      </c>
      <c r="V44" s="176">
        <v>3467727</v>
      </c>
      <c r="W44" s="176">
        <v>403947</v>
      </c>
      <c r="X44" s="176">
        <v>2432786</v>
      </c>
      <c r="Y44" s="176">
        <v>4500161</v>
      </c>
      <c r="Z44" s="176">
        <v>1974148</v>
      </c>
      <c r="AA44" s="176">
        <v>1780288</v>
      </c>
      <c r="AB44" s="176">
        <v>432029</v>
      </c>
      <c r="AC44" s="176">
        <v>10282800</v>
      </c>
      <c r="AD44" s="176">
        <v>1109351</v>
      </c>
      <c r="AE44" s="176">
        <v>654282</v>
      </c>
      <c r="AF44" s="176">
        <v>25116540</v>
      </c>
      <c r="AG44" s="176">
        <v>34228848</v>
      </c>
      <c r="AH44" s="176">
        <v>8483815</v>
      </c>
      <c r="AI44" s="176">
        <v>0</v>
      </c>
      <c r="AJ44" s="176">
        <v>8589772</v>
      </c>
      <c r="AK44" s="176">
        <v>636901</v>
      </c>
      <c r="AL44" s="176">
        <v>113000</v>
      </c>
      <c r="AM44" s="176">
        <v>13175838</v>
      </c>
      <c r="AN44" s="176">
        <v>1807662</v>
      </c>
      <c r="AO44" s="176">
        <v>2656351</v>
      </c>
      <c r="AP44" s="176">
        <v>1298804</v>
      </c>
      <c r="AQ44" s="176">
        <v>692833</v>
      </c>
      <c r="AR44" s="176">
        <v>664954</v>
      </c>
      <c r="AS44" s="176">
        <v>181215</v>
      </c>
      <c r="AT44" s="176"/>
      <c r="AU44" s="176">
        <v>4286736</v>
      </c>
      <c r="AV44" s="176">
        <v>0</v>
      </c>
      <c r="AW44" s="176"/>
      <c r="AX44" s="176">
        <v>41570</v>
      </c>
      <c r="AY44" s="176">
        <v>1659820</v>
      </c>
      <c r="AZ44" s="176">
        <v>2886121</v>
      </c>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row>
    <row r="45" spans="1:99" x14ac:dyDescent="0.3">
      <c r="A45" s="152">
        <v>89</v>
      </c>
      <c r="B45" s="176" t="s">
        <v>198</v>
      </c>
      <c r="C45" s="176"/>
      <c r="D45" s="176">
        <v>100716</v>
      </c>
      <c r="E45" s="176">
        <v>61020</v>
      </c>
      <c r="F45" s="176">
        <v>402215</v>
      </c>
      <c r="G45" s="176">
        <v>2062773</v>
      </c>
      <c r="H45" s="176">
        <v>3110487</v>
      </c>
      <c r="I45" s="176">
        <v>156882</v>
      </c>
      <c r="J45" s="176">
        <v>9016759</v>
      </c>
      <c r="K45" s="176">
        <v>61048</v>
      </c>
      <c r="L45" s="176"/>
      <c r="M45" s="176">
        <v>417159</v>
      </c>
      <c r="N45" s="176">
        <v>105906</v>
      </c>
      <c r="O45" s="176"/>
      <c r="P45" s="176">
        <v>9186216</v>
      </c>
      <c r="Q45" s="176">
        <v>60906</v>
      </c>
      <c r="R45" s="176">
        <v>91604</v>
      </c>
      <c r="S45" s="176">
        <v>0</v>
      </c>
      <c r="T45" s="176">
        <v>23628</v>
      </c>
      <c r="U45" s="176">
        <v>3497327</v>
      </c>
      <c r="V45" s="176">
        <v>15499</v>
      </c>
      <c r="W45" s="176">
        <v>0</v>
      </c>
      <c r="X45" s="176">
        <v>17649</v>
      </c>
      <c r="Y45" s="176">
        <v>76268</v>
      </c>
      <c r="Z45" s="176">
        <v>34167</v>
      </c>
      <c r="AA45" s="176">
        <v>483315</v>
      </c>
      <c r="AB45" s="176">
        <v>0</v>
      </c>
      <c r="AC45" s="176">
        <v>2612148</v>
      </c>
      <c r="AD45" s="176">
        <v>6331</v>
      </c>
      <c r="AE45" s="176">
        <v>80446</v>
      </c>
      <c r="AF45" s="176">
        <v>1691380</v>
      </c>
      <c r="AG45" s="176">
        <v>2708475</v>
      </c>
      <c r="AH45" s="176">
        <v>375261</v>
      </c>
      <c r="AI45" s="176">
        <v>0</v>
      </c>
      <c r="AJ45" s="176">
        <v>47262</v>
      </c>
      <c r="AK45" s="176">
        <v>69316</v>
      </c>
      <c r="AL45" s="176">
        <v>0</v>
      </c>
      <c r="AM45" s="176">
        <v>920580</v>
      </c>
      <c r="AN45" s="176">
        <v>194195</v>
      </c>
      <c r="AO45" s="176">
        <v>106154</v>
      </c>
      <c r="AP45" s="176">
        <v>0</v>
      </c>
      <c r="AQ45" s="176">
        <v>10406</v>
      </c>
      <c r="AR45" s="176">
        <v>237359</v>
      </c>
      <c r="AS45" s="176">
        <v>0</v>
      </c>
      <c r="AT45" s="176"/>
      <c r="AU45" s="176">
        <v>411813</v>
      </c>
      <c r="AV45" s="176">
        <v>0</v>
      </c>
      <c r="AW45" s="176"/>
      <c r="AX45" s="176">
        <v>0</v>
      </c>
      <c r="AY45" s="176">
        <v>1166</v>
      </c>
      <c r="AZ45" s="176">
        <v>58173</v>
      </c>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row>
    <row r="46" spans="1:99" x14ac:dyDescent="0.3">
      <c r="A46" s="152">
        <v>90</v>
      </c>
      <c r="B46" s="176" t="s">
        <v>191</v>
      </c>
      <c r="C46" s="176"/>
      <c r="D46" s="176">
        <v>0</v>
      </c>
      <c r="E46" s="176">
        <v>0</v>
      </c>
      <c r="F46" s="176">
        <v>0</v>
      </c>
      <c r="G46" s="176">
        <v>0</v>
      </c>
      <c r="H46" s="176">
        <v>0</v>
      </c>
      <c r="I46" s="176">
        <v>0</v>
      </c>
      <c r="J46" s="176">
        <v>0</v>
      </c>
      <c r="K46" s="176">
        <v>0</v>
      </c>
      <c r="L46" s="176"/>
      <c r="M46" s="176">
        <v>0</v>
      </c>
      <c r="N46" s="176">
        <v>0</v>
      </c>
      <c r="O46" s="176"/>
      <c r="P46" s="176">
        <v>97768274</v>
      </c>
      <c r="Q46" s="176">
        <v>0</v>
      </c>
      <c r="R46" s="176">
        <v>0</v>
      </c>
      <c r="S46" s="176">
        <v>0</v>
      </c>
      <c r="T46" s="176">
        <v>0</v>
      </c>
      <c r="U46" s="176">
        <v>50641660</v>
      </c>
      <c r="V46" s="176">
        <v>0</v>
      </c>
      <c r="W46" s="176">
        <v>0</v>
      </c>
      <c r="X46" s="176">
        <v>0</v>
      </c>
      <c r="Y46" s="176">
        <v>0</v>
      </c>
      <c r="Z46" s="176">
        <v>0</v>
      </c>
      <c r="AA46" s="176">
        <v>0</v>
      </c>
      <c r="AB46" s="176">
        <v>0</v>
      </c>
      <c r="AC46" s="176">
        <v>0</v>
      </c>
      <c r="AD46" s="176">
        <v>0</v>
      </c>
      <c r="AE46" s="176">
        <v>0</v>
      </c>
      <c r="AF46" s="176">
        <v>0</v>
      </c>
      <c r="AG46" s="176">
        <v>0</v>
      </c>
      <c r="AH46" s="176">
        <v>0</v>
      </c>
      <c r="AI46" s="176">
        <v>0</v>
      </c>
      <c r="AJ46" s="176">
        <v>0</v>
      </c>
      <c r="AK46" s="176">
        <v>0</v>
      </c>
      <c r="AL46" s="176">
        <v>0</v>
      </c>
      <c r="AM46" s="176">
        <v>0</v>
      </c>
      <c r="AN46" s="176">
        <v>0</v>
      </c>
      <c r="AO46" s="176">
        <v>0</v>
      </c>
      <c r="AP46" s="176">
        <v>0</v>
      </c>
      <c r="AQ46" s="176">
        <v>0</v>
      </c>
      <c r="AR46" s="176">
        <v>0</v>
      </c>
      <c r="AS46" s="176">
        <v>0</v>
      </c>
      <c r="AT46" s="176"/>
      <c r="AU46" s="176">
        <v>0</v>
      </c>
      <c r="AV46" s="176">
        <v>0</v>
      </c>
      <c r="AW46" s="176"/>
      <c r="AX46" s="176">
        <v>0</v>
      </c>
      <c r="AY46" s="176">
        <v>0</v>
      </c>
      <c r="AZ46" s="176">
        <v>0</v>
      </c>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row>
    <row r="47" spans="1:99" x14ac:dyDescent="0.3">
      <c r="A47" s="152">
        <v>91</v>
      </c>
      <c r="B47" s="176" t="s">
        <v>192</v>
      </c>
      <c r="C47" s="176"/>
      <c r="D47" s="176">
        <v>0</v>
      </c>
      <c r="E47" s="176">
        <v>0</v>
      </c>
      <c r="F47" s="176">
        <v>0</v>
      </c>
      <c r="G47" s="176">
        <v>0</v>
      </c>
      <c r="H47" s="176">
        <v>0</v>
      </c>
      <c r="I47" s="176">
        <v>0</v>
      </c>
      <c r="J47" s="176">
        <v>0</v>
      </c>
      <c r="K47" s="176">
        <v>0</v>
      </c>
      <c r="L47" s="176"/>
      <c r="M47" s="176">
        <v>0</v>
      </c>
      <c r="N47" s="176">
        <v>0</v>
      </c>
      <c r="O47" s="176"/>
      <c r="P47" s="176">
        <v>23526301</v>
      </c>
      <c r="Q47" s="176">
        <v>0</v>
      </c>
      <c r="R47" s="176">
        <v>0</v>
      </c>
      <c r="S47" s="176">
        <v>0</v>
      </c>
      <c r="T47" s="176">
        <v>0</v>
      </c>
      <c r="U47" s="176">
        <v>17523224</v>
      </c>
      <c r="V47" s="176">
        <v>0</v>
      </c>
      <c r="W47" s="176">
        <v>0</v>
      </c>
      <c r="X47" s="176">
        <v>0</v>
      </c>
      <c r="Y47" s="176">
        <v>0</v>
      </c>
      <c r="Z47" s="176">
        <v>0</v>
      </c>
      <c r="AA47" s="176">
        <v>0</v>
      </c>
      <c r="AB47" s="176">
        <v>0</v>
      </c>
      <c r="AC47" s="176">
        <v>0</v>
      </c>
      <c r="AD47" s="176">
        <v>0</v>
      </c>
      <c r="AE47" s="176">
        <v>0</v>
      </c>
      <c r="AF47" s="176">
        <v>0</v>
      </c>
      <c r="AG47" s="176">
        <v>0</v>
      </c>
      <c r="AH47" s="176">
        <v>0</v>
      </c>
      <c r="AI47" s="176">
        <v>0</v>
      </c>
      <c r="AJ47" s="176">
        <v>0</v>
      </c>
      <c r="AK47" s="176">
        <v>0</v>
      </c>
      <c r="AL47" s="176">
        <v>0</v>
      </c>
      <c r="AM47" s="176">
        <v>0</v>
      </c>
      <c r="AN47" s="176">
        <v>0</v>
      </c>
      <c r="AO47" s="176">
        <v>0</v>
      </c>
      <c r="AP47" s="176">
        <v>0</v>
      </c>
      <c r="AQ47" s="176">
        <v>0</v>
      </c>
      <c r="AR47" s="176">
        <v>0</v>
      </c>
      <c r="AS47" s="176">
        <v>0</v>
      </c>
      <c r="AT47" s="176"/>
      <c r="AU47" s="176">
        <v>0</v>
      </c>
      <c r="AV47" s="176">
        <v>0</v>
      </c>
      <c r="AW47" s="176"/>
      <c r="AX47" s="176">
        <v>0</v>
      </c>
      <c r="AY47" s="176">
        <v>0</v>
      </c>
      <c r="AZ47" s="176">
        <v>0</v>
      </c>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row>
    <row r="48" spans="1:99" x14ac:dyDescent="0.3">
      <c r="A48" s="152">
        <v>93</v>
      </c>
      <c r="B48" s="176" t="s">
        <v>205</v>
      </c>
      <c r="C48" s="176"/>
      <c r="D48" s="176">
        <v>0</v>
      </c>
      <c r="E48" s="176">
        <v>0</v>
      </c>
      <c r="F48" s="176">
        <v>0</v>
      </c>
      <c r="G48" s="176">
        <v>0</v>
      </c>
      <c r="H48" s="176">
        <v>0</v>
      </c>
      <c r="I48" s="176">
        <v>0</v>
      </c>
      <c r="J48" s="176">
        <v>0</v>
      </c>
      <c r="K48" s="176">
        <v>0</v>
      </c>
      <c r="L48" s="176"/>
      <c r="M48" s="176">
        <v>0</v>
      </c>
      <c r="N48" s="176">
        <v>0</v>
      </c>
      <c r="O48" s="176"/>
      <c r="P48" s="176">
        <v>224281629</v>
      </c>
      <c r="Q48" s="176">
        <v>0</v>
      </c>
      <c r="R48" s="176">
        <v>0</v>
      </c>
      <c r="S48" s="176">
        <v>0</v>
      </c>
      <c r="T48" s="176">
        <v>0</v>
      </c>
      <c r="U48" s="176">
        <v>175832975</v>
      </c>
      <c r="V48" s="176">
        <v>0</v>
      </c>
      <c r="W48" s="176">
        <v>0</v>
      </c>
      <c r="X48" s="176">
        <v>0</v>
      </c>
      <c r="Y48" s="176">
        <v>0</v>
      </c>
      <c r="Z48" s="176">
        <v>0</v>
      </c>
      <c r="AA48" s="176">
        <v>0</v>
      </c>
      <c r="AB48" s="176">
        <v>0</v>
      </c>
      <c r="AC48" s="176">
        <v>0</v>
      </c>
      <c r="AD48" s="176">
        <v>0</v>
      </c>
      <c r="AE48" s="176">
        <v>0</v>
      </c>
      <c r="AF48" s="176">
        <v>0</v>
      </c>
      <c r="AG48" s="176">
        <v>0</v>
      </c>
      <c r="AH48" s="176">
        <v>0</v>
      </c>
      <c r="AI48" s="176">
        <v>0</v>
      </c>
      <c r="AJ48" s="176">
        <v>0</v>
      </c>
      <c r="AK48" s="176">
        <v>0</v>
      </c>
      <c r="AL48" s="176">
        <v>0</v>
      </c>
      <c r="AM48" s="176">
        <v>0</v>
      </c>
      <c r="AN48" s="176">
        <v>0</v>
      </c>
      <c r="AO48" s="176">
        <v>0</v>
      </c>
      <c r="AP48" s="176">
        <v>0</v>
      </c>
      <c r="AQ48" s="176">
        <v>0</v>
      </c>
      <c r="AR48" s="176">
        <v>0</v>
      </c>
      <c r="AS48" s="176">
        <v>0</v>
      </c>
      <c r="AT48" s="176"/>
      <c r="AU48" s="176">
        <v>0</v>
      </c>
      <c r="AV48" s="176">
        <v>0</v>
      </c>
      <c r="AW48" s="176"/>
      <c r="AX48" s="176">
        <v>0</v>
      </c>
      <c r="AY48" s="176">
        <v>0</v>
      </c>
      <c r="AZ48" s="176">
        <v>0</v>
      </c>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row>
    <row r="49" spans="1:99" x14ac:dyDescent="0.3">
      <c r="A49" s="152">
        <v>94</v>
      </c>
      <c r="B49" s="176" t="s">
        <v>208</v>
      </c>
      <c r="C49" s="176"/>
      <c r="D49" s="176">
        <v>0</v>
      </c>
      <c r="E49" s="176">
        <v>0</v>
      </c>
      <c r="F49" s="176">
        <v>0</v>
      </c>
      <c r="G49" s="176">
        <v>0</v>
      </c>
      <c r="H49" s="176">
        <v>0</v>
      </c>
      <c r="I49" s="176">
        <v>0</v>
      </c>
      <c r="J49" s="176">
        <v>0</v>
      </c>
      <c r="K49" s="176">
        <v>0</v>
      </c>
      <c r="L49" s="176"/>
      <c r="M49" s="176">
        <v>0</v>
      </c>
      <c r="N49" s="176">
        <v>0</v>
      </c>
      <c r="O49" s="176"/>
      <c r="P49" s="176">
        <v>211111918</v>
      </c>
      <c r="Q49" s="176">
        <v>0</v>
      </c>
      <c r="R49" s="176">
        <v>0</v>
      </c>
      <c r="S49" s="176">
        <v>0</v>
      </c>
      <c r="T49" s="176">
        <v>0</v>
      </c>
      <c r="U49" s="176">
        <v>167002898</v>
      </c>
      <c r="V49" s="176">
        <v>0</v>
      </c>
      <c r="W49" s="176">
        <v>0</v>
      </c>
      <c r="X49" s="176">
        <v>0</v>
      </c>
      <c r="Y49" s="176">
        <v>0</v>
      </c>
      <c r="Z49" s="176">
        <v>0</v>
      </c>
      <c r="AA49" s="176">
        <v>0</v>
      </c>
      <c r="AB49" s="176">
        <v>0</v>
      </c>
      <c r="AC49" s="176">
        <v>0</v>
      </c>
      <c r="AD49" s="176">
        <v>0</v>
      </c>
      <c r="AE49" s="176">
        <v>0</v>
      </c>
      <c r="AF49" s="176">
        <v>0</v>
      </c>
      <c r="AG49" s="176">
        <v>0</v>
      </c>
      <c r="AH49" s="176">
        <v>0</v>
      </c>
      <c r="AI49" s="176">
        <v>0</v>
      </c>
      <c r="AJ49" s="176">
        <v>0</v>
      </c>
      <c r="AK49" s="176">
        <v>0</v>
      </c>
      <c r="AL49" s="176">
        <v>0</v>
      </c>
      <c r="AM49" s="176">
        <v>0</v>
      </c>
      <c r="AN49" s="176">
        <v>0</v>
      </c>
      <c r="AO49" s="176">
        <v>0</v>
      </c>
      <c r="AP49" s="176">
        <v>0</v>
      </c>
      <c r="AQ49" s="176">
        <v>0</v>
      </c>
      <c r="AR49" s="176">
        <v>0</v>
      </c>
      <c r="AS49" s="176">
        <v>0</v>
      </c>
      <c r="AT49" s="176"/>
      <c r="AU49" s="176">
        <v>0</v>
      </c>
      <c r="AV49" s="176">
        <v>0</v>
      </c>
      <c r="AW49" s="176"/>
      <c r="AX49" s="176">
        <v>0</v>
      </c>
      <c r="AY49" s="176">
        <v>0</v>
      </c>
      <c r="AZ49" s="176">
        <v>0</v>
      </c>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row>
    <row r="50" spans="1:99" x14ac:dyDescent="0.3">
      <c r="A50" s="152">
        <v>97</v>
      </c>
      <c r="B50" s="176" t="s">
        <v>204</v>
      </c>
      <c r="C50" s="176"/>
      <c r="D50" s="176">
        <v>0</v>
      </c>
      <c r="E50" s="176">
        <v>0</v>
      </c>
      <c r="F50" s="176">
        <v>0</v>
      </c>
      <c r="G50" s="176">
        <v>0</v>
      </c>
      <c r="H50" s="176">
        <v>0</v>
      </c>
      <c r="I50" s="176">
        <v>0</v>
      </c>
      <c r="J50" s="176">
        <v>0</v>
      </c>
      <c r="K50" s="176">
        <v>0</v>
      </c>
      <c r="L50" s="176"/>
      <c r="M50" s="176">
        <v>0</v>
      </c>
      <c r="N50" s="176">
        <v>0</v>
      </c>
      <c r="O50" s="176"/>
      <c r="P50" s="176">
        <v>185378864</v>
      </c>
      <c r="Q50" s="176">
        <v>0</v>
      </c>
      <c r="R50" s="176">
        <v>0</v>
      </c>
      <c r="S50" s="176">
        <v>0</v>
      </c>
      <c r="T50" s="176">
        <v>0</v>
      </c>
      <c r="U50" s="176">
        <v>173379180</v>
      </c>
      <c r="V50" s="176">
        <v>0</v>
      </c>
      <c r="W50" s="176">
        <v>0</v>
      </c>
      <c r="X50" s="176">
        <v>0</v>
      </c>
      <c r="Y50" s="176">
        <v>0</v>
      </c>
      <c r="Z50" s="176">
        <v>0</v>
      </c>
      <c r="AA50" s="176">
        <v>0</v>
      </c>
      <c r="AB50" s="176">
        <v>0</v>
      </c>
      <c r="AC50" s="176">
        <v>0</v>
      </c>
      <c r="AD50" s="176">
        <v>0</v>
      </c>
      <c r="AE50" s="176">
        <v>0</v>
      </c>
      <c r="AF50" s="176">
        <v>0</v>
      </c>
      <c r="AG50" s="176">
        <v>0</v>
      </c>
      <c r="AH50" s="176">
        <v>0</v>
      </c>
      <c r="AI50" s="176">
        <v>0</v>
      </c>
      <c r="AJ50" s="176">
        <v>0</v>
      </c>
      <c r="AK50" s="176">
        <v>0</v>
      </c>
      <c r="AL50" s="176">
        <v>0</v>
      </c>
      <c r="AM50" s="176">
        <v>0</v>
      </c>
      <c r="AN50" s="176">
        <v>0</v>
      </c>
      <c r="AO50" s="176">
        <v>0</v>
      </c>
      <c r="AP50" s="176">
        <v>0</v>
      </c>
      <c r="AQ50" s="176">
        <v>0</v>
      </c>
      <c r="AR50" s="176">
        <v>0</v>
      </c>
      <c r="AS50" s="176">
        <v>0</v>
      </c>
      <c r="AT50" s="176"/>
      <c r="AU50" s="176">
        <v>0</v>
      </c>
      <c r="AV50" s="176">
        <v>0</v>
      </c>
      <c r="AW50" s="176"/>
      <c r="AX50" s="176">
        <v>0</v>
      </c>
      <c r="AY50" s="176">
        <v>0</v>
      </c>
      <c r="AZ50" s="176">
        <v>0</v>
      </c>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row>
    <row r="51" spans="1:99" x14ac:dyDescent="0.3">
      <c r="A51" s="152">
        <v>98</v>
      </c>
      <c r="B51" s="176" t="s">
        <v>209</v>
      </c>
      <c r="C51" s="176"/>
      <c r="D51" s="176">
        <v>0</v>
      </c>
      <c r="E51" s="176">
        <v>0</v>
      </c>
      <c r="F51" s="176">
        <v>0</v>
      </c>
      <c r="G51" s="176">
        <v>0</v>
      </c>
      <c r="H51" s="176">
        <v>0</v>
      </c>
      <c r="I51" s="176">
        <v>0</v>
      </c>
      <c r="J51" s="176">
        <v>0</v>
      </c>
      <c r="K51" s="176">
        <v>0</v>
      </c>
      <c r="L51" s="176"/>
      <c r="M51" s="176">
        <v>0</v>
      </c>
      <c r="N51" s="176">
        <v>0</v>
      </c>
      <c r="O51" s="176"/>
      <c r="P51" s="176">
        <v>794190</v>
      </c>
      <c r="Q51" s="176">
        <v>0</v>
      </c>
      <c r="R51" s="176">
        <v>0</v>
      </c>
      <c r="S51" s="176">
        <v>0</v>
      </c>
      <c r="T51" s="176">
        <v>0</v>
      </c>
      <c r="U51" s="176">
        <v>2201021</v>
      </c>
      <c r="V51" s="176">
        <v>0</v>
      </c>
      <c r="W51" s="176">
        <v>0</v>
      </c>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c r="AU51" s="176">
        <v>0</v>
      </c>
      <c r="AV51" s="176">
        <v>0</v>
      </c>
      <c r="AW51" s="176"/>
      <c r="AX51" s="176">
        <v>0</v>
      </c>
      <c r="AY51" s="176">
        <v>0</v>
      </c>
      <c r="AZ51" s="176">
        <v>0</v>
      </c>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row>
    <row r="52" spans="1:99" x14ac:dyDescent="0.3">
      <c r="A52" s="152">
        <v>99</v>
      </c>
      <c r="B52" s="176" t="s">
        <v>206</v>
      </c>
      <c r="C52" s="176"/>
      <c r="D52" s="176">
        <v>0</v>
      </c>
      <c r="E52" s="176">
        <v>0</v>
      </c>
      <c r="F52" s="176">
        <v>0</v>
      </c>
      <c r="G52" s="176">
        <v>0</v>
      </c>
      <c r="H52" s="176">
        <v>0</v>
      </c>
      <c r="I52" s="176">
        <v>0</v>
      </c>
      <c r="J52" s="176">
        <v>0</v>
      </c>
      <c r="K52" s="176">
        <v>0</v>
      </c>
      <c r="L52" s="176"/>
      <c r="M52" s="176">
        <v>0</v>
      </c>
      <c r="N52" s="176">
        <v>0</v>
      </c>
      <c r="O52" s="176"/>
      <c r="P52" s="176">
        <v>148346794</v>
      </c>
      <c r="Q52" s="176">
        <v>0</v>
      </c>
      <c r="R52" s="176">
        <v>0</v>
      </c>
      <c r="S52" s="176">
        <v>0</v>
      </c>
      <c r="T52" s="176">
        <v>0</v>
      </c>
      <c r="U52" s="176">
        <v>123958173</v>
      </c>
      <c r="V52" s="176">
        <v>0</v>
      </c>
      <c r="W52" s="176">
        <v>0</v>
      </c>
      <c r="X52" s="176">
        <v>0</v>
      </c>
      <c r="Y52" s="176">
        <v>0</v>
      </c>
      <c r="Z52" s="176">
        <v>0</v>
      </c>
      <c r="AA52" s="176">
        <v>0</v>
      </c>
      <c r="AB52" s="176">
        <v>0</v>
      </c>
      <c r="AC52" s="176">
        <v>0</v>
      </c>
      <c r="AD52" s="176">
        <v>0</v>
      </c>
      <c r="AE52" s="176">
        <v>0</v>
      </c>
      <c r="AF52" s="176">
        <v>0</v>
      </c>
      <c r="AG52" s="176">
        <v>0</v>
      </c>
      <c r="AH52" s="176">
        <v>0</v>
      </c>
      <c r="AI52" s="176">
        <v>0</v>
      </c>
      <c r="AJ52" s="176">
        <v>0</v>
      </c>
      <c r="AK52" s="176">
        <v>0</v>
      </c>
      <c r="AL52" s="176">
        <v>0</v>
      </c>
      <c r="AM52" s="176">
        <v>0</v>
      </c>
      <c r="AN52" s="176">
        <v>0</v>
      </c>
      <c r="AO52" s="176">
        <v>0</v>
      </c>
      <c r="AP52" s="176">
        <v>0</v>
      </c>
      <c r="AQ52" s="176">
        <v>0</v>
      </c>
      <c r="AR52" s="176">
        <v>0</v>
      </c>
      <c r="AS52" s="176">
        <v>0</v>
      </c>
      <c r="AT52" s="176"/>
      <c r="AU52" s="176">
        <v>0</v>
      </c>
      <c r="AV52" s="176">
        <v>0</v>
      </c>
      <c r="AW52" s="176"/>
      <c r="AX52" s="176">
        <v>0</v>
      </c>
      <c r="AY52" s="176">
        <v>0</v>
      </c>
      <c r="AZ52" s="176">
        <v>0</v>
      </c>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row>
    <row r="53" spans="1:99" x14ac:dyDescent="0.3">
      <c r="A53" s="152">
        <v>100</v>
      </c>
      <c r="B53" s="176" t="s">
        <v>219</v>
      </c>
      <c r="C53" s="176"/>
      <c r="D53" s="176">
        <v>0</v>
      </c>
      <c r="E53" s="176">
        <v>0</v>
      </c>
      <c r="F53" s="176">
        <v>0</v>
      </c>
      <c r="G53" s="176">
        <v>0</v>
      </c>
      <c r="H53" s="176">
        <v>0</v>
      </c>
      <c r="I53" s="176">
        <v>0</v>
      </c>
      <c r="J53" s="176">
        <v>0</v>
      </c>
      <c r="K53" s="176">
        <v>0</v>
      </c>
      <c r="L53" s="176"/>
      <c r="M53" s="176">
        <v>0</v>
      </c>
      <c r="N53" s="176">
        <v>0</v>
      </c>
      <c r="O53" s="176"/>
      <c r="P53" s="176">
        <v>1220926</v>
      </c>
      <c r="Q53" s="176">
        <v>0</v>
      </c>
      <c r="R53" s="176">
        <v>0</v>
      </c>
      <c r="S53" s="176">
        <v>0</v>
      </c>
      <c r="T53" s="176">
        <v>0</v>
      </c>
      <c r="U53" s="176">
        <v>2047265</v>
      </c>
      <c r="V53" s="176">
        <v>0</v>
      </c>
      <c r="W53" s="176">
        <v>0</v>
      </c>
      <c r="X53" s="176">
        <v>0</v>
      </c>
      <c r="Y53" s="176">
        <v>0</v>
      </c>
      <c r="Z53" s="176">
        <v>0</v>
      </c>
      <c r="AA53" s="176">
        <v>0</v>
      </c>
      <c r="AB53" s="176">
        <v>0</v>
      </c>
      <c r="AC53" s="176">
        <v>0</v>
      </c>
      <c r="AD53" s="176">
        <v>0</v>
      </c>
      <c r="AE53" s="176">
        <v>0</v>
      </c>
      <c r="AF53" s="176">
        <v>0</v>
      </c>
      <c r="AG53" s="176">
        <v>0</v>
      </c>
      <c r="AH53" s="176">
        <v>0</v>
      </c>
      <c r="AI53" s="176">
        <v>0</v>
      </c>
      <c r="AJ53" s="176">
        <v>0</v>
      </c>
      <c r="AK53" s="176">
        <v>0</v>
      </c>
      <c r="AL53" s="176">
        <v>0</v>
      </c>
      <c r="AM53" s="176">
        <v>0</v>
      </c>
      <c r="AN53" s="176">
        <v>0</v>
      </c>
      <c r="AO53" s="176">
        <v>0</v>
      </c>
      <c r="AP53" s="176">
        <v>0</v>
      </c>
      <c r="AQ53" s="176">
        <v>0</v>
      </c>
      <c r="AR53" s="176">
        <v>0</v>
      </c>
      <c r="AS53" s="176">
        <v>0</v>
      </c>
      <c r="AT53" s="176"/>
      <c r="AU53" s="176">
        <v>0</v>
      </c>
      <c r="AV53" s="176">
        <v>0</v>
      </c>
      <c r="AW53" s="176"/>
      <c r="AX53" s="176">
        <v>0</v>
      </c>
      <c r="AY53" s="176">
        <v>0</v>
      </c>
      <c r="AZ53" s="176">
        <v>0</v>
      </c>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c r="CU53" s="176"/>
    </row>
    <row r="54" spans="1:99" x14ac:dyDescent="0.3">
      <c r="A54" s="152">
        <v>101</v>
      </c>
      <c r="B54" s="176" t="s">
        <v>218</v>
      </c>
      <c r="C54" s="176"/>
      <c r="D54" s="176">
        <v>0</v>
      </c>
      <c r="E54" s="176">
        <v>0</v>
      </c>
      <c r="F54" s="176">
        <v>0</v>
      </c>
      <c r="G54" s="176">
        <v>0</v>
      </c>
      <c r="H54" s="176">
        <v>0</v>
      </c>
      <c r="I54" s="176">
        <v>0</v>
      </c>
      <c r="J54" s="176">
        <v>0</v>
      </c>
      <c r="K54" s="176">
        <v>0</v>
      </c>
      <c r="L54" s="176"/>
      <c r="M54" s="176">
        <v>0</v>
      </c>
      <c r="N54" s="176">
        <v>0</v>
      </c>
      <c r="O54" s="176"/>
      <c r="P54" s="176">
        <v>33576874</v>
      </c>
      <c r="Q54" s="176">
        <v>0</v>
      </c>
      <c r="R54" s="176">
        <v>0</v>
      </c>
      <c r="S54" s="176">
        <v>0</v>
      </c>
      <c r="T54" s="176">
        <v>0</v>
      </c>
      <c r="U54" s="176">
        <v>22986060</v>
      </c>
      <c r="V54" s="176">
        <v>0</v>
      </c>
      <c r="W54" s="176">
        <v>0</v>
      </c>
      <c r="X54" s="176">
        <v>0</v>
      </c>
      <c r="Y54" s="176">
        <v>0</v>
      </c>
      <c r="Z54" s="176">
        <v>0</v>
      </c>
      <c r="AA54" s="176">
        <v>0</v>
      </c>
      <c r="AB54" s="176">
        <v>0</v>
      </c>
      <c r="AC54" s="176">
        <v>0</v>
      </c>
      <c r="AD54" s="176">
        <v>0</v>
      </c>
      <c r="AE54" s="176">
        <v>0</v>
      </c>
      <c r="AF54" s="176">
        <v>0</v>
      </c>
      <c r="AG54" s="176">
        <v>0</v>
      </c>
      <c r="AH54" s="176">
        <v>0</v>
      </c>
      <c r="AI54" s="176">
        <v>0</v>
      </c>
      <c r="AJ54" s="176">
        <v>0</v>
      </c>
      <c r="AK54" s="176">
        <v>0</v>
      </c>
      <c r="AL54" s="176">
        <v>0</v>
      </c>
      <c r="AM54" s="176">
        <v>0</v>
      </c>
      <c r="AN54" s="176">
        <v>0</v>
      </c>
      <c r="AO54" s="176">
        <v>0</v>
      </c>
      <c r="AP54" s="176">
        <v>0</v>
      </c>
      <c r="AQ54" s="176">
        <v>0</v>
      </c>
      <c r="AR54" s="176">
        <v>0</v>
      </c>
      <c r="AS54" s="176">
        <v>0</v>
      </c>
      <c r="AT54" s="176"/>
      <c r="AU54" s="176">
        <v>0</v>
      </c>
      <c r="AV54" s="176">
        <v>0</v>
      </c>
      <c r="AW54" s="176"/>
      <c r="AX54" s="176">
        <v>0</v>
      </c>
      <c r="AY54" s="176">
        <v>0</v>
      </c>
      <c r="AZ54" s="176">
        <v>0</v>
      </c>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c r="CU54" s="176"/>
    </row>
    <row r="55" spans="1:99" x14ac:dyDescent="0.3">
      <c r="A55" s="152">
        <v>102</v>
      </c>
      <c r="B55" s="176" t="s">
        <v>232</v>
      </c>
      <c r="C55" s="176"/>
      <c r="D55" s="176">
        <v>0</v>
      </c>
      <c r="E55" s="176">
        <v>0</v>
      </c>
      <c r="F55" s="176">
        <v>0</v>
      </c>
      <c r="G55" s="176">
        <v>0</v>
      </c>
      <c r="H55" s="176">
        <v>0</v>
      </c>
      <c r="I55" s="176">
        <v>0</v>
      </c>
      <c r="J55" s="176">
        <v>0</v>
      </c>
      <c r="K55" s="176">
        <v>98.28</v>
      </c>
      <c r="L55" s="176"/>
      <c r="M55" s="176">
        <v>0</v>
      </c>
      <c r="N55" s="176">
        <v>0</v>
      </c>
      <c r="O55" s="176"/>
      <c r="P55" s="176">
        <v>0</v>
      </c>
      <c r="Q55" s="176">
        <v>0</v>
      </c>
      <c r="R55" s="176">
        <v>0</v>
      </c>
      <c r="S55" s="176">
        <v>0</v>
      </c>
      <c r="T55" s="176">
        <v>0</v>
      </c>
      <c r="U55" s="176">
        <v>0</v>
      </c>
      <c r="V55" s="176">
        <v>0</v>
      </c>
      <c r="W55" s="176">
        <v>0</v>
      </c>
      <c r="X55" s="176">
        <v>98.68</v>
      </c>
      <c r="Y55" s="176">
        <v>0</v>
      </c>
      <c r="Z55" s="176">
        <v>0</v>
      </c>
      <c r="AA55" s="176">
        <v>0</v>
      </c>
      <c r="AB55" s="176">
        <v>0</v>
      </c>
      <c r="AC55" s="176">
        <v>0</v>
      </c>
      <c r="AD55" s="176">
        <v>0</v>
      </c>
      <c r="AE55" s="176">
        <v>0</v>
      </c>
      <c r="AF55" s="176">
        <v>0</v>
      </c>
      <c r="AG55" s="176">
        <v>0</v>
      </c>
      <c r="AH55" s="176">
        <v>0</v>
      </c>
      <c r="AI55" s="176">
        <v>99.25</v>
      </c>
      <c r="AJ55" s="176">
        <v>0</v>
      </c>
      <c r="AK55" s="176">
        <v>0</v>
      </c>
      <c r="AL55" s="176">
        <v>99.72</v>
      </c>
      <c r="AM55" s="176">
        <v>0</v>
      </c>
      <c r="AN55" s="176">
        <v>0</v>
      </c>
      <c r="AO55" s="176">
        <v>0</v>
      </c>
      <c r="AP55" s="176">
        <v>0</v>
      </c>
      <c r="AQ55" s="176">
        <v>0</v>
      </c>
      <c r="AR55" s="176">
        <v>0</v>
      </c>
      <c r="AS55" s="176">
        <v>0</v>
      </c>
      <c r="AT55" s="176"/>
      <c r="AU55" s="176">
        <v>0</v>
      </c>
      <c r="AV55" s="176">
        <v>0</v>
      </c>
      <c r="AW55" s="176"/>
      <c r="AX55" s="176">
        <v>0</v>
      </c>
      <c r="AY55" s="176">
        <v>0</v>
      </c>
      <c r="AZ55" s="176">
        <v>0</v>
      </c>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c r="CU55" s="176"/>
    </row>
    <row r="56" spans="1:99" x14ac:dyDescent="0.3">
      <c r="A56" s="152">
        <v>103</v>
      </c>
      <c r="B56" s="176" t="s">
        <v>233</v>
      </c>
      <c r="C56" s="176"/>
      <c r="D56" s="176">
        <v>0</v>
      </c>
      <c r="E56" s="176">
        <v>0</v>
      </c>
      <c r="F56" s="176">
        <v>0</v>
      </c>
      <c r="G56" s="176">
        <v>0</v>
      </c>
      <c r="H56" s="176">
        <v>0</v>
      </c>
      <c r="I56" s="176">
        <v>0</v>
      </c>
      <c r="J56" s="176">
        <v>0</v>
      </c>
      <c r="K56" s="176">
        <v>100</v>
      </c>
      <c r="L56" s="176"/>
      <c r="M56" s="176">
        <v>0</v>
      </c>
      <c r="N56" s="176">
        <v>0</v>
      </c>
      <c r="O56" s="176"/>
      <c r="P56" s="176">
        <v>0</v>
      </c>
      <c r="Q56" s="176">
        <v>0</v>
      </c>
      <c r="R56" s="176">
        <v>0</v>
      </c>
      <c r="S56" s="176">
        <v>0</v>
      </c>
      <c r="T56" s="176">
        <v>0</v>
      </c>
      <c r="U56" s="176">
        <v>0</v>
      </c>
      <c r="V56" s="176">
        <v>0</v>
      </c>
      <c r="W56" s="176">
        <v>0</v>
      </c>
      <c r="X56" s="176">
        <v>100</v>
      </c>
      <c r="Y56" s="176">
        <v>0</v>
      </c>
      <c r="Z56" s="176">
        <v>0</v>
      </c>
      <c r="AA56" s="176">
        <v>0</v>
      </c>
      <c r="AB56" s="176">
        <v>0</v>
      </c>
      <c r="AC56" s="176">
        <v>0</v>
      </c>
      <c r="AD56" s="176">
        <v>0</v>
      </c>
      <c r="AE56" s="176">
        <v>0</v>
      </c>
      <c r="AF56" s="176">
        <v>0</v>
      </c>
      <c r="AG56" s="176">
        <v>0</v>
      </c>
      <c r="AH56" s="176">
        <v>0</v>
      </c>
      <c r="AI56" s="176">
        <v>100</v>
      </c>
      <c r="AJ56" s="176">
        <v>0</v>
      </c>
      <c r="AK56" s="176">
        <v>0</v>
      </c>
      <c r="AL56" s="176">
        <v>100</v>
      </c>
      <c r="AM56" s="176">
        <v>0</v>
      </c>
      <c r="AN56" s="176">
        <v>0</v>
      </c>
      <c r="AO56" s="176">
        <v>0</v>
      </c>
      <c r="AP56" s="176">
        <v>0</v>
      </c>
      <c r="AQ56" s="176">
        <v>0</v>
      </c>
      <c r="AR56" s="176">
        <v>0</v>
      </c>
      <c r="AS56" s="176">
        <v>0</v>
      </c>
      <c r="AT56" s="176"/>
      <c r="AU56" s="176">
        <v>0</v>
      </c>
      <c r="AV56" s="176">
        <v>0</v>
      </c>
      <c r="AW56" s="176"/>
      <c r="AX56" s="176">
        <v>0</v>
      </c>
      <c r="AY56" s="176">
        <v>0</v>
      </c>
      <c r="AZ56" s="176">
        <v>0</v>
      </c>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c r="CU56" s="176"/>
    </row>
    <row r="57" spans="1:99" x14ac:dyDescent="0.3">
      <c r="A57" s="152">
        <v>104</v>
      </c>
      <c r="B57" s="176" t="s">
        <v>857</v>
      </c>
      <c r="C57" s="176"/>
      <c r="D57" s="176">
        <v>0</v>
      </c>
      <c r="E57" s="176">
        <v>0</v>
      </c>
      <c r="F57" s="176">
        <v>0</v>
      </c>
      <c r="G57" s="176">
        <v>0</v>
      </c>
      <c r="H57" s="176">
        <v>0</v>
      </c>
      <c r="I57" s="176">
        <v>0</v>
      </c>
      <c r="J57" s="176">
        <v>0</v>
      </c>
      <c r="K57" s="176">
        <v>0</v>
      </c>
      <c r="L57" s="176"/>
      <c r="M57" s="176">
        <v>0</v>
      </c>
      <c r="N57" s="176">
        <v>0</v>
      </c>
      <c r="O57" s="176"/>
      <c r="P57" s="176">
        <v>0</v>
      </c>
      <c r="Q57" s="176">
        <v>0</v>
      </c>
      <c r="R57" s="176">
        <v>0</v>
      </c>
      <c r="S57" s="176">
        <v>0</v>
      </c>
      <c r="T57" s="176">
        <v>0</v>
      </c>
      <c r="U57" s="176">
        <v>0</v>
      </c>
      <c r="V57" s="176">
        <v>0</v>
      </c>
      <c r="W57" s="176">
        <v>0</v>
      </c>
      <c r="X57" s="176">
        <v>0</v>
      </c>
      <c r="Y57" s="176">
        <v>0</v>
      </c>
      <c r="Z57" s="176">
        <v>0</v>
      </c>
      <c r="AA57" s="176">
        <v>0</v>
      </c>
      <c r="AB57" s="176">
        <v>0</v>
      </c>
      <c r="AC57" s="176">
        <v>0</v>
      </c>
      <c r="AD57" s="176">
        <v>0</v>
      </c>
      <c r="AE57" s="176">
        <v>0</v>
      </c>
      <c r="AF57" s="176">
        <v>0</v>
      </c>
      <c r="AG57" s="176">
        <v>0</v>
      </c>
      <c r="AH57" s="176">
        <v>0</v>
      </c>
      <c r="AI57" s="176">
        <v>0</v>
      </c>
      <c r="AJ57" s="176">
        <v>0</v>
      </c>
      <c r="AK57" s="176">
        <v>0</v>
      </c>
      <c r="AL57" s="176">
        <v>0</v>
      </c>
      <c r="AM57" s="176">
        <v>0</v>
      </c>
      <c r="AN57" s="176">
        <v>0</v>
      </c>
      <c r="AO57" s="176">
        <v>0</v>
      </c>
      <c r="AP57" s="176">
        <v>0</v>
      </c>
      <c r="AQ57" s="176">
        <v>0</v>
      </c>
      <c r="AR57" s="176">
        <v>0</v>
      </c>
      <c r="AS57" s="176">
        <v>0</v>
      </c>
      <c r="AT57" s="176"/>
      <c r="AU57" s="176">
        <v>0</v>
      </c>
      <c r="AV57" s="176">
        <v>0</v>
      </c>
      <c r="AW57" s="176"/>
      <c r="AX57" s="176">
        <v>0</v>
      </c>
      <c r="AY57" s="176">
        <v>0</v>
      </c>
      <c r="AZ57" s="176">
        <v>0</v>
      </c>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row>
    <row r="58" spans="1:99" x14ac:dyDescent="0.3">
      <c r="A58" s="152">
        <v>107</v>
      </c>
      <c r="B58" s="176" t="s">
        <v>858</v>
      </c>
      <c r="C58" s="176"/>
      <c r="D58" s="176">
        <v>0</v>
      </c>
      <c r="E58" s="176">
        <v>0</v>
      </c>
      <c r="F58" s="176">
        <v>0</v>
      </c>
      <c r="G58" s="176">
        <v>0</v>
      </c>
      <c r="H58" s="176">
        <v>0</v>
      </c>
      <c r="I58" s="176">
        <v>0</v>
      </c>
      <c r="J58" s="176">
        <v>0</v>
      </c>
      <c r="K58" s="176">
        <v>0</v>
      </c>
      <c r="L58" s="176"/>
      <c r="M58" s="176">
        <v>0</v>
      </c>
      <c r="N58" s="176">
        <v>0</v>
      </c>
      <c r="O58" s="176"/>
      <c r="P58" s="176">
        <v>0</v>
      </c>
      <c r="Q58" s="176">
        <v>0</v>
      </c>
      <c r="R58" s="176">
        <v>0</v>
      </c>
      <c r="S58" s="176">
        <v>0</v>
      </c>
      <c r="T58" s="176">
        <v>0</v>
      </c>
      <c r="U58" s="176">
        <v>0</v>
      </c>
      <c r="V58" s="176">
        <v>0</v>
      </c>
      <c r="W58" s="176">
        <v>0</v>
      </c>
      <c r="X58" s="176">
        <v>0</v>
      </c>
      <c r="Y58" s="176">
        <v>0</v>
      </c>
      <c r="Z58" s="176">
        <v>0</v>
      </c>
      <c r="AA58" s="176">
        <v>0</v>
      </c>
      <c r="AB58" s="176">
        <v>0</v>
      </c>
      <c r="AC58" s="176">
        <v>0</v>
      </c>
      <c r="AD58" s="176">
        <v>0</v>
      </c>
      <c r="AE58" s="176">
        <v>0</v>
      </c>
      <c r="AF58" s="176">
        <v>0</v>
      </c>
      <c r="AG58" s="176">
        <v>0</v>
      </c>
      <c r="AH58" s="176">
        <v>0</v>
      </c>
      <c r="AI58" s="176">
        <v>0</v>
      </c>
      <c r="AJ58" s="176">
        <v>0</v>
      </c>
      <c r="AK58" s="176">
        <v>0</v>
      </c>
      <c r="AL58" s="176">
        <v>0</v>
      </c>
      <c r="AM58" s="176">
        <v>0</v>
      </c>
      <c r="AN58" s="176">
        <v>0</v>
      </c>
      <c r="AO58" s="176">
        <v>0</v>
      </c>
      <c r="AP58" s="176">
        <v>0</v>
      </c>
      <c r="AQ58" s="176">
        <v>0</v>
      </c>
      <c r="AR58" s="176">
        <v>0</v>
      </c>
      <c r="AS58" s="176">
        <v>0</v>
      </c>
      <c r="AT58" s="176"/>
      <c r="AU58" s="176">
        <v>0</v>
      </c>
      <c r="AV58" s="176">
        <v>0</v>
      </c>
      <c r="AW58" s="176"/>
      <c r="AX58" s="176">
        <v>0</v>
      </c>
      <c r="AY58" s="176">
        <v>0</v>
      </c>
      <c r="AZ58" s="176">
        <v>0</v>
      </c>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row>
    <row r="59" spans="1:99" x14ac:dyDescent="0.3">
      <c r="A59" s="152">
        <v>108</v>
      </c>
      <c r="B59" s="176" t="s">
        <v>859</v>
      </c>
      <c r="C59" s="176"/>
      <c r="D59" s="176">
        <v>0</v>
      </c>
      <c r="E59" s="176">
        <v>0</v>
      </c>
      <c r="F59" s="176">
        <v>0</v>
      </c>
      <c r="G59" s="176">
        <v>0</v>
      </c>
      <c r="H59" s="176">
        <v>0</v>
      </c>
      <c r="I59" s="176">
        <v>0</v>
      </c>
      <c r="J59" s="176">
        <v>0</v>
      </c>
      <c r="K59" s="176">
        <v>0</v>
      </c>
      <c r="L59" s="176"/>
      <c r="M59" s="176">
        <v>0</v>
      </c>
      <c r="N59" s="176">
        <v>0</v>
      </c>
      <c r="O59" s="176"/>
      <c r="P59" s="176">
        <v>0</v>
      </c>
      <c r="Q59" s="176">
        <v>0</v>
      </c>
      <c r="R59" s="176">
        <v>0</v>
      </c>
      <c r="S59" s="176">
        <v>0</v>
      </c>
      <c r="T59" s="176">
        <v>0</v>
      </c>
      <c r="U59" s="176">
        <v>0</v>
      </c>
      <c r="V59" s="176">
        <v>0</v>
      </c>
      <c r="W59" s="176">
        <v>0</v>
      </c>
      <c r="X59" s="176">
        <v>0</v>
      </c>
      <c r="Y59" s="176">
        <v>0</v>
      </c>
      <c r="Z59" s="176">
        <v>0</v>
      </c>
      <c r="AA59" s="176">
        <v>0</v>
      </c>
      <c r="AB59" s="176">
        <v>0</v>
      </c>
      <c r="AC59" s="176">
        <v>0</v>
      </c>
      <c r="AD59" s="176">
        <v>0</v>
      </c>
      <c r="AE59" s="176">
        <v>0</v>
      </c>
      <c r="AF59" s="176">
        <v>0</v>
      </c>
      <c r="AG59" s="176">
        <v>0</v>
      </c>
      <c r="AH59" s="176">
        <v>0</v>
      </c>
      <c r="AI59" s="176">
        <v>0</v>
      </c>
      <c r="AJ59" s="176">
        <v>0</v>
      </c>
      <c r="AK59" s="176">
        <v>0</v>
      </c>
      <c r="AL59" s="176">
        <v>0</v>
      </c>
      <c r="AM59" s="176">
        <v>0</v>
      </c>
      <c r="AN59" s="176">
        <v>0</v>
      </c>
      <c r="AO59" s="176">
        <v>0</v>
      </c>
      <c r="AP59" s="176">
        <v>0</v>
      </c>
      <c r="AQ59" s="176">
        <v>0</v>
      </c>
      <c r="AR59" s="176">
        <v>0</v>
      </c>
      <c r="AS59" s="176">
        <v>0</v>
      </c>
      <c r="AT59" s="176"/>
      <c r="AU59" s="176">
        <v>0</v>
      </c>
      <c r="AV59" s="176">
        <v>0</v>
      </c>
      <c r="AW59" s="176"/>
      <c r="AX59" s="176">
        <v>0</v>
      </c>
      <c r="AY59" s="176">
        <v>0</v>
      </c>
      <c r="AZ59" s="176">
        <v>0</v>
      </c>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c r="CU59" s="176"/>
    </row>
    <row r="60" spans="1:99" x14ac:dyDescent="0.3">
      <c r="A60" s="152">
        <v>147</v>
      </c>
      <c r="B60" s="176" t="s">
        <v>860</v>
      </c>
      <c r="C60" s="176"/>
      <c r="D60" s="176">
        <v>0</v>
      </c>
      <c r="E60" s="176">
        <v>0</v>
      </c>
      <c r="F60" s="176">
        <v>0</v>
      </c>
      <c r="G60" s="176">
        <v>0</v>
      </c>
      <c r="H60" s="176">
        <v>0</v>
      </c>
      <c r="I60" s="176">
        <v>0</v>
      </c>
      <c r="J60" s="176">
        <v>0</v>
      </c>
      <c r="K60" s="176">
        <v>0</v>
      </c>
      <c r="L60" s="176"/>
      <c r="M60" s="176">
        <v>0</v>
      </c>
      <c r="N60" s="176">
        <v>0</v>
      </c>
      <c r="O60" s="176"/>
      <c r="P60" s="176">
        <v>0</v>
      </c>
      <c r="Q60" s="176">
        <v>0</v>
      </c>
      <c r="R60" s="176">
        <v>0</v>
      </c>
      <c r="S60" s="176">
        <v>0</v>
      </c>
      <c r="T60" s="176">
        <v>0</v>
      </c>
      <c r="U60" s="176">
        <v>0</v>
      </c>
      <c r="V60" s="176">
        <v>0</v>
      </c>
      <c r="W60" s="176">
        <v>0</v>
      </c>
      <c r="X60" s="176">
        <v>0</v>
      </c>
      <c r="Y60" s="176">
        <v>0</v>
      </c>
      <c r="Z60" s="176">
        <v>0</v>
      </c>
      <c r="AA60" s="176">
        <v>0</v>
      </c>
      <c r="AB60" s="176">
        <v>0</v>
      </c>
      <c r="AC60" s="176">
        <v>0</v>
      </c>
      <c r="AD60" s="176">
        <v>0</v>
      </c>
      <c r="AE60" s="176">
        <v>0</v>
      </c>
      <c r="AF60" s="176">
        <v>0</v>
      </c>
      <c r="AG60" s="176">
        <v>0</v>
      </c>
      <c r="AH60" s="176">
        <v>0</v>
      </c>
      <c r="AI60" s="176">
        <v>0</v>
      </c>
      <c r="AJ60" s="176">
        <v>0</v>
      </c>
      <c r="AK60" s="176">
        <v>0</v>
      </c>
      <c r="AL60" s="176">
        <v>0</v>
      </c>
      <c r="AM60" s="176">
        <v>0</v>
      </c>
      <c r="AN60" s="176">
        <v>0</v>
      </c>
      <c r="AO60" s="176">
        <v>0</v>
      </c>
      <c r="AP60" s="176">
        <v>0</v>
      </c>
      <c r="AQ60" s="176">
        <v>0</v>
      </c>
      <c r="AR60" s="176">
        <v>0</v>
      </c>
      <c r="AS60" s="176">
        <v>0</v>
      </c>
      <c r="AT60" s="176"/>
      <c r="AU60" s="176">
        <v>0</v>
      </c>
      <c r="AV60" s="176">
        <v>0</v>
      </c>
      <c r="AW60" s="176"/>
      <c r="AX60" s="176">
        <v>0</v>
      </c>
      <c r="AY60" s="176">
        <v>0</v>
      </c>
      <c r="AZ60" s="176">
        <v>0</v>
      </c>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row>
    <row r="61" spans="1:99" x14ac:dyDescent="0.3">
      <c r="A61" s="152">
        <v>148</v>
      </c>
      <c r="B61" s="176" t="s">
        <v>861</v>
      </c>
      <c r="C61" s="176"/>
      <c r="D61" s="176">
        <v>0</v>
      </c>
      <c r="E61" s="176">
        <v>0</v>
      </c>
      <c r="F61" s="176">
        <v>0</v>
      </c>
      <c r="G61" s="176">
        <v>0</v>
      </c>
      <c r="H61" s="176">
        <v>0</v>
      </c>
      <c r="I61" s="176">
        <v>0</v>
      </c>
      <c r="J61" s="176">
        <v>0</v>
      </c>
      <c r="K61" s="176">
        <v>0</v>
      </c>
      <c r="L61" s="176"/>
      <c r="M61" s="176">
        <v>0</v>
      </c>
      <c r="N61" s="176">
        <v>0</v>
      </c>
      <c r="O61" s="176"/>
      <c r="P61" s="176">
        <v>0</v>
      </c>
      <c r="Q61" s="176">
        <v>0</v>
      </c>
      <c r="R61" s="176">
        <v>0</v>
      </c>
      <c r="S61" s="176">
        <v>0</v>
      </c>
      <c r="T61" s="176">
        <v>0</v>
      </c>
      <c r="U61" s="176">
        <v>0</v>
      </c>
      <c r="V61" s="176">
        <v>0</v>
      </c>
      <c r="W61" s="176">
        <v>0</v>
      </c>
      <c r="X61" s="176">
        <v>0</v>
      </c>
      <c r="Y61" s="176">
        <v>0</v>
      </c>
      <c r="Z61" s="176">
        <v>0</v>
      </c>
      <c r="AA61" s="176">
        <v>0</v>
      </c>
      <c r="AB61" s="176">
        <v>0</v>
      </c>
      <c r="AC61" s="176">
        <v>0</v>
      </c>
      <c r="AD61" s="176">
        <v>0</v>
      </c>
      <c r="AE61" s="176">
        <v>0</v>
      </c>
      <c r="AF61" s="176">
        <v>0</v>
      </c>
      <c r="AG61" s="176">
        <v>0</v>
      </c>
      <c r="AH61" s="176">
        <v>0</v>
      </c>
      <c r="AI61" s="176">
        <v>0</v>
      </c>
      <c r="AJ61" s="176">
        <v>0</v>
      </c>
      <c r="AK61" s="176">
        <v>0</v>
      </c>
      <c r="AL61" s="176">
        <v>0</v>
      </c>
      <c r="AM61" s="176">
        <v>0</v>
      </c>
      <c r="AN61" s="176">
        <v>0</v>
      </c>
      <c r="AO61" s="176">
        <v>0</v>
      </c>
      <c r="AP61" s="176">
        <v>0</v>
      </c>
      <c r="AQ61" s="176">
        <v>0</v>
      </c>
      <c r="AR61" s="176">
        <v>0</v>
      </c>
      <c r="AS61" s="176">
        <v>0</v>
      </c>
      <c r="AT61" s="176"/>
      <c r="AU61" s="176">
        <v>0</v>
      </c>
      <c r="AV61" s="176">
        <v>0</v>
      </c>
      <c r="AW61" s="176"/>
      <c r="AX61" s="176">
        <v>0</v>
      </c>
      <c r="AY61" s="176">
        <v>0</v>
      </c>
      <c r="AZ61" s="176">
        <v>0</v>
      </c>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c r="CS61" s="176"/>
      <c r="CT61" s="176"/>
      <c r="CU61" s="176"/>
    </row>
    <row r="62" spans="1:99" x14ac:dyDescent="0.3">
      <c r="A62" s="152">
        <v>149</v>
      </c>
      <c r="B62" s="176" t="s">
        <v>862</v>
      </c>
      <c r="C62" s="176"/>
      <c r="D62" s="176">
        <v>0</v>
      </c>
      <c r="E62" s="176">
        <v>0</v>
      </c>
      <c r="F62" s="176">
        <v>0</v>
      </c>
      <c r="G62" s="176">
        <v>0</v>
      </c>
      <c r="H62" s="176">
        <v>0</v>
      </c>
      <c r="I62" s="176">
        <v>0</v>
      </c>
      <c r="J62" s="176">
        <v>0</v>
      </c>
      <c r="K62" s="176">
        <v>0</v>
      </c>
      <c r="L62" s="176"/>
      <c r="M62" s="176">
        <v>0</v>
      </c>
      <c r="N62" s="176">
        <v>0</v>
      </c>
      <c r="O62" s="176"/>
      <c r="P62" s="176">
        <v>0</v>
      </c>
      <c r="Q62" s="176">
        <v>0</v>
      </c>
      <c r="R62" s="176">
        <v>0</v>
      </c>
      <c r="S62" s="176">
        <v>0</v>
      </c>
      <c r="T62" s="176">
        <v>0</v>
      </c>
      <c r="U62" s="176">
        <v>0</v>
      </c>
      <c r="V62" s="176">
        <v>0</v>
      </c>
      <c r="W62" s="176">
        <v>0</v>
      </c>
      <c r="X62" s="176">
        <v>0</v>
      </c>
      <c r="Y62" s="176">
        <v>0</v>
      </c>
      <c r="Z62" s="176">
        <v>0</v>
      </c>
      <c r="AA62" s="176">
        <v>0</v>
      </c>
      <c r="AB62" s="176">
        <v>0</v>
      </c>
      <c r="AC62" s="176">
        <v>0</v>
      </c>
      <c r="AD62" s="176">
        <v>0</v>
      </c>
      <c r="AE62" s="176">
        <v>0</v>
      </c>
      <c r="AF62" s="176">
        <v>0</v>
      </c>
      <c r="AG62" s="176">
        <v>0</v>
      </c>
      <c r="AH62" s="176">
        <v>0</v>
      </c>
      <c r="AI62" s="176">
        <v>0</v>
      </c>
      <c r="AJ62" s="176">
        <v>0</v>
      </c>
      <c r="AK62" s="176">
        <v>0</v>
      </c>
      <c r="AL62" s="176">
        <v>0</v>
      </c>
      <c r="AM62" s="176">
        <v>0</v>
      </c>
      <c r="AN62" s="176">
        <v>0</v>
      </c>
      <c r="AO62" s="176">
        <v>0</v>
      </c>
      <c r="AP62" s="176">
        <v>0</v>
      </c>
      <c r="AQ62" s="176">
        <v>0</v>
      </c>
      <c r="AR62" s="176">
        <v>0</v>
      </c>
      <c r="AS62" s="176">
        <v>0</v>
      </c>
      <c r="AT62" s="176"/>
      <c r="AU62" s="176">
        <v>0</v>
      </c>
      <c r="AV62" s="176">
        <v>0</v>
      </c>
      <c r="AW62" s="176"/>
      <c r="AX62" s="176">
        <v>0</v>
      </c>
      <c r="AY62" s="176">
        <v>0</v>
      </c>
      <c r="AZ62" s="176">
        <v>0</v>
      </c>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c r="CS62" s="176"/>
      <c r="CT62" s="176"/>
      <c r="CU62" s="176"/>
    </row>
    <row r="63" spans="1:99" x14ac:dyDescent="0.3">
      <c r="A63" s="152">
        <v>150</v>
      </c>
      <c r="B63" s="176" t="s">
        <v>863</v>
      </c>
      <c r="C63" s="176"/>
      <c r="D63" s="176">
        <v>0</v>
      </c>
      <c r="E63" s="176">
        <v>0</v>
      </c>
      <c r="F63" s="176">
        <v>0</v>
      </c>
      <c r="G63" s="176">
        <v>0</v>
      </c>
      <c r="H63" s="176">
        <v>0</v>
      </c>
      <c r="I63" s="176">
        <v>0</v>
      </c>
      <c r="J63" s="176">
        <v>0</v>
      </c>
      <c r="K63" s="176">
        <v>0</v>
      </c>
      <c r="L63" s="176"/>
      <c r="M63" s="176">
        <v>0</v>
      </c>
      <c r="N63" s="176">
        <v>0</v>
      </c>
      <c r="O63" s="176"/>
      <c r="P63" s="176">
        <v>0</v>
      </c>
      <c r="Q63" s="176">
        <v>0</v>
      </c>
      <c r="R63" s="176">
        <v>0</v>
      </c>
      <c r="S63" s="176">
        <v>0</v>
      </c>
      <c r="T63" s="176">
        <v>0</v>
      </c>
      <c r="U63" s="176">
        <v>0</v>
      </c>
      <c r="V63" s="176">
        <v>0</v>
      </c>
      <c r="W63" s="176">
        <v>0</v>
      </c>
      <c r="X63" s="176">
        <v>0</v>
      </c>
      <c r="Y63" s="176">
        <v>0</v>
      </c>
      <c r="Z63" s="176">
        <v>0</v>
      </c>
      <c r="AA63" s="176">
        <v>0</v>
      </c>
      <c r="AB63" s="176">
        <v>0</v>
      </c>
      <c r="AC63" s="176">
        <v>0</v>
      </c>
      <c r="AD63" s="176">
        <v>0</v>
      </c>
      <c r="AE63" s="176">
        <v>0</v>
      </c>
      <c r="AF63" s="176">
        <v>0</v>
      </c>
      <c r="AG63" s="176">
        <v>0</v>
      </c>
      <c r="AH63" s="176">
        <v>0</v>
      </c>
      <c r="AI63" s="176">
        <v>0</v>
      </c>
      <c r="AJ63" s="176">
        <v>0</v>
      </c>
      <c r="AK63" s="176">
        <v>0</v>
      </c>
      <c r="AL63" s="176">
        <v>0</v>
      </c>
      <c r="AM63" s="176">
        <v>0</v>
      </c>
      <c r="AN63" s="176">
        <v>0</v>
      </c>
      <c r="AO63" s="176">
        <v>0</v>
      </c>
      <c r="AP63" s="176">
        <v>0</v>
      </c>
      <c r="AQ63" s="176">
        <v>0</v>
      </c>
      <c r="AR63" s="176">
        <v>0</v>
      </c>
      <c r="AS63" s="176">
        <v>0</v>
      </c>
      <c r="AT63" s="176"/>
      <c r="AU63" s="176">
        <v>0</v>
      </c>
      <c r="AV63" s="176">
        <v>0</v>
      </c>
      <c r="AW63" s="176"/>
      <c r="AX63" s="176">
        <v>0</v>
      </c>
      <c r="AY63" s="176">
        <v>0</v>
      </c>
      <c r="AZ63" s="176">
        <v>0</v>
      </c>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6"/>
      <c r="BZ63" s="176"/>
      <c r="CA63" s="176"/>
      <c r="CB63" s="176"/>
      <c r="CC63" s="176"/>
      <c r="CD63" s="176"/>
      <c r="CE63" s="176"/>
      <c r="CF63" s="176"/>
      <c r="CG63" s="176"/>
      <c r="CH63" s="176"/>
      <c r="CI63" s="176"/>
      <c r="CJ63" s="176"/>
      <c r="CK63" s="176"/>
      <c r="CL63" s="176"/>
      <c r="CM63" s="176"/>
      <c r="CN63" s="176"/>
      <c r="CO63" s="176"/>
      <c r="CP63" s="176"/>
      <c r="CQ63" s="176"/>
      <c r="CR63" s="176"/>
      <c r="CS63" s="176"/>
      <c r="CT63" s="176"/>
      <c r="CU63" s="176"/>
    </row>
    <row r="64" spans="1:99" x14ac:dyDescent="0.3">
      <c r="A64" s="152">
        <v>171</v>
      </c>
      <c r="B64" s="176" t="s">
        <v>185</v>
      </c>
      <c r="C64" s="176"/>
      <c r="D64" s="176">
        <v>0</v>
      </c>
      <c r="E64" s="176">
        <v>0</v>
      </c>
      <c r="F64" s="176">
        <v>0</v>
      </c>
      <c r="G64" s="176">
        <v>0</v>
      </c>
      <c r="H64" s="176">
        <v>0</v>
      </c>
      <c r="I64" s="176">
        <v>0</v>
      </c>
      <c r="J64" s="176">
        <v>0</v>
      </c>
      <c r="K64" s="176">
        <v>0</v>
      </c>
      <c r="L64" s="176"/>
      <c r="M64" s="176">
        <v>0</v>
      </c>
      <c r="N64" s="176">
        <v>0</v>
      </c>
      <c r="O64" s="176"/>
      <c r="P64" s="176">
        <v>0</v>
      </c>
      <c r="Q64" s="176">
        <v>0</v>
      </c>
      <c r="R64" s="176">
        <v>0</v>
      </c>
      <c r="S64" s="176">
        <v>0</v>
      </c>
      <c r="T64" s="176">
        <v>0</v>
      </c>
      <c r="U64" s="176">
        <v>0</v>
      </c>
      <c r="V64" s="176">
        <v>0</v>
      </c>
      <c r="W64" s="176">
        <v>0</v>
      </c>
      <c r="X64" s="176">
        <v>0</v>
      </c>
      <c r="Y64" s="176">
        <v>0</v>
      </c>
      <c r="Z64" s="176">
        <v>0</v>
      </c>
      <c r="AA64" s="176">
        <v>0</v>
      </c>
      <c r="AB64" s="176">
        <v>0</v>
      </c>
      <c r="AC64" s="176">
        <v>0</v>
      </c>
      <c r="AD64" s="176">
        <v>0</v>
      </c>
      <c r="AE64" s="176">
        <v>0</v>
      </c>
      <c r="AF64" s="176">
        <v>0</v>
      </c>
      <c r="AG64" s="176">
        <v>0</v>
      </c>
      <c r="AH64" s="176">
        <v>0</v>
      </c>
      <c r="AI64" s="176">
        <v>0</v>
      </c>
      <c r="AJ64" s="176">
        <v>0</v>
      </c>
      <c r="AK64" s="176">
        <v>0</v>
      </c>
      <c r="AL64" s="176">
        <v>0</v>
      </c>
      <c r="AM64" s="176">
        <v>0</v>
      </c>
      <c r="AN64" s="176">
        <v>0</v>
      </c>
      <c r="AO64" s="176">
        <v>0</v>
      </c>
      <c r="AP64" s="176">
        <v>0</v>
      </c>
      <c r="AQ64" s="176">
        <v>0</v>
      </c>
      <c r="AR64" s="176">
        <v>0</v>
      </c>
      <c r="AS64" s="176">
        <v>0</v>
      </c>
      <c r="AT64" s="176"/>
      <c r="AU64" s="176">
        <v>0</v>
      </c>
      <c r="AV64" s="176">
        <v>0</v>
      </c>
      <c r="AW64" s="176"/>
      <c r="AX64" s="176">
        <v>0</v>
      </c>
      <c r="AY64" s="176">
        <v>0</v>
      </c>
      <c r="AZ64" s="176">
        <v>0</v>
      </c>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c r="CS64" s="176"/>
      <c r="CT64" s="176"/>
      <c r="CU64" s="176"/>
    </row>
    <row r="65" spans="1:99" x14ac:dyDescent="0.3">
      <c r="A65" s="152">
        <v>191</v>
      </c>
      <c r="B65" s="176" t="s">
        <v>201</v>
      </c>
      <c r="C65" s="176"/>
      <c r="D65" s="176">
        <v>183023</v>
      </c>
      <c r="E65" s="176">
        <v>435496</v>
      </c>
      <c r="F65" s="176">
        <v>0</v>
      </c>
      <c r="G65" s="176">
        <v>3317735</v>
      </c>
      <c r="H65" s="176">
        <v>27495066</v>
      </c>
      <c r="I65" s="176">
        <v>7793393</v>
      </c>
      <c r="J65" s="176">
        <v>11664569</v>
      </c>
      <c r="K65" s="176">
        <v>0</v>
      </c>
      <c r="L65" s="176"/>
      <c r="M65" s="176">
        <v>633930</v>
      </c>
      <c r="N65" s="176">
        <v>427010</v>
      </c>
      <c r="O65" s="176"/>
      <c r="P65" s="176">
        <v>14432212</v>
      </c>
      <c r="Q65" s="176">
        <v>0</v>
      </c>
      <c r="R65" s="176">
        <v>0</v>
      </c>
      <c r="S65" s="176">
        <v>811400</v>
      </c>
      <c r="T65" s="176">
        <v>69476</v>
      </c>
      <c r="U65" s="176">
        <v>2032380</v>
      </c>
      <c r="V65" s="176">
        <v>27634</v>
      </c>
      <c r="W65" s="176">
        <v>0</v>
      </c>
      <c r="X65" s="176">
        <v>200000</v>
      </c>
      <c r="Y65" s="176">
        <v>0</v>
      </c>
      <c r="Z65" s="176">
        <v>1286600</v>
      </c>
      <c r="AA65" s="176">
        <v>0</v>
      </c>
      <c r="AB65" s="176">
        <v>0</v>
      </c>
      <c r="AC65" s="176">
        <v>0</v>
      </c>
      <c r="AD65" s="176">
        <v>88144</v>
      </c>
      <c r="AE65" s="176">
        <v>0</v>
      </c>
      <c r="AF65" s="176">
        <v>3251397</v>
      </c>
      <c r="AG65" s="176">
        <v>1365144</v>
      </c>
      <c r="AH65" s="176">
        <v>0</v>
      </c>
      <c r="AI65" s="176">
        <v>0</v>
      </c>
      <c r="AJ65" s="176">
        <v>0</v>
      </c>
      <c r="AK65" s="176">
        <v>0</v>
      </c>
      <c r="AL65" s="176">
        <v>0</v>
      </c>
      <c r="AM65" s="176">
        <v>0</v>
      </c>
      <c r="AN65" s="176">
        <v>0</v>
      </c>
      <c r="AO65" s="176">
        <v>344492</v>
      </c>
      <c r="AP65" s="176">
        <v>116904</v>
      </c>
      <c r="AQ65" s="176">
        <v>51000</v>
      </c>
      <c r="AR65" s="176">
        <v>0</v>
      </c>
      <c r="AS65" s="176">
        <v>0</v>
      </c>
      <c r="AT65" s="176"/>
      <c r="AU65" s="176">
        <v>268604</v>
      </c>
      <c r="AV65" s="176">
        <v>0</v>
      </c>
      <c r="AW65" s="176"/>
      <c r="AX65" s="176">
        <v>0</v>
      </c>
      <c r="AY65" s="176">
        <v>220930</v>
      </c>
      <c r="AZ65" s="176">
        <v>702630</v>
      </c>
      <c r="BA65" s="176"/>
      <c r="BB65" s="176"/>
      <c r="BC65" s="176"/>
      <c r="BD65" s="176"/>
      <c r="BE65" s="176"/>
      <c r="BF65" s="176"/>
      <c r="BG65" s="176"/>
      <c r="BH65" s="176"/>
      <c r="BI65" s="176"/>
      <c r="BJ65" s="176"/>
      <c r="BK65" s="176"/>
      <c r="BL65" s="176"/>
      <c r="BM65" s="176"/>
      <c r="BN65" s="176"/>
      <c r="BO65" s="176"/>
      <c r="BP65" s="176"/>
      <c r="BQ65" s="176"/>
      <c r="BR65" s="176"/>
      <c r="BS65" s="176"/>
      <c r="BT65" s="176"/>
      <c r="BU65" s="176"/>
      <c r="BV65" s="176"/>
      <c r="BW65" s="176"/>
      <c r="BX65" s="176"/>
      <c r="BY65" s="176"/>
      <c r="BZ65" s="176"/>
      <c r="CA65" s="176"/>
      <c r="CB65" s="176"/>
      <c r="CC65" s="176"/>
      <c r="CD65" s="176"/>
      <c r="CE65" s="176"/>
      <c r="CF65" s="176"/>
      <c r="CG65" s="176"/>
      <c r="CH65" s="176"/>
      <c r="CI65" s="176"/>
      <c r="CJ65" s="176"/>
      <c r="CK65" s="176"/>
      <c r="CL65" s="176"/>
      <c r="CM65" s="176"/>
      <c r="CN65" s="176"/>
      <c r="CO65" s="176"/>
      <c r="CP65" s="176"/>
      <c r="CQ65" s="176"/>
      <c r="CR65" s="176"/>
      <c r="CS65" s="176"/>
      <c r="CT65" s="176"/>
      <c r="CU65" s="176"/>
    </row>
    <row r="66" spans="1:99" x14ac:dyDescent="0.3">
      <c r="A66" s="152">
        <v>192</v>
      </c>
      <c r="B66" s="176" t="s">
        <v>212</v>
      </c>
      <c r="C66" s="176"/>
      <c r="D66" s="176">
        <v>0</v>
      </c>
      <c r="E66" s="176">
        <v>0</v>
      </c>
      <c r="F66" s="176">
        <v>0</v>
      </c>
      <c r="G66" s="176">
        <v>0</v>
      </c>
      <c r="H66" s="176">
        <v>0</v>
      </c>
      <c r="I66" s="176">
        <v>0</v>
      </c>
      <c r="J66" s="176">
        <v>0</v>
      </c>
      <c r="K66" s="176">
        <v>0</v>
      </c>
      <c r="L66" s="176"/>
      <c r="M66" s="176">
        <v>0</v>
      </c>
      <c r="N66" s="176">
        <v>0</v>
      </c>
      <c r="O66" s="176"/>
      <c r="P66" s="176">
        <v>8726668</v>
      </c>
      <c r="Q66" s="176">
        <v>0</v>
      </c>
      <c r="R66" s="176">
        <v>0</v>
      </c>
      <c r="S66" s="176">
        <v>0</v>
      </c>
      <c r="T66" s="176">
        <v>0</v>
      </c>
      <c r="U66" s="176">
        <v>93750</v>
      </c>
      <c r="V66" s="176">
        <v>0</v>
      </c>
      <c r="W66" s="176">
        <v>0</v>
      </c>
      <c r="X66" s="176">
        <v>0</v>
      </c>
      <c r="Y66" s="176">
        <v>0</v>
      </c>
      <c r="Z66" s="176">
        <v>0</v>
      </c>
      <c r="AA66" s="176">
        <v>0</v>
      </c>
      <c r="AB66" s="176">
        <v>0</v>
      </c>
      <c r="AC66" s="176">
        <v>0</v>
      </c>
      <c r="AD66" s="176">
        <v>0</v>
      </c>
      <c r="AE66" s="176">
        <v>0</v>
      </c>
      <c r="AF66" s="176">
        <v>0</v>
      </c>
      <c r="AG66" s="176">
        <v>0</v>
      </c>
      <c r="AH66" s="176">
        <v>0</v>
      </c>
      <c r="AI66" s="176">
        <v>0</v>
      </c>
      <c r="AJ66" s="176">
        <v>0</v>
      </c>
      <c r="AK66" s="176">
        <v>0</v>
      </c>
      <c r="AL66" s="176">
        <v>0</v>
      </c>
      <c r="AM66" s="176">
        <v>0</v>
      </c>
      <c r="AN66" s="176">
        <v>0</v>
      </c>
      <c r="AO66" s="176">
        <v>0</v>
      </c>
      <c r="AP66" s="176">
        <v>0</v>
      </c>
      <c r="AQ66" s="176">
        <v>0</v>
      </c>
      <c r="AR66" s="176">
        <v>0</v>
      </c>
      <c r="AS66" s="176">
        <v>0</v>
      </c>
      <c r="AT66" s="176"/>
      <c r="AU66" s="176">
        <v>0</v>
      </c>
      <c r="AV66" s="176">
        <v>0</v>
      </c>
      <c r="AW66" s="176"/>
      <c r="AX66" s="176">
        <v>0</v>
      </c>
      <c r="AY66" s="176">
        <v>0</v>
      </c>
      <c r="AZ66" s="176">
        <v>0</v>
      </c>
      <c r="BA66" s="176"/>
      <c r="BB66" s="176"/>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c r="CU66" s="176"/>
    </row>
    <row r="67" spans="1:99" x14ac:dyDescent="0.3">
      <c r="A67" s="152">
        <v>193</v>
      </c>
      <c r="B67" s="176" t="s">
        <v>260</v>
      </c>
      <c r="C67" s="176"/>
      <c r="D67" s="176">
        <v>0</v>
      </c>
      <c r="E67" s="176">
        <v>0</v>
      </c>
      <c r="F67" s="176">
        <v>0</v>
      </c>
      <c r="G67" s="176">
        <v>0</v>
      </c>
      <c r="H67" s="176">
        <v>0</v>
      </c>
      <c r="I67" s="176">
        <v>0</v>
      </c>
      <c r="J67" s="176">
        <v>0</v>
      </c>
      <c r="K67" s="176">
        <v>0</v>
      </c>
      <c r="L67" s="176"/>
      <c r="M67" s="176">
        <v>0</v>
      </c>
      <c r="N67" s="176">
        <v>0</v>
      </c>
      <c r="O67" s="176"/>
      <c r="P67" s="176">
        <v>0</v>
      </c>
      <c r="Q67" s="176">
        <v>0</v>
      </c>
      <c r="R67" s="176">
        <v>0</v>
      </c>
      <c r="S67" s="176">
        <v>0</v>
      </c>
      <c r="T67" s="176">
        <v>0</v>
      </c>
      <c r="U67" s="176">
        <v>0</v>
      </c>
      <c r="V67" s="176">
        <v>0</v>
      </c>
      <c r="W67" s="176">
        <v>0</v>
      </c>
      <c r="X67" s="176">
        <v>0</v>
      </c>
      <c r="Y67" s="176">
        <v>0</v>
      </c>
      <c r="Z67" s="176">
        <v>0</v>
      </c>
      <c r="AA67" s="176">
        <v>0</v>
      </c>
      <c r="AB67" s="176">
        <v>0</v>
      </c>
      <c r="AC67" s="176">
        <v>0</v>
      </c>
      <c r="AD67" s="176">
        <v>0</v>
      </c>
      <c r="AE67" s="176">
        <v>0</v>
      </c>
      <c r="AF67" s="176">
        <v>0</v>
      </c>
      <c r="AG67" s="176">
        <v>0</v>
      </c>
      <c r="AH67" s="176">
        <v>0</v>
      </c>
      <c r="AI67" s="176">
        <v>0</v>
      </c>
      <c r="AJ67" s="176">
        <v>0</v>
      </c>
      <c r="AK67" s="176">
        <v>0</v>
      </c>
      <c r="AL67" s="176">
        <v>0</v>
      </c>
      <c r="AM67" s="176">
        <v>0</v>
      </c>
      <c r="AN67" s="176">
        <v>0</v>
      </c>
      <c r="AO67" s="176">
        <v>0</v>
      </c>
      <c r="AP67" s="176">
        <v>0</v>
      </c>
      <c r="AQ67" s="176">
        <v>0</v>
      </c>
      <c r="AR67" s="176">
        <v>0</v>
      </c>
      <c r="AS67" s="176">
        <v>0</v>
      </c>
      <c r="AT67" s="176"/>
      <c r="AU67" s="176">
        <v>0</v>
      </c>
      <c r="AV67" s="176">
        <v>0</v>
      </c>
      <c r="AW67" s="176"/>
      <c r="AX67" s="176">
        <v>0</v>
      </c>
      <c r="AY67" s="176">
        <v>0</v>
      </c>
      <c r="AZ67" s="176">
        <v>0</v>
      </c>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row>
    <row r="68" spans="1:99" x14ac:dyDescent="0.3">
      <c r="A68" s="152">
        <v>194</v>
      </c>
      <c r="B68" s="176" t="s">
        <v>864</v>
      </c>
      <c r="C68" s="176"/>
      <c r="D68" s="176">
        <v>0</v>
      </c>
      <c r="E68" s="176">
        <v>0</v>
      </c>
      <c r="F68" s="176">
        <v>0</v>
      </c>
      <c r="G68" s="176">
        <v>0</v>
      </c>
      <c r="H68" s="176">
        <v>0</v>
      </c>
      <c r="I68" s="176">
        <v>0</v>
      </c>
      <c r="J68" s="176">
        <v>0</v>
      </c>
      <c r="K68" s="176">
        <v>0</v>
      </c>
      <c r="L68" s="176"/>
      <c r="M68" s="176">
        <v>0</v>
      </c>
      <c r="N68" s="176">
        <v>0</v>
      </c>
      <c r="O68" s="176"/>
      <c r="P68" s="176">
        <v>0</v>
      </c>
      <c r="Q68" s="176">
        <v>0</v>
      </c>
      <c r="R68" s="176">
        <v>0</v>
      </c>
      <c r="S68" s="176">
        <v>0</v>
      </c>
      <c r="T68" s="176">
        <v>0</v>
      </c>
      <c r="U68" s="176">
        <v>0</v>
      </c>
      <c r="V68" s="176">
        <v>0</v>
      </c>
      <c r="W68" s="176">
        <v>0</v>
      </c>
      <c r="X68" s="176">
        <v>0</v>
      </c>
      <c r="Y68" s="176">
        <v>0</v>
      </c>
      <c r="Z68" s="176">
        <v>0</v>
      </c>
      <c r="AA68" s="176">
        <v>0</v>
      </c>
      <c r="AB68" s="176">
        <v>0</v>
      </c>
      <c r="AC68" s="176">
        <v>0</v>
      </c>
      <c r="AD68" s="176">
        <v>0</v>
      </c>
      <c r="AE68" s="176">
        <v>0</v>
      </c>
      <c r="AF68" s="176">
        <v>0</v>
      </c>
      <c r="AG68" s="176">
        <v>0</v>
      </c>
      <c r="AH68" s="176">
        <v>0</v>
      </c>
      <c r="AI68" s="176">
        <v>0</v>
      </c>
      <c r="AJ68" s="176">
        <v>0</v>
      </c>
      <c r="AK68" s="176">
        <v>0</v>
      </c>
      <c r="AL68" s="176">
        <v>0</v>
      </c>
      <c r="AM68" s="176">
        <v>0</v>
      </c>
      <c r="AN68" s="176">
        <v>0</v>
      </c>
      <c r="AO68" s="176">
        <v>0</v>
      </c>
      <c r="AP68" s="176">
        <v>0</v>
      </c>
      <c r="AQ68" s="176">
        <v>0</v>
      </c>
      <c r="AR68" s="176">
        <v>0</v>
      </c>
      <c r="AS68" s="176">
        <v>0</v>
      </c>
      <c r="AT68" s="176"/>
      <c r="AU68" s="176">
        <v>0</v>
      </c>
      <c r="AV68" s="176">
        <v>0</v>
      </c>
      <c r="AW68" s="176"/>
      <c r="AX68" s="176">
        <v>0</v>
      </c>
      <c r="AY68" s="176">
        <v>0</v>
      </c>
      <c r="AZ68" s="176">
        <v>0</v>
      </c>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row>
    <row r="69" spans="1:99" x14ac:dyDescent="0.3">
      <c r="A69" s="152">
        <v>252</v>
      </c>
      <c r="B69" s="176" t="s">
        <v>74</v>
      </c>
      <c r="C69" s="176"/>
      <c r="D69" s="176">
        <v>0</v>
      </c>
      <c r="E69" s="176">
        <v>0</v>
      </c>
      <c r="F69" s="176">
        <v>0</v>
      </c>
      <c r="G69" s="176">
        <v>0</v>
      </c>
      <c r="H69" s="176">
        <v>0</v>
      </c>
      <c r="I69" s="176">
        <v>0</v>
      </c>
      <c r="J69" s="176">
        <v>0</v>
      </c>
      <c r="K69" s="176">
        <v>0</v>
      </c>
      <c r="L69" s="176"/>
      <c r="M69" s="176">
        <v>0</v>
      </c>
      <c r="N69" s="176">
        <v>0</v>
      </c>
      <c r="O69" s="176"/>
      <c r="P69" s="176">
        <v>0</v>
      </c>
      <c r="Q69" s="176">
        <v>0</v>
      </c>
      <c r="R69" s="176">
        <v>0</v>
      </c>
      <c r="S69" s="176">
        <v>0</v>
      </c>
      <c r="T69" s="176">
        <v>0</v>
      </c>
      <c r="U69" s="176">
        <v>0</v>
      </c>
      <c r="V69" s="176">
        <v>0</v>
      </c>
      <c r="W69" s="176">
        <v>0</v>
      </c>
      <c r="X69" s="176">
        <v>0</v>
      </c>
      <c r="Y69" s="176">
        <v>0</v>
      </c>
      <c r="Z69" s="176">
        <v>0</v>
      </c>
      <c r="AA69" s="176">
        <v>0</v>
      </c>
      <c r="AB69" s="176">
        <v>0</v>
      </c>
      <c r="AC69" s="176">
        <v>0</v>
      </c>
      <c r="AD69" s="176">
        <v>0</v>
      </c>
      <c r="AE69" s="176">
        <v>0</v>
      </c>
      <c r="AF69" s="176">
        <v>0</v>
      </c>
      <c r="AG69" s="176">
        <v>0</v>
      </c>
      <c r="AH69" s="176">
        <v>0</v>
      </c>
      <c r="AI69" s="176">
        <v>6096</v>
      </c>
      <c r="AJ69" s="176">
        <v>0</v>
      </c>
      <c r="AK69" s="176">
        <v>0</v>
      </c>
      <c r="AL69" s="176">
        <v>544506</v>
      </c>
      <c r="AM69" s="176">
        <v>0</v>
      </c>
      <c r="AN69" s="176">
        <v>0</v>
      </c>
      <c r="AO69" s="176">
        <v>0</v>
      </c>
      <c r="AP69" s="176">
        <v>0</v>
      </c>
      <c r="AQ69" s="176">
        <v>0</v>
      </c>
      <c r="AR69" s="176">
        <v>0</v>
      </c>
      <c r="AS69" s="176">
        <v>0</v>
      </c>
      <c r="AT69" s="176"/>
      <c r="AU69" s="176">
        <v>0</v>
      </c>
      <c r="AV69" s="176">
        <v>0</v>
      </c>
      <c r="AW69" s="176"/>
      <c r="AX69" s="176">
        <v>0</v>
      </c>
      <c r="AY69" s="176">
        <v>0</v>
      </c>
      <c r="AZ69" s="176">
        <v>0</v>
      </c>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row>
    <row r="70" spans="1:99" x14ac:dyDescent="0.3">
      <c r="A70" s="152">
        <v>253</v>
      </c>
      <c r="B70" s="176" t="s">
        <v>75</v>
      </c>
      <c r="C70" s="176"/>
      <c r="D70" s="176">
        <v>0</v>
      </c>
      <c r="E70" s="176">
        <v>0</v>
      </c>
      <c r="F70" s="176">
        <v>0</v>
      </c>
      <c r="G70" s="176">
        <v>0</v>
      </c>
      <c r="H70" s="176">
        <v>0</v>
      </c>
      <c r="I70" s="176">
        <v>0</v>
      </c>
      <c r="J70" s="176">
        <v>0</v>
      </c>
      <c r="K70" s="176">
        <v>0</v>
      </c>
      <c r="L70" s="176"/>
      <c r="M70" s="176">
        <v>0</v>
      </c>
      <c r="N70" s="176">
        <v>0</v>
      </c>
      <c r="O70" s="176"/>
      <c r="P70" s="176">
        <v>0</v>
      </c>
      <c r="Q70" s="176">
        <v>0</v>
      </c>
      <c r="R70" s="176">
        <v>0</v>
      </c>
      <c r="S70" s="176">
        <v>0</v>
      </c>
      <c r="T70" s="176">
        <v>0</v>
      </c>
      <c r="U70" s="176">
        <v>0</v>
      </c>
      <c r="V70" s="176">
        <v>0</v>
      </c>
      <c r="W70" s="176">
        <v>0</v>
      </c>
      <c r="X70" s="176">
        <v>0</v>
      </c>
      <c r="Y70" s="176">
        <v>0</v>
      </c>
      <c r="Z70" s="176">
        <v>0</v>
      </c>
      <c r="AA70" s="176">
        <v>0</v>
      </c>
      <c r="AB70" s="176">
        <v>0</v>
      </c>
      <c r="AC70" s="176">
        <v>0</v>
      </c>
      <c r="AD70" s="176">
        <v>0</v>
      </c>
      <c r="AE70" s="176">
        <v>0</v>
      </c>
      <c r="AF70" s="176">
        <v>0</v>
      </c>
      <c r="AG70" s="176">
        <v>0</v>
      </c>
      <c r="AH70" s="176">
        <v>0</v>
      </c>
      <c r="AI70" s="176">
        <v>0</v>
      </c>
      <c r="AJ70" s="176">
        <v>0</v>
      </c>
      <c r="AK70" s="176">
        <v>0</v>
      </c>
      <c r="AL70" s="176">
        <v>0</v>
      </c>
      <c r="AM70" s="176">
        <v>0</v>
      </c>
      <c r="AN70" s="176">
        <v>0</v>
      </c>
      <c r="AO70" s="176">
        <v>0</v>
      </c>
      <c r="AP70" s="176">
        <v>0</v>
      </c>
      <c r="AQ70" s="176">
        <v>0</v>
      </c>
      <c r="AR70" s="176">
        <v>0</v>
      </c>
      <c r="AS70" s="176">
        <v>0</v>
      </c>
      <c r="AT70" s="176"/>
      <c r="AU70" s="176">
        <v>0</v>
      </c>
      <c r="AV70" s="176">
        <v>0</v>
      </c>
      <c r="AW70" s="176"/>
      <c r="AX70" s="176">
        <v>0</v>
      </c>
      <c r="AY70" s="176">
        <v>0</v>
      </c>
      <c r="AZ70" s="176">
        <v>0</v>
      </c>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row>
    <row r="71" spans="1:99" x14ac:dyDescent="0.3">
      <c r="A71" s="152">
        <v>254</v>
      </c>
      <c r="B71" s="176" t="s">
        <v>76</v>
      </c>
      <c r="C71" s="176"/>
      <c r="D71" s="176">
        <v>0</v>
      </c>
      <c r="E71" s="176">
        <v>0</v>
      </c>
      <c r="F71" s="176">
        <v>0</v>
      </c>
      <c r="G71" s="176">
        <v>0</v>
      </c>
      <c r="H71" s="176">
        <v>0</v>
      </c>
      <c r="I71" s="176">
        <v>0</v>
      </c>
      <c r="J71" s="176">
        <v>0</v>
      </c>
      <c r="K71" s="176">
        <v>0</v>
      </c>
      <c r="L71" s="176"/>
      <c r="M71" s="176">
        <v>0</v>
      </c>
      <c r="N71" s="176">
        <v>0</v>
      </c>
      <c r="O71" s="176"/>
      <c r="P71" s="176">
        <v>0</v>
      </c>
      <c r="Q71" s="176">
        <v>0</v>
      </c>
      <c r="R71" s="176">
        <v>0</v>
      </c>
      <c r="S71" s="176">
        <v>0</v>
      </c>
      <c r="T71" s="176">
        <v>0</v>
      </c>
      <c r="U71" s="176">
        <v>0</v>
      </c>
      <c r="V71" s="176">
        <v>0</v>
      </c>
      <c r="W71" s="176">
        <v>0</v>
      </c>
      <c r="X71" s="176">
        <v>0</v>
      </c>
      <c r="Y71" s="176">
        <v>0</v>
      </c>
      <c r="Z71" s="176">
        <v>0</v>
      </c>
      <c r="AA71" s="176">
        <v>0</v>
      </c>
      <c r="AB71" s="176">
        <v>0</v>
      </c>
      <c r="AC71" s="176">
        <v>0</v>
      </c>
      <c r="AD71" s="176">
        <v>0</v>
      </c>
      <c r="AE71" s="176">
        <v>0</v>
      </c>
      <c r="AF71" s="176">
        <v>0</v>
      </c>
      <c r="AG71" s="176">
        <v>0</v>
      </c>
      <c r="AH71" s="176">
        <v>0</v>
      </c>
      <c r="AI71" s="176">
        <v>748302</v>
      </c>
      <c r="AJ71" s="176">
        <v>0</v>
      </c>
      <c r="AK71" s="176">
        <v>0</v>
      </c>
      <c r="AL71" s="176">
        <v>1307737</v>
      </c>
      <c r="AM71" s="176">
        <v>0</v>
      </c>
      <c r="AN71" s="176">
        <v>0</v>
      </c>
      <c r="AO71" s="176">
        <v>0</v>
      </c>
      <c r="AP71" s="176">
        <v>0</v>
      </c>
      <c r="AQ71" s="176">
        <v>0</v>
      </c>
      <c r="AR71" s="176">
        <v>0</v>
      </c>
      <c r="AS71" s="176">
        <v>0</v>
      </c>
      <c r="AT71" s="176"/>
      <c r="AU71" s="176">
        <v>0</v>
      </c>
      <c r="AV71" s="176">
        <v>0</v>
      </c>
      <c r="AW71" s="176"/>
      <c r="AX71" s="176">
        <v>0</v>
      </c>
      <c r="AY71" s="176">
        <v>0</v>
      </c>
      <c r="AZ71" s="176">
        <v>0</v>
      </c>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row>
    <row r="72" spans="1:99" x14ac:dyDescent="0.3">
      <c r="A72" s="152">
        <v>255</v>
      </c>
      <c r="B72" s="176" t="s">
        <v>165</v>
      </c>
      <c r="C72" s="176"/>
      <c r="D72" s="176">
        <v>0</v>
      </c>
      <c r="E72" s="176">
        <v>0</v>
      </c>
      <c r="F72" s="176">
        <v>0</v>
      </c>
      <c r="G72" s="176">
        <v>0</v>
      </c>
      <c r="H72" s="176">
        <v>0</v>
      </c>
      <c r="I72" s="176">
        <v>0</v>
      </c>
      <c r="J72" s="176">
        <v>0</v>
      </c>
      <c r="K72" s="176">
        <v>0</v>
      </c>
      <c r="L72" s="176"/>
      <c r="M72" s="176">
        <v>0</v>
      </c>
      <c r="N72" s="176">
        <v>0</v>
      </c>
      <c r="O72" s="176"/>
      <c r="P72" s="176">
        <v>0</v>
      </c>
      <c r="Q72" s="176">
        <v>0</v>
      </c>
      <c r="R72" s="176">
        <v>0</v>
      </c>
      <c r="S72" s="176">
        <v>0</v>
      </c>
      <c r="T72" s="176">
        <v>0</v>
      </c>
      <c r="U72" s="176">
        <v>0</v>
      </c>
      <c r="V72" s="176">
        <v>0</v>
      </c>
      <c r="W72" s="176">
        <v>0</v>
      </c>
      <c r="X72" s="176">
        <v>0</v>
      </c>
      <c r="Y72" s="176">
        <v>0</v>
      </c>
      <c r="Z72" s="176">
        <v>0</v>
      </c>
      <c r="AA72" s="176">
        <v>0</v>
      </c>
      <c r="AB72" s="176">
        <v>0</v>
      </c>
      <c r="AC72" s="176">
        <v>0</v>
      </c>
      <c r="AD72" s="176">
        <v>0</v>
      </c>
      <c r="AE72" s="176">
        <v>0</v>
      </c>
      <c r="AF72" s="176">
        <v>0</v>
      </c>
      <c r="AG72" s="176">
        <v>0</v>
      </c>
      <c r="AH72" s="176">
        <v>0</v>
      </c>
      <c r="AI72" s="176">
        <v>11434</v>
      </c>
      <c r="AJ72" s="176">
        <v>0</v>
      </c>
      <c r="AK72" s="176">
        <v>0</v>
      </c>
      <c r="AL72" s="176">
        <v>0</v>
      </c>
      <c r="AM72" s="176">
        <v>0</v>
      </c>
      <c r="AN72" s="176">
        <v>0</v>
      </c>
      <c r="AO72" s="176">
        <v>0</v>
      </c>
      <c r="AP72" s="176">
        <v>0</v>
      </c>
      <c r="AQ72" s="176">
        <v>0</v>
      </c>
      <c r="AR72" s="176">
        <v>0</v>
      </c>
      <c r="AS72" s="176">
        <v>0</v>
      </c>
      <c r="AT72" s="176"/>
      <c r="AU72" s="176">
        <v>0</v>
      </c>
      <c r="AV72" s="176">
        <v>0</v>
      </c>
      <c r="AW72" s="176"/>
      <c r="AX72" s="176">
        <v>0</v>
      </c>
      <c r="AY72" s="176">
        <v>0</v>
      </c>
      <c r="AZ72" s="176">
        <v>0</v>
      </c>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row>
    <row r="73" spans="1:99" x14ac:dyDescent="0.3">
      <c r="A73" s="152">
        <v>294</v>
      </c>
      <c r="B73" s="176" t="s">
        <v>865</v>
      </c>
      <c r="C73" s="176"/>
      <c r="D73" s="176">
        <v>0</v>
      </c>
      <c r="E73" s="176">
        <v>0</v>
      </c>
      <c r="F73" s="176">
        <v>0</v>
      </c>
      <c r="G73" s="176">
        <v>0</v>
      </c>
      <c r="H73" s="176">
        <v>0</v>
      </c>
      <c r="I73" s="176">
        <v>0</v>
      </c>
      <c r="J73" s="176">
        <v>0</v>
      </c>
      <c r="K73" s="176">
        <v>0</v>
      </c>
      <c r="L73" s="176"/>
      <c r="M73" s="176">
        <v>0</v>
      </c>
      <c r="N73" s="176">
        <v>0</v>
      </c>
      <c r="O73" s="176"/>
      <c r="P73" s="176">
        <v>0</v>
      </c>
      <c r="Q73" s="176">
        <v>0</v>
      </c>
      <c r="R73" s="176">
        <v>0</v>
      </c>
      <c r="S73" s="176">
        <v>0</v>
      </c>
      <c r="T73" s="176">
        <v>0</v>
      </c>
      <c r="U73" s="176">
        <v>0</v>
      </c>
      <c r="V73" s="176">
        <v>0</v>
      </c>
      <c r="W73" s="176">
        <v>0</v>
      </c>
      <c r="X73" s="176">
        <v>0</v>
      </c>
      <c r="Y73" s="176">
        <v>0</v>
      </c>
      <c r="Z73" s="176">
        <v>0</v>
      </c>
      <c r="AA73" s="176">
        <v>0</v>
      </c>
      <c r="AB73" s="176">
        <v>0</v>
      </c>
      <c r="AC73" s="176">
        <v>0</v>
      </c>
      <c r="AD73" s="176">
        <v>0</v>
      </c>
      <c r="AE73" s="176">
        <v>0</v>
      </c>
      <c r="AF73" s="176">
        <v>0</v>
      </c>
      <c r="AG73" s="176">
        <v>0</v>
      </c>
      <c r="AH73" s="176">
        <v>0</v>
      </c>
      <c r="AI73" s="176">
        <v>0</v>
      </c>
      <c r="AJ73" s="176">
        <v>0</v>
      </c>
      <c r="AK73" s="176">
        <v>0</v>
      </c>
      <c r="AL73" s="176">
        <v>0</v>
      </c>
      <c r="AM73" s="176">
        <v>0</v>
      </c>
      <c r="AN73" s="176">
        <v>0</v>
      </c>
      <c r="AO73" s="176">
        <v>0</v>
      </c>
      <c r="AP73" s="176">
        <v>0</v>
      </c>
      <c r="AQ73" s="176">
        <v>0</v>
      </c>
      <c r="AR73" s="176">
        <v>0</v>
      </c>
      <c r="AS73" s="176">
        <v>0</v>
      </c>
      <c r="AT73" s="176"/>
      <c r="AU73" s="176">
        <v>0</v>
      </c>
      <c r="AV73" s="176">
        <v>0</v>
      </c>
      <c r="AW73" s="176"/>
      <c r="AX73" s="176">
        <v>0</v>
      </c>
      <c r="AY73" s="176">
        <v>0</v>
      </c>
      <c r="AZ73" s="176">
        <v>0</v>
      </c>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row>
    <row r="74" spans="1:99" x14ac:dyDescent="0.3">
      <c r="A74" s="152">
        <v>327</v>
      </c>
      <c r="B74" s="176" t="s">
        <v>866</v>
      </c>
      <c r="C74" s="176"/>
      <c r="D74" s="176">
        <v>724599</v>
      </c>
      <c r="E74" s="176">
        <v>529738</v>
      </c>
      <c r="F74" s="176">
        <v>493112</v>
      </c>
      <c r="G74" s="176">
        <v>1552596</v>
      </c>
      <c r="H74" s="176">
        <v>13891008</v>
      </c>
      <c r="I74" s="176">
        <v>7861153</v>
      </c>
      <c r="J74" s="176">
        <v>9955580</v>
      </c>
      <c r="K74" s="176">
        <v>1392549</v>
      </c>
      <c r="L74" s="176"/>
      <c r="M74" s="176">
        <v>1554693</v>
      </c>
      <c r="N74" s="176">
        <v>788528</v>
      </c>
      <c r="O74" s="176"/>
      <c r="P74" s="176">
        <v>12653765</v>
      </c>
      <c r="Q74" s="176">
        <v>34035</v>
      </c>
      <c r="R74" s="176">
        <v>20000</v>
      </c>
      <c r="S74" s="176">
        <v>587496</v>
      </c>
      <c r="T74" s="176">
        <v>30586</v>
      </c>
      <c r="U74" s="176">
        <v>3836910</v>
      </c>
      <c r="V74" s="176">
        <v>58844</v>
      </c>
      <c r="W74" s="176">
        <v>265154</v>
      </c>
      <c r="X74" s="176">
        <v>260800</v>
      </c>
      <c r="Y74" s="176">
        <v>882053</v>
      </c>
      <c r="Z74" s="176">
        <v>1793585</v>
      </c>
      <c r="AA74" s="176">
        <v>356810</v>
      </c>
      <c r="AB74" s="176">
        <v>92043</v>
      </c>
      <c r="AC74" s="176">
        <v>1377196</v>
      </c>
      <c r="AD74" s="176">
        <v>506876</v>
      </c>
      <c r="AE74" s="176">
        <v>0</v>
      </c>
      <c r="AF74" s="176">
        <v>18990811</v>
      </c>
      <c r="AG74" s="176">
        <v>17605354</v>
      </c>
      <c r="AH74" s="176">
        <v>41336360</v>
      </c>
      <c r="AI74" s="176">
        <v>0</v>
      </c>
      <c r="AJ74" s="176">
        <v>603427</v>
      </c>
      <c r="AK74" s="176">
        <v>315358</v>
      </c>
      <c r="AL74" s="176">
        <v>1</v>
      </c>
      <c r="AM74" s="176">
        <v>33450</v>
      </c>
      <c r="AN74" s="176">
        <v>77603</v>
      </c>
      <c r="AO74" s="176">
        <v>392289</v>
      </c>
      <c r="AP74" s="176">
        <v>68756</v>
      </c>
      <c r="AQ74" s="176">
        <v>151491</v>
      </c>
      <c r="AR74" s="176">
        <v>0</v>
      </c>
      <c r="AS74" s="176">
        <v>59979</v>
      </c>
      <c r="AT74" s="176"/>
      <c r="AU74" s="176">
        <v>1645763</v>
      </c>
      <c r="AV74" s="176">
        <v>0</v>
      </c>
      <c r="AW74" s="176"/>
      <c r="AX74" s="176">
        <v>15059</v>
      </c>
      <c r="AY74" s="176">
        <v>228517</v>
      </c>
      <c r="AZ74" s="176">
        <v>16858</v>
      </c>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row>
    <row r="75" spans="1:99" x14ac:dyDescent="0.3">
      <c r="A75" s="152">
        <v>328</v>
      </c>
      <c r="B75" s="176" t="s">
        <v>284</v>
      </c>
      <c r="C75" s="176"/>
      <c r="D75" s="176">
        <v>1823154</v>
      </c>
      <c r="E75" s="176">
        <v>420092</v>
      </c>
      <c r="F75" s="176">
        <v>182868</v>
      </c>
      <c r="G75" s="176">
        <v>19768271</v>
      </c>
      <c r="H75" s="176">
        <v>20770543</v>
      </c>
      <c r="I75" s="176">
        <v>8471694</v>
      </c>
      <c r="J75" s="176">
        <v>95856235</v>
      </c>
      <c r="K75" s="176">
        <v>1002200</v>
      </c>
      <c r="L75" s="176"/>
      <c r="M75" s="176">
        <v>941274</v>
      </c>
      <c r="N75" s="176">
        <v>176172</v>
      </c>
      <c r="O75" s="176"/>
      <c r="P75" s="176">
        <v>72247736</v>
      </c>
      <c r="Q75" s="176">
        <v>0</v>
      </c>
      <c r="R75" s="176">
        <v>0</v>
      </c>
      <c r="S75" s="176">
        <v>408502</v>
      </c>
      <c r="T75" s="176">
        <v>1625673</v>
      </c>
      <c r="U75" s="176">
        <v>28828715</v>
      </c>
      <c r="V75" s="176">
        <v>0</v>
      </c>
      <c r="W75" s="176">
        <v>0</v>
      </c>
      <c r="X75" s="176">
        <v>5989193</v>
      </c>
      <c r="Y75" s="176">
        <v>0</v>
      </c>
      <c r="Z75" s="176">
        <v>14932</v>
      </c>
      <c r="AA75" s="176">
        <v>0</v>
      </c>
      <c r="AB75" s="176">
        <v>0</v>
      </c>
      <c r="AC75" s="176">
        <v>5318170</v>
      </c>
      <c r="AD75" s="176">
        <v>117203</v>
      </c>
      <c r="AE75" s="176">
        <v>0</v>
      </c>
      <c r="AF75" s="176">
        <v>9066617</v>
      </c>
      <c r="AG75" s="176">
        <v>57924178</v>
      </c>
      <c r="AH75" s="176">
        <v>157546</v>
      </c>
      <c r="AI75" s="176">
        <v>0</v>
      </c>
      <c r="AJ75" s="176">
        <v>2306441</v>
      </c>
      <c r="AK75" s="176">
        <v>0</v>
      </c>
      <c r="AL75" s="176">
        <v>0</v>
      </c>
      <c r="AM75" s="176">
        <v>10362863</v>
      </c>
      <c r="AN75" s="176">
        <v>0</v>
      </c>
      <c r="AO75" s="176">
        <v>185589</v>
      </c>
      <c r="AP75" s="176">
        <v>0</v>
      </c>
      <c r="AQ75" s="176">
        <v>0</v>
      </c>
      <c r="AR75" s="176">
        <v>12891</v>
      </c>
      <c r="AS75" s="176">
        <v>0</v>
      </c>
      <c r="AT75" s="176"/>
      <c r="AU75" s="176">
        <v>2665694</v>
      </c>
      <c r="AV75" s="176">
        <v>0</v>
      </c>
      <c r="AW75" s="176"/>
      <c r="AX75" s="176">
        <v>0</v>
      </c>
      <c r="AY75" s="176">
        <v>0</v>
      </c>
      <c r="AZ75" s="176">
        <v>4418805</v>
      </c>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row>
    <row r="76" spans="1:99" x14ac:dyDescent="0.3">
      <c r="A76" s="152">
        <v>331</v>
      </c>
      <c r="B76" s="176" t="s">
        <v>215</v>
      </c>
      <c r="C76" s="176"/>
      <c r="D76" s="176">
        <v>213244</v>
      </c>
      <c r="E76" s="176">
        <v>357809</v>
      </c>
      <c r="F76" s="176">
        <v>2096607</v>
      </c>
      <c r="G76" s="176">
        <v>2655614</v>
      </c>
      <c r="H76" s="176">
        <v>5855825</v>
      </c>
      <c r="I76" s="176">
        <v>2461804</v>
      </c>
      <c r="J76" s="176">
        <v>15229755</v>
      </c>
      <c r="K76" s="176">
        <v>321302</v>
      </c>
      <c r="L76" s="176"/>
      <c r="M76" s="176">
        <v>442000</v>
      </c>
      <c r="N76" s="176">
        <v>391554</v>
      </c>
      <c r="O76" s="176"/>
      <c r="P76" s="176">
        <v>14021139</v>
      </c>
      <c r="Q76" s="176">
        <v>111000</v>
      </c>
      <c r="R76" s="176">
        <v>45000</v>
      </c>
      <c r="S76" s="176">
        <v>0</v>
      </c>
      <c r="T76" s="176">
        <v>33422</v>
      </c>
      <c r="U76" s="176">
        <v>5137511</v>
      </c>
      <c r="V76" s="176">
        <v>901572</v>
      </c>
      <c r="W76" s="176">
        <v>0</v>
      </c>
      <c r="X76" s="176">
        <v>286133</v>
      </c>
      <c r="Y76" s="176">
        <v>1744273</v>
      </c>
      <c r="Z76" s="176">
        <v>283627</v>
      </c>
      <c r="AA76" s="176">
        <v>313130</v>
      </c>
      <c r="AB76" s="176">
        <v>0</v>
      </c>
      <c r="AC76" s="176">
        <v>2565836</v>
      </c>
      <c r="AD76" s="176">
        <v>337426</v>
      </c>
      <c r="AE76" s="176">
        <v>31000</v>
      </c>
      <c r="AF76" s="176">
        <v>3798993</v>
      </c>
      <c r="AG76" s="176">
        <v>7329500</v>
      </c>
      <c r="AH76" s="176">
        <v>1677812</v>
      </c>
      <c r="AI76" s="176">
        <v>0</v>
      </c>
      <c r="AJ76" s="176">
        <v>620185</v>
      </c>
      <c r="AK76" s="176">
        <v>87233</v>
      </c>
      <c r="AL76" s="176">
        <v>0</v>
      </c>
      <c r="AM76" s="176">
        <v>2448005</v>
      </c>
      <c r="AN76" s="176">
        <v>230403</v>
      </c>
      <c r="AO76" s="176">
        <v>395865</v>
      </c>
      <c r="AP76" s="176">
        <v>0</v>
      </c>
      <c r="AQ76" s="176">
        <v>110858</v>
      </c>
      <c r="AR76" s="176">
        <v>125000</v>
      </c>
      <c r="AS76" s="176">
        <v>0</v>
      </c>
      <c r="AT76" s="176"/>
      <c r="AU76" s="176">
        <v>230251</v>
      </c>
      <c r="AV76" s="176">
        <v>0</v>
      </c>
      <c r="AW76" s="176"/>
      <c r="AX76" s="176">
        <v>0</v>
      </c>
      <c r="AY76" s="176">
        <v>2802</v>
      </c>
      <c r="AZ76" s="176">
        <v>594655</v>
      </c>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row>
    <row r="77" spans="1:99" x14ac:dyDescent="0.3">
      <c r="A77" s="152">
        <v>332</v>
      </c>
      <c r="B77" s="176" t="s">
        <v>216</v>
      </c>
      <c r="C77" s="176"/>
      <c r="D77" s="176">
        <v>118583</v>
      </c>
      <c r="E77" s="176">
        <v>523673</v>
      </c>
      <c r="F77" s="176">
        <v>1623656</v>
      </c>
      <c r="G77" s="176">
        <v>14112047</v>
      </c>
      <c r="H77" s="176">
        <v>21132188</v>
      </c>
      <c r="I77" s="176">
        <v>6381720</v>
      </c>
      <c r="J77" s="176">
        <v>51677641</v>
      </c>
      <c r="K77" s="176">
        <v>1483891</v>
      </c>
      <c r="L77" s="176"/>
      <c r="M77" s="176">
        <v>698867</v>
      </c>
      <c r="N77" s="176">
        <v>673746</v>
      </c>
      <c r="O77" s="176"/>
      <c r="P77" s="176">
        <v>69653539</v>
      </c>
      <c r="Q77" s="176">
        <v>233841</v>
      </c>
      <c r="R77" s="176">
        <v>0</v>
      </c>
      <c r="S77" s="176">
        <v>0</v>
      </c>
      <c r="T77" s="176">
        <v>344665</v>
      </c>
      <c r="U77" s="176">
        <v>27632077</v>
      </c>
      <c r="V77" s="176">
        <v>50706</v>
      </c>
      <c r="W77" s="176">
        <v>118803</v>
      </c>
      <c r="X77" s="176">
        <v>2725969</v>
      </c>
      <c r="Y77" s="176">
        <v>366001</v>
      </c>
      <c r="Z77" s="176">
        <v>297107</v>
      </c>
      <c r="AA77" s="176">
        <v>10889</v>
      </c>
      <c r="AB77" s="176">
        <v>0</v>
      </c>
      <c r="AC77" s="176">
        <v>2374275</v>
      </c>
      <c r="AD77" s="176">
        <v>169027</v>
      </c>
      <c r="AE77" s="176">
        <v>53569</v>
      </c>
      <c r="AF77" s="176">
        <v>5677935</v>
      </c>
      <c r="AG77" s="176">
        <v>17253574</v>
      </c>
      <c r="AH77" s="176">
        <v>917665</v>
      </c>
      <c r="AI77" s="176">
        <v>0</v>
      </c>
      <c r="AJ77" s="176">
        <v>2562109</v>
      </c>
      <c r="AK77" s="176">
        <v>12188</v>
      </c>
      <c r="AL77" s="176">
        <v>0</v>
      </c>
      <c r="AM77" s="176">
        <v>8803170</v>
      </c>
      <c r="AN77" s="176">
        <v>164851</v>
      </c>
      <c r="AO77" s="176">
        <v>658601</v>
      </c>
      <c r="AP77" s="176">
        <v>501281</v>
      </c>
      <c r="AQ77" s="176">
        <v>61452</v>
      </c>
      <c r="AR77" s="176">
        <v>12891</v>
      </c>
      <c r="AS77" s="176">
        <v>0</v>
      </c>
      <c r="AT77" s="176"/>
      <c r="AU77" s="176">
        <v>1686847</v>
      </c>
      <c r="AV77" s="176">
        <v>0</v>
      </c>
      <c r="AW77" s="176"/>
      <c r="AX77" s="176">
        <v>1643</v>
      </c>
      <c r="AY77" s="176">
        <v>142138</v>
      </c>
      <c r="AZ77" s="176">
        <v>1945689</v>
      </c>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row>
    <row r="78" spans="1:99" x14ac:dyDescent="0.3">
      <c r="A78" s="152">
        <v>333</v>
      </c>
      <c r="B78" s="176" t="s">
        <v>153</v>
      </c>
      <c r="C78" s="176"/>
      <c r="D78" s="176">
        <v>0</v>
      </c>
      <c r="E78" s="176">
        <v>0</v>
      </c>
      <c r="F78" s="176">
        <v>0</v>
      </c>
      <c r="G78" s="176">
        <v>0</v>
      </c>
      <c r="H78" s="176">
        <v>0</v>
      </c>
      <c r="I78" s="176">
        <v>0</v>
      </c>
      <c r="J78" s="176">
        <v>0</v>
      </c>
      <c r="K78" s="176">
        <v>0</v>
      </c>
      <c r="L78" s="176"/>
      <c r="M78" s="176">
        <v>0</v>
      </c>
      <c r="N78" s="176">
        <v>0</v>
      </c>
      <c r="O78" s="176"/>
      <c r="P78" s="176">
        <v>0</v>
      </c>
      <c r="Q78" s="176">
        <v>0</v>
      </c>
      <c r="R78" s="176">
        <v>0</v>
      </c>
      <c r="S78" s="176">
        <v>0</v>
      </c>
      <c r="T78" s="176">
        <v>0</v>
      </c>
      <c r="U78" s="176">
        <v>0</v>
      </c>
      <c r="V78" s="176">
        <v>0</v>
      </c>
      <c r="W78" s="176">
        <v>0</v>
      </c>
      <c r="X78" s="176">
        <v>0</v>
      </c>
      <c r="Y78" s="176">
        <v>0</v>
      </c>
      <c r="Z78" s="176">
        <v>0</v>
      </c>
      <c r="AA78" s="176">
        <v>0</v>
      </c>
      <c r="AB78" s="176">
        <v>0</v>
      </c>
      <c r="AC78" s="176">
        <v>0</v>
      </c>
      <c r="AD78" s="176">
        <v>0</v>
      </c>
      <c r="AE78" s="176">
        <v>0</v>
      </c>
      <c r="AF78" s="176">
        <v>0</v>
      </c>
      <c r="AG78" s="176">
        <v>0</v>
      </c>
      <c r="AH78" s="176">
        <v>0</v>
      </c>
      <c r="AI78" s="176">
        <v>747743</v>
      </c>
      <c r="AJ78" s="176">
        <v>0</v>
      </c>
      <c r="AK78" s="176">
        <v>0</v>
      </c>
      <c r="AL78" s="176">
        <v>1163475</v>
      </c>
      <c r="AM78" s="176">
        <v>0</v>
      </c>
      <c r="AN78" s="176">
        <v>0</v>
      </c>
      <c r="AO78" s="176">
        <v>0</v>
      </c>
      <c r="AP78" s="176">
        <v>0</v>
      </c>
      <c r="AQ78" s="176">
        <v>0</v>
      </c>
      <c r="AR78" s="176">
        <v>0</v>
      </c>
      <c r="AS78" s="176">
        <v>0</v>
      </c>
      <c r="AT78" s="176"/>
      <c r="AU78" s="176">
        <v>0</v>
      </c>
      <c r="AV78" s="176">
        <v>0</v>
      </c>
      <c r="AW78" s="176"/>
      <c r="AX78" s="176">
        <v>0</v>
      </c>
      <c r="AY78" s="176">
        <v>0</v>
      </c>
      <c r="AZ78" s="176">
        <v>0</v>
      </c>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row>
    <row r="79" spans="1:99" x14ac:dyDescent="0.3">
      <c r="A79" s="152">
        <v>334</v>
      </c>
      <c r="B79" s="176" t="s">
        <v>238</v>
      </c>
      <c r="C79" s="176"/>
      <c r="D79" s="176">
        <v>0</v>
      </c>
      <c r="E79" s="176">
        <v>0</v>
      </c>
      <c r="F79" s="176">
        <v>0</v>
      </c>
      <c r="G79" s="176">
        <v>0</v>
      </c>
      <c r="H79" s="176">
        <v>0</v>
      </c>
      <c r="I79" s="176">
        <v>0</v>
      </c>
      <c r="J79" s="176">
        <v>0</v>
      </c>
      <c r="K79" s="176">
        <v>0</v>
      </c>
      <c r="L79" s="176"/>
      <c r="M79" s="176">
        <v>0</v>
      </c>
      <c r="N79" s="176">
        <v>0</v>
      </c>
      <c r="O79" s="176"/>
      <c r="P79" s="176">
        <v>0</v>
      </c>
      <c r="Q79" s="176">
        <v>0</v>
      </c>
      <c r="R79" s="176">
        <v>0</v>
      </c>
      <c r="S79" s="176">
        <v>0</v>
      </c>
      <c r="T79" s="176">
        <v>0</v>
      </c>
      <c r="U79" s="176">
        <v>0</v>
      </c>
      <c r="V79" s="176">
        <v>0</v>
      </c>
      <c r="W79" s="176">
        <v>0</v>
      </c>
      <c r="X79" s="176">
        <v>0</v>
      </c>
      <c r="Y79" s="176">
        <v>0</v>
      </c>
      <c r="Z79" s="176">
        <v>0</v>
      </c>
      <c r="AA79" s="176">
        <v>0</v>
      </c>
      <c r="AB79" s="176">
        <v>0</v>
      </c>
      <c r="AC79" s="176">
        <v>0</v>
      </c>
      <c r="AD79" s="176">
        <v>0</v>
      </c>
      <c r="AE79" s="176">
        <v>0</v>
      </c>
      <c r="AF79" s="176">
        <v>0</v>
      </c>
      <c r="AG79" s="176">
        <v>0</v>
      </c>
      <c r="AH79" s="176">
        <v>0</v>
      </c>
      <c r="AI79" s="176">
        <v>294918</v>
      </c>
      <c r="AJ79" s="176">
        <v>0</v>
      </c>
      <c r="AK79" s="176">
        <v>0</v>
      </c>
      <c r="AL79" s="176">
        <v>0</v>
      </c>
      <c r="AM79" s="176">
        <v>0</v>
      </c>
      <c r="AN79" s="176">
        <v>0</v>
      </c>
      <c r="AO79" s="176">
        <v>0</v>
      </c>
      <c r="AP79" s="176">
        <v>0</v>
      </c>
      <c r="AQ79" s="176">
        <v>0</v>
      </c>
      <c r="AR79" s="176">
        <v>0</v>
      </c>
      <c r="AS79" s="176">
        <v>0</v>
      </c>
      <c r="AT79" s="176"/>
      <c r="AU79" s="176">
        <v>0</v>
      </c>
      <c r="AV79" s="176">
        <v>0</v>
      </c>
      <c r="AW79" s="176"/>
      <c r="AX79" s="176">
        <v>0</v>
      </c>
      <c r="AY79" s="176">
        <v>0</v>
      </c>
      <c r="AZ79" s="176">
        <v>0</v>
      </c>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row>
    <row r="80" spans="1:99" x14ac:dyDescent="0.3">
      <c r="A80" s="152">
        <v>335</v>
      </c>
      <c r="B80" s="176" t="s">
        <v>87</v>
      </c>
      <c r="C80" s="176"/>
      <c r="D80" s="176">
        <v>0</v>
      </c>
      <c r="E80" s="176">
        <v>0</v>
      </c>
      <c r="F80" s="176">
        <v>0</v>
      </c>
      <c r="G80" s="176">
        <v>0</v>
      </c>
      <c r="H80" s="176">
        <v>0</v>
      </c>
      <c r="I80" s="176">
        <v>0</v>
      </c>
      <c r="J80" s="176">
        <v>0</v>
      </c>
      <c r="K80" s="176">
        <v>0</v>
      </c>
      <c r="L80" s="176"/>
      <c r="M80" s="176">
        <v>0</v>
      </c>
      <c r="N80" s="176">
        <v>0</v>
      </c>
      <c r="O80" s="176"/>
      <c r="P80" s="176">
        <v>0</v>
      </c>
      <c r="Q80" s="176">
        <v>0</v>
      </c>
      <c r="R80" s="176">
        <v>0</v>
      </c>
      <c r="S80" s="176">
        <v>0</v>
      </c>
      <c r="T80" s="176">
        <v>0</v>
      </c>
      <c r="U80" s="176">
        <v>0</v>
      </c>
      <c r="V80" s="176">
        <v>0</v>
      </c>
      <c r="W80" s="176">
        <v>0</v>
      </c>
      <c r="X80" s="176">
        <v>0</v>
      </c>
      <c r="Y80" s="176">
        <v>0</v>
      </c>
      <c r="Z80" s="176">
        <v>0</v>
      </c>
      <c r="AA80" s="176">
        <v>0</v>
      </c>
      <c r="AB80" s="176">
        <v>0</v>
      </c>
      <c r="AC80" s="176">
        <v>0</v>
      </c>
      <c r="AD80" s="176">
        <v>0</v>
      </c>
      <c r="AE80" s="176">
        <v>0</v>
      </c>
      <c r="AF80" s="176">
        <v>0</v>
      </c>
      <c r="AG80" s="176">
        <v>0</v>
      </c>
      <c r="AH80" s="176">
        <v>0</v>
      </c>
      <c r="AI80" s="176">
        <v>0</v>
      </c>
      <c r="AJ80" s="176">
        <v>0</v>
      </c>
      <c r="AK80" s="176">
        <v>0</v>
      </c>
      <c r="AL80" s="176">
        <v>970</v>
      </c>
      <c r="AM80" s="176">
        <v>0</v>
      </c>
      <c r="AN80" s="176">
        <v>0</v>
      </c>
      <c r="AO80" s="176">
        <v>0</v>
      </c>
      <c r="AP80" s="176">
        <v>0</v>
      </c>
      <c r="AQ80" s="176">
        <v>0</v>
      </c>
      <c r="AR80" s="176">
        <v>0</v>
      </c>
      <c r="AS80" s="176">
        <v>0</v>
      </c>
      <c r="AT80" s="176"/>
      <c r="AU80" s="176">
        <v>0</v>
      </c>
      <c r="AV80" s="176">
        <v>0</v>
      </c>
      <c r="AW80" s="176"/>
      <c r="AX80" s="176">
        <v>0</v>
      </c>
      <c r="AY80" s="176">
        <v>0</v>
      </c>
      <c r="AZ80" s="176">
        <v>0</v>
      </c>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row>
    <row r="81" spans="1:99" s="598" customFormat="1" x14ac:dyDescent="0.3">
      <c r="A81" s="597">
        <v>336</v>
      </c>
      <c r="B81" s="598" t="s">
        <v>867</v>
      </c>
      <c r="D81" s="598">
        <v>0</v>
      </c>
      <c r="E81" s="598">
        <v>0</v>
      </c>
      <c r="F81" s="598">
        <v>0</v>
      </c>
      <c r="G81" s="598">
        <v>0</v>
      </c>
      <c r="H81" s="598">
        <v>0</v>
      </c>
      <c r="I81" s="598">
        <v>0</v>
      </c>
      <c r="J81" s="598">
        <v>0</v>
      </c>
      <c r="K81" s="598">
        <v>0</v>
      </c>
      <c r="M81" s="598">
        <v>0</v>
      </c>
      <c r="N81" s="598">
        <v>0</v>
      </c>
      <c r="P81" s="598">
        <v>0</v>
      </c>
      <c r="Q81" s="598">
        <v>0</v>
      </c>
      <c r="R81" s="598">
        <v>0</v>
      </c>
      <c r="S81" s="598">
        <v>0</v>
      </c>
      <c r="T81" s="598">
        <v>0</v>
      </c>
      <c r="U81" s="598">
        <v>0</v>
      </c>
      <c r="V81" s="598">
        <v>0</v>
      </c>
      <c r="W81" s="598">
        <v>0</v>
      </c>
      <c r="X81" s="598">
        <v>0</v>
      </c>
      <c r="Y81" s="598">
        <v>0</v>
      </c>
      <c r="Z81" s="598">
        <v>0</v>
      </c>
      <c r="AA81" s="598">
        <v>0</v>
      </c>
      <c r="AB81" s="598">
        <v>0</v>
      </c>
      <c r="AC81" s="598">
        <v>0</v>
      </c>
      <c r="AD81" s="598">
        <v>0</v>
      </c>
      <c r="AE81" s="598">
        <v>0</v>
      </c>
      <c r="AF81" s="598">
        <v>0</v>
      </c>
      <c r="AG81" s="598">
        <v>0</v>
      </c>
      <c r="AH81" s="598">
        <v>0</v>
      </c>
      <c r="AI81" s="598">
        <v>1398</v>
      </c>
      <c r="AJ81" s="598">
        <v>0</v>
      </c>
      <c r="AK81" s="598">
        <v>0</v>
      </c>
      <c r="AL81" s="598">
        <v>48905</v>
      </c>
      <c r="AM81" s="598">
        <v>0</v>
      </c>
      <c r="AN81" s="598">
        <v>0</v>
      </c>
      <c r="AO81" s="598">
        <v>0</v>
      </c>
      <c r="AP81" s="598">
        <v>0</v>
      </c>
      <c r="AQ81" s="598">
        <v>0</v>
      </c>
      <c r="AR81" s="598">
        <v>0</v>
      </c>
      <c r="AS81" s="598">
        <v>0</v>
      </c>
      <c r="AU81" s="598">
        <v>0</v>
      </c>
      <c r="AV81" s="598">
        <v>0</v>
      </c>
      <c r="AX81" s="598">
        <v>0</v>
      </c>
      <c r="AY81" s="598">
        <v>0</v>
      </c>
      <c r="AZ81" s="598">
        <v>0</v>
      </c>
    </row>
    <row r="82" spans="1:99" x14ac:dyDescent="0.3">
      <c r="A82" s="152">
        <v>337</v>
      </c>
      <c r="B82" s="176" t="s">
        <v>222</v>
      </c>
      <c r="C82" s="176"/>
      <c r="D82" s="176">
        <v>0</v>
      </c>
      <c r="E82" s="176">
        <v>0</v>
      </c>
      <c r="F82" s="176">
        <v>0</v>
      </c>
      <c r="G82" s="176">
        <v>0</v>
      </c>
      <c r="H82" s="176">
        <v>0</v>
      </c>
      <c r="I82" s="176">
        <v>0</v>
      </c>
      <c r="J82" s="176">
        <v>0</v>
      </c>
      <c r="K82" s="176">
        <v>0</v>
      </c>
      <c r="L82" s="176"/>
      <c r="M82" s="176">
        <v>0</v>
      </c>
      <c r="N82" s="176">
        <v>0</v>
      </c>
      <c r="O82" s="176"/>
      <c r="P82" s="176">
        <v>0</v>
      </c>
      <c r="Q82" s="176">
        <v>0</v>
      </c>
      <c r="R82" s="176">
        <v>0</v>
      </c>
      <c r="S82" s="176">
        <v>0</v>
      </c>
      <c r="T82" s="176">
        <v>0</v>
      </c>
      <c r="U82" s="176">
        <v>0</v>
      </c>
      <c r="V82" s="176">
        <v>0</v>
      </c>
      <c r="W82" s="176">
        <v>0</v>
      </c>
      <c r="X82" s="176">
        <v>0</v>
      </c>
      <c r="Y82" s="176">
        <v>0</v>
      </c>
      <c r="Z82" s="176">
        <v>0</v>
      </c>
      <c r="AA82" s="176">
        <v>0</v>
      </c>
      <c r="AB82" s="176">
        <v>0</v>
      </c>
      <c r="AC82" s="176">
        <v>0</v>
      </c>
      <c r="AD82" s="176">
        <v>0</v>
      </c>
      <c r="AE82" s="176">
        <v>0</v>
      </c>
      <c r="AF82" s="176">
        <v>0</v>
      </c>
      <c r="AG82" s="176">
        <v>0</v>
      </c>
      <c r="AH82" s="176">
        <v>0</v>
      </c>
      <c r="AI82" s="176">
        <v>0</v>
      </c>
      <c r="AJ82" s="176">
        <v>0</v>
      </c>
      <c r="AK82" s="176">
        <v>0</v>
      </c>
      <c r="AL82" s="176">
        <v>0</v>
      </c>
      <c r="AM82" s="176">
        <v>0</v>
      </c>
      <c r="AN82" s="176">
        <v>0</v>
      </c>
      <c r="AO82" s="176">
        <v>0</v>
      </c>
      <c r="AP82" s="176">
        <v>0</v>
      </c>
      <c r="AQ82" s="176">
        <v>0</v>
      </c>
      <c r="AR82" s="176">
        <v>0</v>
      </c>
      <c r="AS82" s="176">
        <v>0</v>
      </c>
      <c r="AT82" s="176"/>
      <c r="AU82" s="176">
        <v>0</v>
      </c>
      <c r="AV82" s="176">
        <v>0</v>
      </c>
      <c r="AW82" s="176"/>
      <c r="AX82" s="176">
        <v>0</v>
      </c>
      <c r="AY82" s="176">
        <v>0</v>
      </c>
      <c r="AZ82" s="176">
        <v>0</v>
      </c>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row>
    <row r="83" spans="1:99" s="602" customFormat="1" x14ac:dyDescent="0.3">
      <c r="A83" s="601">
        <v>338</v>
      </c>
      <c r="B83" s="602" t="s">
        <v>86</v>
      </c>
      <c r="D83" s="602">
        <v>0</v>
      </c>
      <c r="E83" s="602">
        <v>0</v>
      </c>
      <c r="F83" s="602">
        <v>0</v>
      </c>
      <c r="G83" s="602">
        <v>0</v>
      </c>
      <c r="H83" s="602">
        <v>0</v>
      </c>
      <c r="I83" s="602">
        <v>0</v>
      </c>
      <c r="J83" s="602">
        <v>0</v>
      </c>
      <c r="K83" s="602">
        <v>0</v>
      </c>
      <c r="M83" s="602">
        <v>0</v>
      </c>
      <c r="N83" s="602">
        <v>0</v>
      </c>
      <c r="P83" s="602">
        <v>0</v>
      </c>
      <c r="Q83" s="602">
        <v>0</v>
      </c>
      <c r="R83" s="602">
        <v>0</v>
      </c>
      <c r="S83" s="602">
        <v>0</v>
      </c>
      <c r="T83" s="602">
        <v>0</v>
      </c>
      <c r="U83" s="602">
        <v>0</v>
      </c>
      <c r="V83" s="602">
        <v>0</v>
      </c>
      <c r="W83" s="602">
        <v>0</v>
      </c>
      <c r="X83" s="602">
        <v>0</v>
      </c>
      <c r="Y83" s="602">
        <v>0</v>
      </c>
      <c r="Z83" s="602">
        <v>0</v>
      </c>
      <c r="AA83" s="602">
        <v>0</v>
      </c>
      <c r="AB83" s="602">
        <v>0</v>
      </c>
      <c r="AC83" s="602">
        <v>0</v>
      </c>
      <c r="AD83" s="602">
        <v>0</v>
      </c>
      <c r="AE83" s="602">
        <v>0</v>
      </c>
      <c r="AF83" s="602">
        <v>0</v>
      </c>
      <c r="AG83" s="602">
        <v>0</v>
      </c>
      <c r="AH83" s="602">
        <v>0</v>
      </c>
      <c r="AI83" s="602">
        <v>1398</v>
      </c>
      <c r="AJ83" s="602">
        <v>0</v>
      </c>
      <c r="AK83" s="602">
        <v>0</v>
      </c>
      <c r="AL83" s="602">
        <v>48905</v>
      </c>
      <c r="AM83" s="602">
        <v>0</v>
      </c>
      <c r="AN83" s="602">
        <v>0</v>
      </c>
      <c r="AO83" s="602">
        <v>0</v>
      </c>
      <c r="AP83" s="602">
        <v>0</v>
      </c>
      <c r="AQ83" s="602">
        <v>0</v>
      </c>
      <c r="AR83" s="602">
        <v>0</v>
      </c>
      <c r="AS83" s="602">
        <v>0</v>
      </c>
      <c r="AU83" s="602">
        <v>0</v>
      </c>
      <c r="AV83" s="602">
        <v>0</v>
      </c>
      <c r="AX83" s="602">
        <v>0</v>
      </c>
      <c r="AY83" s="602">
        <v>0</v>
      </c>
      <c r="AZ83" s="602">
        <v>0</v>
      </c>
    </row>
    <row r="84" spans="1:99" x14ac:dyDescent="0.3">
      <c r="A84" s="152">
        <v>339</v>
      </c>
      <c r="B84" s="176" t="s">
        <v>158</v>
      </c>
      <c r="C84" s="176"/>
      <c r="D84" s="176">
        <v>0</v>
      </c>
      <c r="E84" s="176">
        <v>0</v>
      </c>
      <c r="F84" s="176">
        <v>0</v>
      </c>
      <c r="G84" s="176">
        <v>0</v>
      </c>
      <c r="H84" s="176">
        <v>0</v>
      </c>
      <c r="I84" s="176">
        <v>0</v>
      </c>
      <c r="J84" s="176">
        <v>0</v>
      </c>
      <c r="K84" s="176">
        <v>0</v>
      </c>
      <c r="L84" s="176"/>
      <c r="M84" s="176">
        <v>0</v>
      </c>
      <c r="N84" s="176">
        <v>0</v>
      </c>
      <c r="O84" s="176"/>
      <c r="P84" s="176">
        <v>0</v>
      </c>
      <c r="Q84" s="176">
        <v>0</v>
      </c>
      <c r="R84" s="176">
        <v>0</v>
      </c>
      <c r="S84" s="176">
        <v>0</v>
      </c>
      <c r="T84" s="176">
        <v>0</v>
      </c>
      <c r="U84" s="176">
        <v>0</v>
      </c>
      <c r="V84" s="176">
        <v>0</v>
      </c>
      <c r="W84" s="176">
        <v>0</v>
      </c>
      <c r="X84" s="176">
        <v>0</v>
      </c>
      <c r="Y84" s="176">
        <v>0</v>
      </c>
      <c r="Z84" s="176">
        <v>0</v>
      </c>
      <c r="AA84" s="176">
        <v>0</v>
      </c>
      <c r="AB84" s="176">
        <v>0</v>
      </c>
      <c r="AC84" s="176">
        <v>0</v>
      </c>
      <c r="AD84" s="176">
        <v>0</v>
      </c>
      <c r="AE84" s="176">
        <v>0</v>
      </c>
      <c r="AF84" s="176">
        <v>0</v>
      </c>
      <c r="AG84" s="176">
        <v>0</v>
      </c>
      <c r="AH84" s="176">
        <v>0</v>
      </c>
      <c r="AI84" s="176">
        <v>11701</v>
      </c>
      <c r="AJ84" s="176">
        <v>0</v>
      </c>
      <c r="AK84" s="176">
        <v>0</v>
      </c>
      <c r="AL84" s="176">
        <v>0</v>
      </c>
      <c r="AM84" s="176">
        <v>0</v>
      </c>
      <c r="AN84" s="176">
        <v>0</v>
      </c>
      <c r="AO84" s="176">
        <v>0</v>
      </c>
      <c r="AP84" s="176">
        <v>0</v>
      </c>
      <c r="AQ84" s="176">
        <v>0</v>
      </c>
      <c r="AR84" s="176">
        <v>0</v>
      </c>
      <c r="AS84" s="176">
        <v>0</v>
      </c>
      <c r="AT84" s="176"/>
      <c r="AU84" s="176">
        <v>0</v>
      </c>
      <c r="AV84" s="176">
        <v>0</v>
      </c>
      <c r="AW84" s="176"/>
      <c r="AX84" s="176">
        <v>0</v>
      </c>
      <c r="AY84" s="176">
        <v>0</v>
      </c>
      <c r="AZ84" s="176">
        <v>0</v>
      </c>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row>
    <row r="85" spans="1:99" x14ac:dyDescent="0.3">
      <c r="A85" s="152">
        <v>341</v>
      </c>
      <c r="B85" s="176" t="s">
        <v>868</v>
      </c>
      <c r="C85" s="176"/>
      <c r="D85" s="176">
        <v>0</v>
      </c>
      <c r="E85" s="176">
        <v>0</v>
      </c>
      <c r="F85" s="176">
        <v>0</v>
      </c>
      <c r="G85" s="176">
        <v>0</v>
      </c>
      <c r="H85" s="176">
        <v>0</v>
      </c>
      <c r="I85" s="176">
        <v>0</v>
      </c>
      <c r="J85" s="176">
        <v>0</v>
      </c>
      <c r="K85" s="176">
        <v>0</v>
      </c>
      <c r="L85" s="176"/>
      <c r="M85" s="176">
        <v>0</v>
      </c>
      <c r="N85" s="176">
        <v>0</v>
      </c>
      <c r="O85" s="176"/>
      <c r="P85" s="176">
        <v>0</v>
      </c>
      <c r="Q85" s="176">
        <v>0</v>
      </c>
      <c r="R85" s="176">
        <v>0</v>
      </c>
      <c r="S85" s="176">
        <v>0</v>
      </c>
      <c r="T85" s="176">
        <v>0</v>
      </c>
      <c r="U85" s="176">
        <v>0</v>
      </c>
      <c r="V85" s="176">
        <v>0</v>
      </c>
      <c r="W85" s="176">
        <v>0</v>
      </c>
      <c r="X85" s="176">
        <v>0</v>
      </c>
      <c r="Y85" s="176">
        <v>0</v>
      </c>
      <c r="Z85" s="176">
        <v>0</v>
      </c>
      <c r="AA85" s="176">
        <v>0</v>
      </c>
      <c r="AB85" s="176">
        <v>0</v>
      </c>
      <c r="AC85" s="176">
        <v>0</v>
      </c>
      <c r="AD85" s="176">
        <v>0</v>
      </c>
      <c r="AE85" s="176">
        <v>0</v>
      </c>
      <c r="AF85" s="176">
        <v>0</v>
      </c>
      <c r="AG85" s="176">
        <v>0</v>
      </c>
      <c r="AH85" s="176">
        <v>0</v>
      </c>
      <c r="AI85" s="176">
        <v>66996</v>
      </c>
      <c r="AJ85" s="176">
        <v>0</v>
      </c>
      <c r="AK85" s="176">
        <v>0</v>
      </c>
      <c r="AL85" s="176">
        <v>0</v>
      </c>
      <c r="AM85" s="176">
        <v>0</v>
      </c>
      <c r="AN85" s="176">
        <v>0</v>
      </c>
      <c r="AO85" s="176">
        <v>0</v>
      </c>
      <c r="AP85" s="176">
        <v>0</v>
      </c>
      <c r="AQ85" s="176">
        <v>0</v>
      </c>
      <c r="AR85" s="176">
        <v>0</v>
      </c>
      <c r="AS85" s="176">
        <v>0</v>
      </c>
      <c r="AT85" s="176"/>
      <c r="AU85" s="176">
        <v>0</v>
      </c>
      <c r="AV85" s="176">
        <v>0</v>
      </c>
      <c r="AW85" s="176"/>
      <c r="AX85" s="176">
        <v>0</v>
      </c>
      <c r="AY85" s="176">
        <v>0</v>
      </c>
      <c r="AZ85" s="176">
        <v>0</v>
      </c>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row>
    <row r="86" spans="1:99" x14ac:dyDescent="0.3">
      <c r="A86" s="152">
        <v>343</v>
      </c>
      <c r="B86" s="176" t="s">
        <v>223</v>
      </c>
      <c r="C86" s="176"/>
      <c r="D86" s="176">
        <v>0</v>
      </c>
      <c r="E86" s="176">
        <v>0</v>
      </c>
      <c r="F86" s="176">
        <v>0</v>
      </c>
      <c r="G86" s="176">
        <v>0</v>
      </c>
      <c r="H86" s="176">
        <v>0</v>
      </c>
      <c r="I86" s="176">
        <v>0</v>
      </c>
      <c r="J86" s="176">
        <v>0</v>
      </c>
      <c r="K86" s="176">
        <v>0</v>
      </c>
      <c r="L86" s="176"/>
      <c r="M86" s="176">
        <v>0</v>
      </c>
      <c r="N86" s="176">
        <v>0</v>
      </c>
      <c r="O86" s="176"/>
      <c r="P86" s="176">
        <v>0</v>
      </c>
      <c r="Q86" s="176">
        <v>0</v>
      </c>
      <c r="R86" s="176">
        <v>0</v>
      </c>
      <c r="S86" s="176">
        <v>0</v>
      </c>
      <c r="T86" s="176">
        <v>0</v>
      </c>
      <c r="U86" s="176">
        <v>0</v>
      </c>
      <c r="V86" s="176">
        <v>0</v>
      </c>
      <c r="W86" s="176">
        <v>0</v>
      </c>
      <c r="X86" s="176">
        <v>0</v>
      </c>
      <c r="Y86" s="176">
        <v>0</v>
      </c>
      <c r="Z86" s="176">
        <v>0</v>
      </c>
      <c r="AA86" s="176">
        <v>0</v>
      </c>
      <c r="AB86" s="176">
        <v>0</v>
      </c>
      <c r="AC86" s="176">
        <v>0</v>
      </c>
      <c r="AD86" s="176">
        <v>0</v>
      </c>
      <c r="AE86" s="176">
        <v>0</v>
      </c>
      <c r="AF86" s="176">
        <v>0</v>
      </c>
      <c r="AG86" s="176">
        <v>0</v>
      </c>
      <c r="AH86" s="176">
        <v>0</v>
      </c>
      <c r="AI86" s="176">
        <v>0</v>
      </c>
      <c r="AJ86" s="176">
        <v>0</v>
      </c>
      <c r="AK86" s="176">
        <v>0</v>
      </c>
      <c r="AL86" s="176">
        <v>0</v>
      </c>
      <c r="AM86" s="176">
        <v>0</v>
      </c>
      <c r="AN86" s="176">
        <v>0</v>
      </c>
      <c r="AO86" s="176">
        <v>0</v>
      </c>
      <c r="AP86" s="176">
        <v>0</v>
      </c>
      <c r="AQ86" s="176">
        <v>0</v>
      </c>
      <c r="AR86" s="176">
        <v>0</v>
      </c>
      <c r="AS86" s="176">
        <v>0</v>
      </c>
      <c r="AT86" s="176"/>
      <c r="AU86" s="176">
        <v>0</v>
      </c>
      <c r="AV86" s="176">
        <v>0</v>
      </c>
      <c r="AW86" s="176"/>
      <c r="AX86" s="176">
        <v>0</v>
      </c>
      <c r="AY86" s="176">
        <v>0</v>
      </c>
      <c r="AZ86" s="176">
        <v>0</v>
      </c>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row>
    <row r="87" spans="1:99" x14ac:dyDescent="0.3">
      <c r="A87" s="152">
        <v>344</v>
      </c>
      <c r="B87" s="176" t="s">
        <v>156</v>
      </c>
      <c r="C87" s="176"/>
      <c r="D87" s="176">
        <v>0</v>
      </c>
      <c r="E87" s="176">
        <v>0</v>
      </c>
      <c r="F87" s="176">
        <v>0</v>
      </c>
      <c r="G87" s="176">
        <v>0</v>
      </c>
      <c r="H87" s="176">
        <v>0</v>
      </c>
      <c r="I87" s="176">
        <v>0</v>
      </c>
      <c r="J87" s="176">
        <v>0</v>
      </c>
      <c r="K87" s="176">
        <v>0</v>
      </c>
      <c r="L87" s="176"/>
      <c r="M87" s="176">
        <v>0</v>
      </c>
      <c r="N87" s="176">
        <v>0</v>
      </c>
      <c r="O87" s="176"/>
      <c r="P87" s="176">
        <v>0</v>
      </c>
      <c r="Q87" s="176">
        <v>0</v>
      </c>
      <c r="R87" s="176">
        <v>0</v>
      </c>
      <c r="S87" s="176">
        <v>0</v>
      </c>
      <c r="T87" s="176">
        <v>0</v>
      </c>
      <c r="U87" s="176">
        <v>0</v>
      </c>
      <c r="V87" s="176">
        <v>0</v>
      </c>
      <c r="W87" s="176">
        <v>0</v>
      </c>
      <c r="X87" s="176">
        <v>0</v>
      </c>
      <c r="Y87" s="176">
        <v>0</v>
      </c>
      <c r="Z87" s="176">
        <v>0</v>
      </c>
      <c r="AA87" s="176">
        <v>0</v>
      </c>
      <c r="AB87" s="176">
        <v>0</v>
      </c>
      <c r="AC87" s="176">
        <v>0</v>
      </c>
      <c r="AD87" s="176">
        <v>0</v>
      </c>
      <c r="AE87" s="176">
        <v>0</v>
      </c>
      <c r="AF87" s="176">
        <v>0</v>
      </c>
      <c r="AG87" s="176">
        <v>0</v>
      </c>
      <c r="AH87" s="176">
        <v>0</v>
      </c>
      <c r="AI87" s="176">
        <v>0</v>
      </c>
      <c r="AJ87" s="176">
        <v>0</v>
      </c>
      <c r="AK87" s="176">
        <v>0</v>
      </c>
      <c r="AL87" s="176">
        <v>0</v>
      </c>
      <c r="AM87" s="176">
        <v>0</v>
      </c>
      <c r="AN87" s="176">
        <v>0</v>
      </c>
      <c r="AO87" s="176">
        <v>0</v>
      </c>
      <c r="AP87" s="176">
        <v>0</v>
      </c>
      <c r="AQ87" s="176">
        <v>0</v>
      </c>
      <c r="AR87" s="176">
        <v>0</v>
      </c>
      <c r="AS87" s="176">
        <v>0</v>
      </c>
      <c r="AT87" s="176"/>
      <c r="AU87" s="176">
        <v>0</v>
      </c>
      <c r="AV87" s="176">
        <v>0</v>
      </c>
      <c r="AW87" s="176"/>
      <c r="AX87" s="176">
        <v>0</v>
      </c>
      <c r="AY87" s="176">
        <v>0</v>
      </c>
      <c r="AZ87" s="176">
        <v>0</v>
      </c>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row>
    <row r="88" spans="1:99" x14ac:dyDescent="0.3">
      <c r="A88" s="152">
        <v>349</v>
      </c>
      <c r="B88" s="176" t="s">
        <v>92</v>
      </c>
      <c r="C88" s="176"/>
      <c r="D88" s="176">
        <v>3550383</v>
      </c>
      <c r="E88" s="176">
        <v>6039432</v>
      </c>
      <c r="F88" s="176">
        <v>12772973</v>
      </c>
      <c r="G88" s="176">
        <v>85615743</v>
      </c>
      <c r="H88" s="176">
        <v>115834285</v>
      </c>
      <c r="I88" s="176">
        <v>13619696</v>
      </c>
      <c r="J88" s="176">
        <v>352683466</v>
      </c>
      <c r="K88" s="176">
        <v>9160819</v>
      </c>
      <c r="L88" s="176"/>
      <c r="M88" s="176">
        <v>16120079</v>
      </c>
      <c r="N88" s="176">
        <v>10660470</v>
      </c>
      <c r="O88" s="176"/>
      <c r="P88" s="176">
        <v>343594261</v>
      </c>
      <c r="Q88" s="176">
        <v>1380080</v>
      </c>
      <c r="R88" s="176">
        <v>2779357</v>
      </c>
      <c r="S88" s="176">
        <v>4386800</v>
      </c>
      <c r="T88" s="176">
        <v>1520293</v>
      </c>
      <c r="U88" s="176">
        <v>132181057</v>
      </c>
      <c r="V88" s="176">
        <v>11414065</v>
      </c>
      <c r="W88" s="176">
        <v>24545</v>
      </c>
      <c r="X88" s="176">
        <v>10825451</v>
      </c>
      <c r="Y88" s="176">
        <v>20517622</v>
      </c>
      <c r="Z88" s="176">
        <v>2422586</v>
      </c>
      <c r="AA88" s="176">
        <v>16799798</v>
      </c>
      <c r="AB88" s="176">
        <v>36422</v>
      </c>
      <c r="AC88" s="176">
        <v>73113561</v>
      </c>
      <c r="AD88" s="176">
        <v>3566734</v>
      </c>
      <c r="AE88" s="176">
        <v>2120920</v>
      </c>
      <c r="AF88" s="176">
        <v>81950781</v>
      </c>
      <c r="AG88" s="176">
        <v>122744192</v>
      </c>
      <c r="AH88" s="176">
        <v>14035395</v>
      </c>
      <c r="AI88" s="176">
        <v>0</v>
      </c>
      <c r="AJ88" s="176">
        <v>14700462</v>
      </c>
      <c r="AK88" s="176">
        <v>1637573</v>
      </c>
      <c r="AL88" s="176">
        <v>48905</v>
      </c>
      <c r="AM88" s="176">
        <v>38489623</v>
      </c>
      <c r="AN88" s="176">
        <v>4557115</v>
      </c>
      <c r="AO88" s="176">
        <v>10561690</v>
      </c>
      <c r="AP88" s="176">
        <v>373077</v>
      </c>
      <c r="AQ88" s="176">
        <v>655953</v>
      </c>
      <c r="AR88" s="176">
        <v>7293673</v>
      </c>
      <c r="AS88" s="176">
        <v>12860</v>
      </c>
      <c r="AT88" s="176"/>
      <c r="AU88" s="176">
        <v>13979526</v>
      </c>
      <c r="AV88" s="176">
        <v>0</v>
      </c>
      <c r="AW88" s="176"/>
      <c r="AX88" s="176">
        <v>1847</v>
      </c>
      <c r="AY88" s="176">
        <v>731011</v>
      </c>
      <c r="AZ88" s="176">
        <v>7096215</v>
      </c>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row>
    <row r="89" spans="1:99" x14ac:dyDescent="0.3">
      <c r="A89" s="152">
        <v>350</v>
      </c>
      <c r="B89" s="176" t="s">
        <v>869</v>
      </c>
      <c r="C89" s="176"/>
      <c r="D89" s="176">
        <v>1585</v>
      </c>
      <c r="E89" s="176">
        <v>21498</v>
      </c>
      <c r="F89" s="176">
        <v>188404</v>
      </c>
      <c r="G89" s="176">
        <v>11230957</v>
      </c>
      <c r="H89" s="176">
        <v>353352</v>
      </c>
      <c r="I89" s="176">
        <v>107629</v>
      </c>
      <c r="J89" s="176">
        <v>5565890</v>
      </c>
      <c r="K89" s="176">
        <v>1446830</v>
      </c>
      <c r="L89" s="176"/>
      <c r="M89" s="176">
        <v>13551</v>
      </c>
      <c r="N89" s="176">
        <v>22025</v>
      </c>
      <c r="O89" s="176"/>
      <c r="P89" s="176">
        <v>2229647</v>
      </c>
      <c r="Q89" s="176">
        <v>17408</v>
      </c>
      <c r="R89" s="176">
        <v>113</v>
      </c>
      <c r="S89" s="176">
        <v>17712</v>
      </c>
      <c r="T89" s="176">
        <v>688</v>
      </c>
      <c r="U89" s="176">
        <v>1121807</v>
      </c>
      <c r="V89" s="176">
        <v>12968</v>
      </c>
      <c r="W89" s="176">
        <v>575</v>
      </c>
      <c r="X89" s="176">
        <v>275079</v>
      </c>
      <c r="Y89" s="176">
        <v>1136691</v>
      </c>
      <c r="Z89" s="176">
        <v>59004</v>
      </c>
      <c r="AA89" s="176">
        <v>227</v>
      </c>
      <c r="AB89" s="176">
        <v>34848</v>
      </c>
      <c r="AC89" s="176">
        <v>173261</v>
      </c>
      <c r="AD89" s="176">
        <v>7821</v>
      </c>
      <c r="AE89" s="176">
        <v>40009</v>
      </c>
      <c r="AF89" s="176">
        <v>6448723</v>
      </c>
      <c r="AG89" s="176">
        <v>2868157</v>
      </c>
      <c r="AH89" s="176">
        <v>61638</v>
      </c>
      <c r="AI89" s="176">
        <v>0</v>
      </c>
      <c r="AJ89" s="176">
        <v>180637</v>
      </c>
      <c r="AK89" s="176">
        <v>18427</v>
      </c>
      <c r="AL89" s="176">
        <v>145125</v>
      </c>
      <c r="AM89" s="176">
        <v>61472</v>
      </c>
      <c r="AN89" s="176">
        <v>5210</v>
      </c>
      <c r="AO89" s="176">
        <v>94664</v>
      </c>
      <c r="AP89" s="176">
        <v>64836</v>
      </c>
      <c r="AQ89" s="176">
        <v>3265</v>
      </c>
      <c r="AR89" s="176">
        <v>1258016</v>
      </c>
      <c r="AS89" s="176">
        <v>2795</v>
      </c>
      <c r="AT89" s="176"/>
      <c r="AU89" s="176">
        <v>15286</v>
      </c>
      <c r="AV89" s="176">
        <v>0</v>
      </c>
      <c r="AW89" s="176"/>
      <c r="AX89" s="176">
        <v>0</v>
      </c>
      <c r="AY89" s="176">
        <v>13611</v>
      </c>
      <c r="AZ89" s="176">
        <v>499848</v>
      </c>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row>
    <row r="90" spans="1:99" x14ac:dyDescent="0.3">
      <c r="A90" s="152">
        <v>351</v>
      </c>
      <c r="B90" s="176" t="s">
        <v>200</v>
      </c>
      <c r="C90" s="176"/>
      <c r="D90" s="176">
        <v>100716</v>
      </c>
      <c r="E90" s="176">
        <v>69901</v>
      </c>
      <c r="F90" s="176">
        <v>402215</v>
      </c>
      <c r="G90" s="176">
        <v>2062773</v>
      </c>
      <c r="H90" s="176">
        <v>3110487</v>
      </c>
      <c r="I90" s="176">
        <v>156882</v>
      </c>
      <c r="J90" s="176">
        <v>9133209</v>
      </c>
      <c r="K90" s="176">
        <v>240408</v>
      </c>
      <c r="L90" s="176"/>
      <c r="M90" s="176">
        <v>417159</v>
      </c>
      <c r="N90" s="176">
        <v>121889</v>
      </c>
      <c r="O90" s="176"/>
      <c r="P90" s="176">
        <v>9741973</v>
      </c>
      <c r="Q90" s="176">
        <v>60906</v>
      </c>
      <c r="R90" s="176">
        <v>91604</v>
      </c>
      <c r="S90" s="176">
        <v>16239</v>
      </c>
      <c r="T90" s="176">
        <v>0</v>
      </c>
      <c r="U90" s="176">
        <v>3497327</v>
      </c>
      <c r="V90" s="176">
        <v>69315</v>
      </c>
      <c r="W90" s="176">
        <v>0</v>
      </c>
      <c r="X90" s="176">
        <v>17649</v>
      </c>
      <c r="Y90" s="176">
        <v>76268</v>
      </c>
      <c r="Z90" s="176">
        <v>34167</v>
      </c>
      <c r="AA90" s="176">
        <v>483315</v>
      </c>
      <c r="AB90" s="176">
        <v>33984</v>
      </c>
      <c r="AC90" s="176">
        <v>2807968</v>
      </c>
      <c r="AD90" s="176">
        <v>6331</v>
      </c>
      <c r="AE90" s="176">
        <v>80446</v>
      </c>
      <c r="AF90" s="176">
        <v>1691380</v>
      </c>
      <c r="AG90" s="176">
        <v>3075868</v>
      </c>
      <c r="AH90" s="176">
        <v>375261</v>
      </c>
      <c r="AI90" s="176">
        <v>0</v>
      </c>
      <c r="AJ90" s="176">
        <v>47262</v>
      </c>
      <c r="AK90" s="176">
        <v>69316</v>
      </c>
      <c r="AL90" s="176">
        <v>0</v>
      </c>
      <c r="AM90" s="176">
        <v>1420580</v>
      </c>
      <c r="AN90" s="176">
        <v>194195</v>
      </c>
      <c r="AO90" s="176">
        <v>106154</v>
      </c>
      <c r="AP90" s="176">
        <v>0</v>
      </c>
      <c r="AQ90" s="176">
        <v>10406</v>
      </c>
      <c r="AR90" s="176">
        <v>237359</v>
      </c>
      <c r="AS90" s="176">
        <v>0</v>
      </c>
      <c r="AT90" s="176"/>
      <c r="AU90" s="176">
        <v>460286</v>
      </c>
      <c r="AV90" s="176">
        <v>0</v>
      </c>
      <c r="AW90" s="176"/>
      <c r="AX90" s="176">
        <v>0</v>
      </c>
      <c r="AY90" s="176">
        <v>1166</v>
      </c>
      <c r="AZ90" s="176">
        <v>58173</v>
      </c>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row>
    <row r="91" spans="1:99" x14ac:dyDescent="0.3">
      <c r="A91" s="152">
        <v>352</v>
      </c>
      <c r="B91" s="176" t="s">
        <v>202</v>
      </c>
      <c r="C91" s="176"/>
      <c r="D91" s="176">
        <v>0</v>
      </c>
      <c r="E91" s="176">
        <v>0</v>
      </c>
      <c r="F91" s="176">
        <v>0</v>
      </c>
      <c r="G91" s="176">
        <v>0</v>
      </c>
      <c r="H91" s="176">
        <v>0</v>
      </c>
      <c r="I91" s="176">
        <v>0</v>
      </c>
      <c r="J91" s="176">
        <v>0</v>
      </c>
      <c r="K91" s="176">
        <v>0</v>
      </c>
      <c r="L91" s="176"/>
      <c r="M91" s="176">
        <v>0</v>
      </c>
      <c r="N91" s="176">
        <v>0</v>
      </c>
      <c r="O91" s="176"/>
      <c r="P91" s="176">
        <v>4107291</v>
      </c>
      <c r="Q91" s="176">
        <v>0</v>
      </c>
      <c r="R91" s="176">
        <v>0</v>
      </c>
      <c r="S91" s="176">
        <v>0</v>
      </c>
      <c r="T91" s="176">
        <v>0</v>
      </c>
      <c r="U91" s="176">
        <v>0</v>
      </c>
      <c r="V91" s="176">
        <v>0</v>
      </c>
      <c r="W91" s="176">
        <v>0</v>
      </c>
      <c r="X91" s="176">
        <v>0</v>
      </c>
      <c r="Y91" s="176">
        <v>0</v>
      </c>
      <c r="Z91" s="176">
        <v>0</v>
      </c>
      <c r="AA91" s="176">
        <v>0</v>
      </c>
      <c r="AB91" s="176">
        <v>0</v>
      </c>
      <c r="AC91" s="176">
        <v>0</v>
      </c>
      <c r="AD91" s="176">
        <v>0</v>
      </c>
      <c r="AE91" s="176">
        <v>0</v>
      </c>
      <c r="AF91" s="176">
        <v>0</v>
      </c>
      <c r="AG91" s="176">
        <v>0</v>
      </c>
      <c r="AH91" s="176">
        <v>0</v>
      </c>
      <c r="AI91" s="176">
        <v>0</v>
      </c>
      <c r="AJ91" s="176">
        <v>0</v>
      </c>
      <c r="AK91" s="176">
        <v>0</v>
      </c>
      <c r="AL91" s="176">
        <v>0</v>
      </c>
      <c r="AM91" s="176">
        <v>0</v>
      </c>
      <c r="AN91" s="176">
        <v>0</v>
      </c>
      <c r="AO91" s="176">
        <v>0</v>
      </c>
      <c r="AP91" s="176">
        <v>0</v>
      </c>
      <c r="AQ91" s="176">
        <v>0</v>
      </c>
      <c r="AR91" s="176">
        <v>0</v>
      </c>
      <c r="AS91" s="176">
        <v>0</v>
      </c>
      <c r="AT91" s="176"/>
      <c r="AU91" s="176">
        <v>0</v>
      </c>
      <c r="AV91" s="176">
        <v>0</v>
      </c>
      <c r="AW91" s="176"/>
      <c r="AX91" s="176">
        <v>0</v>
      </c>
      <c r="AY91" s="176">
        <v>0</v>
      </c>
      <c r="AZ91" s="176">
        <v>1150118</v>
      </c>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row>
    <row r="92" spans="1:99" x14ac:dyDescent="0.3">
      <c r="A92" s="152">
        <v>353</v>
      </c>
      <c r="B92" s="176" t="s">
        <v>203</v>
      </c>
      <c r="C92" s="176"/>
      <c r="D92" s="176">
        <v>0</v>
      </c>
      <c r="E92" s="176">
        <v>0</v>
      </c>
      <c r="F92" s="176">
        <v>0</v>
      </c>
      <c r="G92" s="176">
        <v>0</v>
      </c>
      <c r="H92" s="176">
        <v>0</v>
      </c>
      <c r="I92" s="176">
        <v>0</v>
      </c>
      <c r="J92" s="176">
        <v>0</v>
      </c>
      <c r="K92" s="176">
        <v>0</v>
      </c>
      <c r="L92" s="176"/>
      <c r="M92" s="176">
        <v>0</v>
      </c>
      <c r="N92" s="176">
        <v>0</v>
      </c>
      <c r="O92" s="176"/>
      <c r="P92" s="176">
        <v>0</v>
      </c>
      <c r="Q92" s="176">
        <v>0</v>
      </c>
      <c r="R92" s="176">
        <v>0</v>
      </c>
      <c r="S92" s="176">
        <v>0</v>
      </c>
      <c r="T92" s="176">
        <v>0</v>
      </c>
      <c r="U92" s="176">
        <v>0</v>
      </c>
      <c r="V92" s="176">
        <v>0</v>
      </c>
      <c r="W92" s="176">
        <v>0</v>
      </c>
      <c r="X92" s="176">
        <v>0</v>
      </c>
      <c r="Y92" s="176">
        <v>0</v>
      </c>
      <c r="Z92" s="176">
        <v>0</v>
      </c>
      <c r="AA92" s="176">
        <v>0</v>
      </c>
      <c r="AB92" s="176">
        <v>0</v>
      </c>
      <c r="AC92" s="176">
        <v>0</v>
      </c>
      <c r="AD92" s="176">
        <v>0</v>
      </c>
      <c r="AE92" s="176">
        <v>0</v>
      </c>
      <c r="AF92" s="176">
        <v>0</v>
      </c>
      <c r="AG92" s="176">
        <v>0</v>
      </c>
      <c r="AH92" s="176">
        <v>0</v>
      </c>
      <c r="AI92" s="176">
        <v>0</v>
      </c>
      <c r="AJ92" s="176">
        <v>0</v>
      </c>
      <c r="AK92" s="176">
        <v>0</v>
      </c>
      <c r="AL92" s="176">
        <v>0</v>
      </c>
      <c r="AM92" s="176">
        <v>0</v>
      </c>
      <c r="AN92" s="176">
        <v>0</v>
      </c>
      <c r="AO92" s="176">
        <v>0</v>
      </c>
      <c r="AP92" s="176">
        <v>0</v>
      </c>
      <c r="AQ92" s="176">
        <v>0</v>
      </c>
      <c r="AR92" s="176">
        <v>0</v>
      </c>
      <c r="AS92" s="176">
        <v>0</v>
      </c>
      <c r="AT92" s="176"/>
      <c r="AU92" s="176">
        <v>0</v>
      </c>
      <c r="AV92" s="176">
        <v>0</v>
      </c>
      <c r="AW92" s="176"/>
      <c r="AX92" s="176">
        <v>0</v>
      </c>
      <c r="AY92" s="176">
        <v>0</v>
      </c>
      <c r="AZ92" s="176">
        <v>0</v>
      </c>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row>
    <row r="93" spans="1:99" x14ac:dyDescent="0.3">
      <c r="A93" s="152">
        <v>356</v>
      </c>
      <c r="B93" s="176" t="s">
        <v>285</v>
      </c>
      <c r="C93" s="176"/>
      <c r="D93" s="176">
        <v>0</v>
      </c>
      <c r="E93" s="176">
        <v>0</v>
      </c>
      <c r="F93" s="176">
        <v>0</v>
      </c>
      <c r="G93" s="176">
        <v>0</v>
      </c>
      <c r="H93" s="176">
        <v>0</v>
      </c>
      <c r="I93" s="176">
        <v>0</v>
      </c>
      <c r="J93" s="176">
        <v>0</v>
      </c>
      <c r="K93" s="176">
        <v>0</v>
      </c>
      <c r="L93" s="176"/>
      <c r="M93" s="176">
        <v>0</v>
      </c>
      <c r="N93" s="176">
        <v>0</v>
      </c>
      <c r="O93" s="176"/>
      <c r="P93" s="176">
        <v>620239722</v>
      </c>
      <c r="Q93" s="176">
        <v>0</v>
      </c>
      <c r="R93" s="176">
        <v>0</v>
      </c>
      <c r="S93" s="176">
        <v>0</v>
      </c>
      <c r="T93" s="176">
        <v>0</v>
      </c>
      <c r="U93" s="176">
        <v>361552155</v>
      </c>
      <c r="V93" s="176">
        <v>0</v>
      </c>
      <c r="W93" s="176">
        <v>0</v>
      </c>
      <c r="X93" s="176">
        <v>0</v>
      </c>
      <c r="Y93" s="176">
        <v>0</v>
      </c>
      <c r="Z93" s="176">
        <v>0</v>
      </c>
      <c r="AA93" s="176">
        <v>0</v>
      </c>
      <c r="AB93" s="176">
        <v>0</v>
      </c>
      <c r="AC93" s="176">
        <v>0</v>
      </c>
      <c r="AD93" s="176">
        <v>0</v>
      </c>
      <c r="AE93" s="176">
        <v>0</v>
      </c>
      <c r="AF93" s="176">
        <v>0</v>
      </c>
      <c r="AG93" s="176">
        <v>0</v>
      </c>
      <c r="AH93" s="176">
        <v>0</v>
      </c>
      <c r="AI93" s="176">
        <v>0</v>
      </c>
      <c r="AJ93" s="176">
        <v>0</v>
      </c>
      <c r="AK93" s="176">
        <v>0</v>
      </c>
      <c r="AL93" s="176">
        <v>0</v>
      </c>
      <c r="AM93" s="176">
        <v>0</v>
      </c>
      <c r="AN93" s="176">
        <v>0</v>
      </c>
      <c r="AO93" s="176">
        <v>0</v>
      </c>
      <c r="AP93" s="176">
        <v>0</v>
      </c>
      <c r="AQ93" s="176">
        <v>0</v>
      </c>
      <c r="AR93" s="176">
        <v>0</v>
      </c>
      <c r="AS93" s="176">
        <v>0</v>
      </c>
      <c r="AT93" s="176"/>
      <c r="AU93" s="176">
        <v>0</v>
      </c>
      <c r="AV93" s="176">
        <v>0</v>
      </c>
      <c r="AW93" s="176"/>
      <c r="AX93" s="176">
        <v>0</v>
      </c>
      <c r="AY93" s="176">
        <v>0</v>
      </c>
      <c r="AZ93" s="176">
        <v>0</v>
      </c>
      <c r="BA93" s="176"/>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c r="CS93" s="176"/>
      <c r="CT93" s="176"/>
      <c r="CU93" s="176"/>
    </row>
    <row r="94" spans="1:99" x14ac:dyDescent="0.3">
      <c r="A94" s="152">
        <v>357</v>
      </c>
      <c r="B94" s="176" t="s">
        <v>286</v>
      </c>
      <c r="C94" s="176"/>
      <c r="D94" s="176">
        <v>0</v>
      </c>
      <c r="E94" s="176">
        <v>0</v>
      </c>
      <c r="F94" s="176">
        <v>0</v>
      </c>
      <c r="G94" s="176">
        <v>0</v>
      </c>
      <c r="H94" s="176">
        <v>0</v>
      </c>
      <c r="I94" s="176">
        <v>0</v>
      </c>
      <c r="J94" s="176">
        <v>0</v>
      </c>
      <c r="K94" s="176">
        <v>0</v>
      </c>
      <c r="L94" s="176"/>
      <c r="M94" s="176">
        <v>0</v>
      </c>
      <c r="N94" s="176">
        <v>0</v>
      </c>
      <c r="O94" s="176"/>
      <c r="P94" s="176">
        <v>351111564</v>
      </c>
      <c r="Q94" s="176">
        <v>0</v>
      </c>
      <c r="R94" s="176">
        <v>0</v>
      </c>
      <c r="S94" s="176">
        <v>0</v>
      </c>
      <c r="T94" s="176">
        <v>0</v>
      </c>
      <c r="U94" s="176">
        <v>220224221</v>
      </c>
      <c r="V94" s="176">
        <v>0</v>
      </c>
      <c r="W94" s="176">
        <v>0</v>
      </c>
      <c r="X94" s="176">
        <v>0</v>
      </c>
      <c r="Y94" s="176">
        <v>0</v>
      </c>
      <c r="Z94" s="176">
        <v>0</v>
      </c>
      <c r="AA94" s="176">
        <v>0</v>
      </c>
      <c r="AB94" s="176">
        <v>0</v>
      </c>
      <c r="AC94" s="176">
        <v>0</v>
      </c>
      <c r="AD94" s="176">
        <v>0</v>
      </c>
      <c r="AE94" s="176">
        <v>0</v>
      </c>
      <c r="AF94" s="176">
        <v>0</v>
      </c>
      <c r="AG94" s="176">
        <v>0</v>
      </c>
      <c r="AH94" s="176">
        <v>0</v>
      </c>
      <c r="AI94" s="176">
        <v>0</v>
      </c>
      <c r="AJ94" s="176">
        <v>0</v>
      </c>
      <c r="AK94" s="176">
        <v>0</v>
      </c>
      <c r="AL94" s="176">
        <v>0</v>
      </c>
      <c r="AM94" s="176">
        <v>0</v>
      </c>
      <c r="AN94" s="176">
        <v>0</v>
      </c>
      <c r="AO94" s="176">
        <v>0</v>
      </c>
      <c r="AP94" s="176">
        <v>0</v>
      </c>
      <c r="AQ94" s="176">
        <v>0</v>
      </c>
      <c r="AR94" s="176">
        <v>0</v>
      </c>
      <c r="AS94" s="176">
        <v>0</v>
      </c>
      <c r="AT94" s="176"/>
      <c r="AU94" s="176">
        <v>0</v>
      </c>
      <c r="AV94" s="176">
        <v>0</v>
      </c>
      <c r="AW94" s="176"/>
      <c r="AX94" s="176">
        <v>0</v>
      </c>
      <c r="AY94" s="176">
        <v>0</v>
      </c>
      <c r="AZ94" s="176">
        <v>0</v>
      </c>
      <c r="BA94" s="176"/>
      <c r="BB94" s="176"/>
      <c r="BC94" s="176"/>
      <c r="BD94" s="176"/>
      <c r="BE94" s="176"/>
      <c r="BF94" s="176"/>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c r="CS94" s="176"/>
      <c r="CT94" s="176"/>
      <c r="CU94" s="176"/>
    </row>
    <row r="95" spans="1:99" x14ac:dyDescent="0.3">
      <c r="A95" s="152">
        <v>359</v>
      </c>
      <c r="B95" s="176" t="s">
        <v>224</v>
      </c>
      <c r="C95" s="176"/>
      <c r="D95" s="176">
        <v>0</v>
      </c>
      <c r="E95" s="176">
        <v>0</v>
      </c>
      <c r="F95" s="176">
        <v>0</v>
      </c>
      <c r="G95" s="176">
        <v>0</v>
      </c>
      <c r="H95" s="176">
        <v>0</v>
      </c>
      <c r="I95" s="176">
        <v>0</v>
      </c>
      <c r="J95" s="176">
        <v>0</v>
      </c>
      <c r="K95" s="176">
        <v>0</v>
      </c>
      <c r="L95" s="176"/>
      <c r="M95" s="176">
        <v>0</v>
      </c>
      <c r="N95" s="176">
        <v>0</v>
      </c>
      <c r="O95" s="176"/>
      <c r="P95" s="176">
        <v>23548084</v>
      </c>
      <c r="Q95" s="176">
        <v>0</v>
      </c>
      <c r="R95" s="176">
        <v>0</v>
      </c>
      <c r="S95" s="176">
        <v>0</v>
      </c>
      <c r="T95" s="176">
        <v>0</v>
      </c>
      <c r="U95" s="176">
        <v>61873109</v>
      </c>
      <c r="V95" s="176">
        <v>0</v>
      </c>
      <c r="W95" s="176">
        <v>0</v>
      </c>
      <c r="X95" s="176">
        <v>0</v>
      </c>
      <c r="Y95" s="176">
        <v>0</v>
      </c>
      <c r="Z95" s="176">
        <v>0</v>
      </c>
      <c r="AA95" s="176">
        <v>0</v>
      </c>
      <c r="AB95" s="176">
        <v>0</v>
      </c>
      <c r="AC95" s="176">
        <v>0</v>
      </c>
      <c r="AD95" s="176">
        <v>0</v>
      </c>
      <c r="AE95" s="176">
        <v>0</v>
      </c>
      <c r="AF95" s="176">
        <v>0</v>
      </c>
      <c r="AG95" s="176">
        <v>0</v>
      </c>
      <c r="AH95" s="176">
        <v>0</v>
      </c>
      <c r="AI95" s="176">
        <v>0</v>
      </c>
      <c r="AJ95" s="176">
        <v>0</v>
      </c>
      <c r="AK95" s="176">
        <v>0</v>
      </c>
      <c r="AL95" s="176">
        <v>0</v>
      </c>
      <c r="AM95" s="176">
        <v>0</v>
      </c>
      <c r="AN95" s="176">
        <v>0</v>
      </c>
      <c r="AO95" s="176">
        <v>0</v>
      </c>
      <c r="AP95" s="176">
        <v>0</v>
      </c>
      <c r="AQ95" s="176">
        <v>0</v>
      </c>
      <c r="AR95" s="176">
        <v>0</v>
      </c>
      <c r="AS95" s="176">
        <v>0</v>
      </c>
      <c r="AT95" s="176"/>
      <c r="AU95" s="176">
        <v>0</v>
      </c>
      <c r="AV95" s="176">
        <v>0</v>
      </c>
      <c r="AW95" s="176"/>
      <c r="AX95" s="176">
        <v>0</v>
      </c>
      <c r="AY95" s="176">
        <v>0</v>
      </c>
      <c r="AZ95" s="176">
        <v>0</v>
      </c>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row>
    <row r="96" spans="1:99" x14ac:dyDescent="0.3">
      <c r="A96" s="152">
        <v>360</v>
      </c>
      <c r="B96" s="176" t="s">
        <v>95</v>
      </c>
      <c r="C96" s="176"/>
      <c r="D96" s="176">
        <v>0</v>
      </c>
      <c r="E96" s="176">
        <v>0</v>
      </c>
      <c r="F96" s="176">
        <v>0</v>
      </c>
      <c r="G96" s="176">
        <v>0</v>
      </c>
      <c r="H96" s="176">
        <v>0</v>
      </c>
      <c r="I96" s="176">
        <v>0</v>
      </c>
      <c r="J96" s="176">
        <v>0</v>
      </c>
      <c r="K96" s="176">
        <v>0</v>
      </c>
      <c r="L96" s="176"/>
      <c r="M96" s="176">
        <v>0</v>
      </c>
      <c r="N96" s="176">
        <v>0</v>
      </c>
      <c r="O96" s="176"/>
      <c r="P96" s="176">
        <v>82165057</v>
      </c>
      <c r="Q96" s="176">
        <v>0</v>
      </c>
      <c r="R96" s="176">
        <v>0</v>
      </c>
      <c r="S96" s="176">
        <v>0</v>
      </c>
      <c r="T96" s="176">
        <v>0</v>
      </c>
      <c r="U96" s="176">
        <v>112400172</v>
      </c>
      <c r="V96" s="176">
        <v>0</v>
      </c>
      <c r="W96" s="176">
        <v>0</v>
      </c>
      <c r="X96" s="176">
        <v>0</v>
      </c>
      <c r="Y96" s="176">
        <v>0</v>
      </c>
      <c r="Z96" s="176">
        <v>0</v>
      </c>
      <c r="AA96" s="176">
        <v>0</v>
      </c>
      <c r="AB96" s="176">
        <v>0</v>
      </c>
      <c r="AC96" s="176">
        <v>0</v>
      </c>
      <c r="AD96" s="176">
        <v>0</v>
      </c>
      <c r="AE96" s="176">
        <v>0</v>
      </c>
      <c r="AF96" s="176">
        <v>0</v>
      </c>
      <c r="AG96" s="176">
        <v>0</v>
      </c>
      <c r="AH96" s="176">
        <v>0</v>
      </c>
      <c r="AI96" s="176">
        <v>0</v>
      </c>
      <c r="AJ96" s="176">
        <v>0</v>
      </c>
      <c r="AK96" s="176">
        <v>0</v>
      </c>
      <c r="AL96" s="176">
        <v>0</v>
      </c>
      <c r="AM96" s="176">
        <v>0</v>
      </c>
      <c r="AN96" s="176">
        <v>0</v>
      </c>
      <c r="AO96" s="176">
        <v>0</v>
      </c>
      <c r="AP96" s="176">
        <v>0</v>
      </c>
      <c r="AQ96" s="176">
        <v>0</v>
      </c>
      <c r="AR96" s="176">
        <v>0</v>
      </c>
      <c r="AS96" s="176">
        <v>0</v>
      </c>
      <c r="AT96" s="176"/>
      <c r="AU96" s="176">
        <v>0</v>
      </c>
      <c r="AV96" s="176">
        <v>0</v>
      </c>
      <c r="AW96" s="176"/>
      <c r="AX96" s="176">
        <v>0</v>
      </c>
      <c r="AY96" s="176">
        <v>0</v>
      </c>
      <c r="AZ96" s="176">
        <v>0</v>
      </c>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row>
    <row r="97" spans="1:99" x14ac:dyDescent="0.3">
      <c r="A97" s="152">
        <v>361</v>
      </c>
      <c r="B97" s="176" t="s">
        <v>77</v>
      </c>
      <c r="C97" s="176"/>
      <c r="D97" s="176">
        <v>0</v>
      </c>
      <c r="E97" s="176">
        <v>0</v>
      </c>
      <c r="F97" s="176">
        <v>0</v>
      </c>
      <c r="G97" s="176">
        <v>0</v>
      </c>
      <c r="H97" s="176">
        <v>0</v>
      </c>
      <c r="I97" s="176">
        <v>0</v>
      </c>
      <c r="J97" s="176">
        <v>0</v>
      </c>
      <c r="K97" s="176">
        <v>0</v>
      </c>
      <c r="L97" s="176"/>
      <c r="M97" s="176">
        <v>0</v>
      </c>
      <c r="N97" s="176">
        <v>0</v>
      </c>
      <c r="O97" s="176"/>
      <c r="P97" s="176">
        <v>137693037</v>
      </c>
      <c r="Q97" s="176">
        <v>0</v>
      </c>
      <c r="R97" s="176">
        <v>0</v>
      </c>
      <c r="S97" s="176">
        <v>0</v>
      </c>
      <c r="T97" s="176">
        <v>0</v>
      </c>
      <c r="U97" s="176">
        <v>69062733</v>
      </c>
      <c r="V97" s="176">
        <v>0</v>
      </c>
      <c r="W97" s="176">
        <v>0</v>
      </c>
      <c r="X97" s="176">
        <v>0</v>
      </c>
      <c r="Y97" s="176">
        <v>0</v>
      </c>
      <c r="Z97" s="176">
        <v>0</v>
      </c>
      <c r="AA97" s="176">
        <v>0</v>
      </c>
      <c r="AB97" s="176">
        <v>0</v>
      </c>
      <c r="AC97" s="176">
        <v>0</v>
      </c>
      <c r="AD97" s="176">
        <v>0</v>
      </c>
      <c r="AE97" s="176">
        <v>0</v>
      </c>
      <c r="AF97" s="176">
        <v>0</v>
      </c>
      <c r="AG97" s="176">
        <v>0</v>
      </c>
      <c r="AH97" s="176">
        <v>0</v>
      </c>
      <c r="AI97" s="176">
        <v>0</v>
      </c>
      <c r="AJ97" s="176">
        <v>0</v>
      </c>
      <c r="AK97" s="176">
        <v>0</v>
      </c>
      <c r="AL97" s="176">
        <v>0</v>
      </c>
      <c r="AM97" s="176">
        <v>0</v>
      </c>
      <c r="AN97" s="176">
        <v>0</v>
      </c>
      <c r="AO97" s="176">
        <v>0</v>
      </c>
      <c r="AP97" s="176">
        <v>0</v>
      </c>
      <c r="AQ97" s="176">
        <v>0</v>
      </c>
      <c r="AR97" s="176">
        <v>0</v>
      </c>
      <c r="AS97" s="176">
        <v>0</v>
      </c>
      <c r="AT97" s="176"/>
      <c r="AU97" s="176">
        <v>0</v>
      </c>
      <c r="AV97" s="176">
        <v>0</v>
      </c>
      <c r="AW97" s="176"/>
      <c r="AX97" s="176">
        <v>0</v>
      </c>
      <c r="AY97" s="176">
        <v>0</v>
      </c>
      <c r="AZ97" s="176">
        <v>0</v>
      </c>
      <c r="BA97" s="176"/>
      <c r="BB97" s="176"/>
      <c r="BC97" s="176"/>
      <c r="BD97" s="176"/>
      <c r="BE97" s="176"/>
      <c r="BF97" s="176"/>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c r="CJ97" s="176"/>
      <c r="CK97" s="176"/>
      <c r="CL97" s="176"/>
      <c r="CM97" s="176"/>
      <c r="CN97" s="176"/>
      <c r="CO97" s="176"/>
      <c r="CP97" s="176"/>
      <c r="CQ97" s="176"/>
      <c r="CR97" s="176"/>
      <c r="CS97" s="176"/>
      <c r="CT97" s="176"/>
      <c r="CU97" s="176"/>
    </row>
    <row r="98" spans="1:99" x14ac:dyDescent="0.3">
      <c r="A98" s="152">
        <v>362</v>
      </c>
      <c r="B98" s="176" t="s">
        <v>78</v>
      </c>
      <c r="C98" s="176"/>
      <c r="D98" s="176">
        <v>0</v>
      </c>
      <c r="E98" s="176">
        <v>0</v>
      </c>
      <c r="F98" s="176">
        <v>0</v>
      </c>
      <c r="G98" s="176">
        <v>0</v>
      </c>
      <c r="H98" s="176">
        <v>0</v>
      </c>
      <c r="I98" s="176">
        <v>0</v>
      </c>
      <c r="J98" s="176">
        <v>0</v>
      </c>
      <c r="K98" s="176">
        <v>0</v>
      </c>
      <c r="L98" s="176"/>
      <c r="M98" s="176">
        <v>0</v>
      </c>
      <c r="N98" s="176">
        <v>0</v>
      </c>
      <c r="O98" s="176"/>
      <c r="P98" s="176">
        <v>506355594</v>
      </c>
      <c r="Q98" s="176">
        <v>0</v>
      </c>
      <c r="R98" s="176">
        <v>0</v>
      </c>
      <c r="S98" s="176">
        <v>0</v>
      </c>
      <c r="T98" s="176">
        <v>0</v>
      </c>
      <c r="U98" s="176">
        <v>159031137</v>
      </c>
      <c r="V98" s="176">
        <v>0</v>
      </c>
      <c r="W98" s="176">
        <v>0</v>
      </c>
      <c r="X98" s="176">
        <v>0</v>
      </c>
      <c r="Y98" s="176">
        <v>0</v>
      </c>
      <c r="Z98" s="176">
        <v>0</v>
      </c>
      <c r="AA98" s="176">
        <v>0</v>
      </c>
      <c r="AB98" s="176">
        <v>0</v>
      </c>
      <c r="AC98" s="176">
        <v>0</v>
      </c>
      <c r="AD98" s="176">
        <v>0</v>
      </c>
      <c r="AE98" s="176">
        <v>0</v>
      </c>
      <c r="AF98" s="176">
        <v>0</v>
      </c>
      <c r="AG98" s="176">
        <v>0</v>
      </c>
      <c r="AH98" s="176">
        <v>0</v>
      </c>
      <c r="AI98" s="176">
        <v>0</v>
      </c>
      <c r="AJ98" s="176">
        <v>0</v>
      </c>
      <c r="AK98" s="176">
        <v>0</v>
      </c>
      <c r="AL98" s="176">
        <v>0</v>
      </c>
      <c r="AM98" s="176">
        <v>0</v>
      </c>
      <c r="AN98" s="176">
        <v>0</v>
      </c>
      <c r="AO98" s="176">
        <v>0</v>
      </c>
      <c r="AP98" s="176">
        <v>0</v>
      </c>
      <c r="AQ98" s="176">
        <v>0</v>
      </c>
      <c r="AR98" s="176">
        <v>0</v>
      </c>
      <c r="AS98" s="176">
        <v>0</v>
      </c>
      <c r="AT98" s="176"/>
      <c r="AU98" s="176">
        <v>0</v>
      </c>
      <c r="AV98" s="176">
        <v>0</v>
      </c>
      <c r="AW98" s="176"/>
      <c r="AX98" s="176">
        <v>0</v>
      </c>
      <c r="AY98" s="176">
        <v>0</v>
      </c>
      <c r="AZ98" s="176">
        <v>0</v>
      </c>
      <c r="BA98" s="176"/>
      <c r="BB98" s="176"/>
      <c r="BC98" s="176"/>
      <c r="BD98" s="176"/>
      <c r="BE98" s="176"/>
      <c r="BF98" s="176"/>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c r="CJ98" s="176"/>
      <c r="CK98" s="176"/>
      <c r="CL98" s="176"/>
      <c r="CM98" s="176"/>
      <c r="CN98" s="176"/>
      <c r="CO98" s="176"/>
      <c r="CP98" s="176"/>
      <c r="CQ98" s="176"/>
      <c r="CR98" s="176"/>
      <c r="CS98" s="176"/>
      <c r="CT98" s="176"/>
      <c r="CU98" s="176"/>
    </row>
    <row r="99" spans="1:99" x14ac:dyDescent="0.3">
      <c r="A99" s="152">
        <v>363</v>
      </c>
      <c r="B99" s="176" t="s">
        <v>210</v>
      </c>
      <c r="C99" s="176"/>
      <c r="D99" s="176">
        <v>0</v>
      </c>
      <c r="E99" s="176">
        <v>0</v>
      </c>
      <c r="F99" s="176">
        <v>0</v>
      </c>
      <c r="G99" s="176">
        <v>0</v>
      </c>
      <c r="H99" s="176">
        <v>0</v>
      </c>
      <c r="I99" s="176">
        <v>0</v>
      </c>
      <c r="J99" s="176">
        <v>0</v>
      </c>
      <c r="K99" s="176">
        <v>0</v>
      </c>
      <c r="L99" s="176"/>
      <c r="M99" s="176">
        <v>0</v>
      </c>
      <c r="N99" s="176">
        <v>0</v>
      </c>
      <c r="O99" s="176"/>
      <c r="P99" s="176">
        <v>22574839</v>
      </c>
      <c r="Q99" s="176">
        <v>0</v>
      </c>
      <c r="R99" s="176">
        <v>0</v>
      </c>
      <c r="S99" s="176">
        <v>0</v>
      </c>
      <c r="T99" s="176">
        <v>0</v>
      </c>
      <c r="U99" s="176">
        <v>2586639</v>
      </c>
      <c r="V99" s="176">
        <v>0</v>
      </c>
      <c r="W99" s="176">
        <v>0</v>
      </c>
      <c r="X99" s="176">
        <v>0</v>
      </c>
      <c r="Y99" s="176">
        <v>0</v>
      </c>
      <c r="Z99" s="176">
        <v>0</v>
      </c>
      <c r="AA99" s="176">
        <v>0</v>
      </c>
      <c r="AB99" s="176">
        <v>0</v>
      </c>
      <c r="AC99" s="176">
        <v>0</v>
      </c>
      <c r="AD99" s="176">
        <v>0</v>
      </c>
      <c r="AE99" s="176">
        <v>0</v>
      </c>
      <c r="AF99" s="176">
        <v>0</v>
      </c>
      <c r="AG99" s="176">
        <v>0</v>
      </c>
      <c r="AH99" s="176">
        <v>0</v>
      </c>
      <c r="AI99" s="176">
        <v>0</v>
      </c>
      <c r="AJ99" s="176">
        <v>0</v>
      </c>
      <c r="AK99" s="176">
        <v>0</v>
      </c>
      <c r="AL99" s="176">
        <v>0</v>
      </c>
      <c r="AM99" s="176">
        <v>0</v>
      </c>
      <c r="AN99" s="176">
        <v>0</v>
      </c>
      <c r="AO99" s="176">
        <v>0</v>
      </c>
      <c r="AP99" s="176">
        <v>0</v>
      </c>
      <c r="AQ99" s="176">
        <v>0</v>
      </c>
      <c r="AR99" s="176">
        <v>0</v>
      </c>
      <c r="AS99" s="176">
        <v>0</v>
      </c>
      <c r="AT99" s="176"/>
      <c r="AU99" s="176">
        <v>0</v>
      </c>
      <c r="AV99" s="176">
        <v>0</v>
      </c>
      <c r="AW99" s="176"/>
      <c r="AX99" s="176">
        <v>0</v>
      </c>
      <c r="AY99" s="176">
        <v>0</v>
      </c>
      <c r="AZ99" s="176">
        <v>0</v>
      </c>
      <c r="BA99" s="176"/>
      <c r="BB99" s="176"/>
      <c r="BC99" s="176"/>
      <c r="BD99" s="176"/>
      <c r="BE99" s="176"/>
      <c r="BF99" s="176"/>
      <c r="BG99" s="176"/>
      <c r="BH99" s="176"/>
      <c r="BI99" s="176"/>
      <c r="BJ99" s="176"/>
      <c r="BK99" s="176"/>
      <c r="BL99" s="176"/>
      <c r="BM99" s="176"/>
      <c r="BN99" s="176"/>
      <c r="BO99" s="176"/>
      <c r="BP99" s="176"/>
      <c r="BQ99" s="176"/>
      <c r="BR99" s="176"/>
      <c r="BS99" s="176"/>
      <c r="BT99" s="176"/>
      <c r="BU99" s="176"/>
      <c r="BV99" s="176"/>
      <c r="BW99" s="176"/>
      <c r="BX99" s="176"/>
      <c r="BY99" s="176"/>
      <c r="BZ99" s="176"/>
      <c r="CA99" s="176"/>
      <c r="CB99" s="176"/>
      <c r="CC99" s="176"/>
      <c r="CD99" s="176"/>
      <c r="CE99" s="176"/>
      <c r="CF99" s="176"/>
      <c r="CG99" s="176"/>
      <c r="CH99" s="176"/>
      <c r="CI99" s="176"/>
      <c r="CJ99" s="176"/>
      <c r="CK99" s="176"/>
      <c r="CL99" s="176"/>
      <c r="CM99" s="176"/>
      <c r="CN99" s="176"/>
      <c r="CO99" s="176"/>
      <c r="CP99" s="176"/>
      <c r="CQ99" s="176"/>
      <c r="CR99" s="176"/>
      <c r="CS99" s="176"/>
      <c r="CT99" s="176"/>
      <c r="CU99" s="176"/>
    </row>
    <row r="100" spans="1:99" x14ac:dyDescent="0.3">
      <c r="A100" s="152">
        <v>364</v>
      </c>
      <c r="B100" s="176" t="s">
        <v>211</v>
      </c>
      <c r="C100" s="176"/>
      <c r="D100" s="176">
        <v>0</v>
      </c>
      <c r="E100" s="176">
        <v>0</v>
      </c>
      <c r="F100" s="176">
        <v>0</v>
      </c>
      <c r="G100" s="176">
        <v>0</v>
      </c>
      <c r="H100" s="176">
        <v>0</v>
      </c>
      <c r="I100" s="176">
        <v>0</v>
      </c>
      <c r="J100" s="176">
        <v>0</v>
      </c>
      <c r="K100" s="176">
        <v>0</v>
      </c>
      <c r="L100" s="176"/>
      <c r="M100" s="176">
        <v>0</v>
      </c>
      <c r="N100" s="176">
        <v>0</v>
      </c>
      <c r="O100" s="176"/>
      <c r="P100" s="176">
        <v>17809422</v>
      </c>
      <c r="Q100" s="176">
        <v>0</v>
      </c>
      <c r="R100" s="176">
        <v>0</v>
      </c>
      <c r="S100" s="176">
        <v>0</v>
      </c>
      <c r="T100" s="176">
        <v>0</v>
      </c>
      <c r="U100" s="176">
        <v>2201021</v>
      </c>
      <c r="V100" s="176">
        <v>0</v>
      </c>
      <c r="W100" s="176">
        <v>0</v>
      </c>
      <c r="X100" s="176">
        <v>0</v>
      </c>
      <c r="Y100" s="176">
        <v>0</v>
      </c>
      <c r="Z100" s="176">
        <v>0</v>
      </c>
      <c r="AA100" s="176">
        <v>0</v>
      </c>
      <c r="AB100" s="176">
        <v>0</v>
      </c>
      <c r="AC100" s="176">
        <v>0</v>
      </c>
      <c r="AD100" s="176">
        <v>0</v>
      </c>
      <c r="AE100" s="176">
        <v>0</v>
      </c>
      <c r="AF100" s="176">
        <v>0</v>
      </c>
      <c r="AG100" s="176">
        <v>0</v>
      </c>
      <c r="AH100" s="176">
        <v>0</v>
      </c>
      <c r="AI100" s="176">
        <v>0</v>
      </c>
      <c r="AJ100" s="176">
        <v>0</v>
      </c>
      <c r="AK100" s="176">
        <v>0</v>
      </c>
      <c r="AL100" s="176">
        <v>0</v>
      </c>
      <c r="AM100" s="176">
        <v>0</v>
      </c>
      <c r="AN100" s="176">
        <v>0</v>
      </c>
      <c r="AO100" s="176">
        <v>0</v>
      </c>
      <c r="AP100" s="176">
        <v>0</v>
      </c>
      <c r="AQ100" s="176">
        <v>0</v>
      </c>
      <c r="AR100" s="176">
        <v>0</v>
      </c>
      <c r="AS100" s="176">
        <v>0</v>
      </c>
      <c r="AT100" s="176"/>
      <c r="AU100" s="176">
        <v>0</v>
      </c>
      <c r="AV100" s="176">
        <v>0</v>
      </c>
      <c r="AW100" s="176"/>
      <c r="AX100" s="176">
        <v>0</v>
      </c>
      <c r="AY100" s="176">
        <v>0</v>
      </c>
      <c r="AZ100" s="176">
        <v>0</v>
      </c>
      <c r="BA100" s="176"/>
      <c r="BB100" s="176"/>
      <c r="BC100" s="176"/>
      <c r="BD100" s="176"/>
      <c r="BE100" s="176"/>
      <c r="BF100" s="176"/>
      <c r="BG100" s="176"/>
      <c r="BH100" s="176"/>
      <c r="BI100" s="176"/>
      <c r="BJ100" s="176"/>
      <c r="BK100" s="176"/>
      <c r="BL100" s="176"/>
      <c r="BM100" s="176"/>
      <c r="BN100" s="176"/>
      <c r="BO100" s="176"/>
      <c r="BP100" s="176"/>
      <c r="BQ100" s="176"/>
      <c r="BR100" s="176"/>
      <c r="BS100" s="176"/>
      <c r="BT100" s="176"/>
      <c r="BU100" s="176"/>
      <c r="BV100" s="176"/>
      <c r="BW100" s="176"/>
      <c r="BX100" s="176"/>
      <c r="BY100" s="176"/>
      <c r="BZ100" s="176"/>
      <c r="CA100" s="176"/>
      <c r="CB100" s="176"/>
      <c r="CC100" s="176"/>
      <c r="CD100" s="176"/>
      <c r="CE100" s="176"/>
      <c r="CF100" s="176"/>
      <c r="CG100" s="176"/>
      <c r="CH100" s="176"/>
      <c r="CI100" s="176"/>
      <c r="CJ100" s="176"/>
      <c r="CK100" s="176"/>
      <c r="CL100" s="176"/>
      <c r="CM100" s="176"/>
      <c r="CN100" s="176"/>
      <c r="CO100" s="176"/>
      <c r="CP100" s="176"/>
      <c r="CQ100" s="176"/>
      <c r="CR100" s="176"/>
      <c r="CS100" s="176"/>
      <c r="CT100" s="176"/>
      <c r="CU100" s="176"/>
    </row>
    <row r="101" spans="1:99" x14ac:dyDescent="0.3">
      <c r="A101" s="152">
        <v>365</v>
      </c>
      <c r="B101" s="176" t="s">
        <v>213</v>
      </c>
      <c r="C101" s="176"/>
      <c r="D101" s="176">
        <v>0</v>
      </c>
      <c r="E101" s="176">
        <v>0</v>
      </c>
      <c r="F101" s="176">
        <v>0</v>
      </c>
      <c r="G101" s="176">
        <v>0</v>
      </c>
      <c r="H101" s="176">
        <v>0</v>
      </c>
      <c r="I101" s="176">
        <v>0</v>
      </c>
      <c r="J101" s="176">
        <v>0</v>
      </c>
      <c r="K101" s="176">
        <v>0</v>
      </c>
      <c r="L101" s="176"/>
      <c r="M101" s="176">
        <v>0</v>
      </c>
      <c r="N101" s="176">
        <v>0</v>
      </c>
      <c r="O101" s="176"/>
      <c r="P101" s="176">
        <v>0</v>
      </c>
      <c r="Q101" s="176">
        <v>0</v>
      </c>
      <c r="R101" s="176">
        <v>0</v>
      </c>
      <c r="S101" s="176">
        <v>0</v>
      </c>
      <c r="T101" s="176">
        <v>0</v>
      </c>
      <c r="U101" s="176">
        <v>0</v>
      </c>
      <c r="V101" s="176">
        <v>0</v>
      </c>
      <c r="W101" s="176">
        <v>0</v>
      </c>
      <c r="X101" s="176">
        <v>0</v>
      </c>
      <c r="Y101" s="176">
        <v>0</v>
      </c>
      <c r="Z101" s="176">
        <v>0</v>
      </c>
      <c r="AA101" s="176">
        <v>0</v>
      </c>
      <c r="AB101" s="176">
        <v>0</v>
      </c>
      <c r="AC101" s="176">
        <v>0</v>
      </c>
      <c r="AD101" s="176">
        <v>0</v>
      </c>
      <c r="AE101" s="176">
        <v>0</v>
      </c>
      <c r="AF101" s="176">
        <v>0</v>
      </c>
      <c r="AG101" s="176">
        <v>0</v>
      </c>
      <c r="AH101" s="176">
        <v>0</v>
      </c>
      <c r="AI101" s="176">
        <v>0</v>
      </c>
      <c r="AJ101" s="176">
        <v>0</v>
      </c>
      <c r="AK101" s="176">
        <v>0</v>
      </c>
      <c r="AL101" s="176">
        <v>0</v>
      </c>
      <c r="AM101" s="176">
        <v>0</v>
      </c>
      <c r="AN101" s="176">
        <v>0</v>
      </c>
      <c r="AO101" s="176">
        <v>0</v>
      </c>
      <c r="AP101" s="176">
        <v>0</v>
      </c>
      <c r="AQ101" s="176">
        <v>0</v>
      </c>
      <c r="AR101" s="176">
        <v>0</v>
      </c>
      <c r="AS101" s="176">
        <v>0</v>
      </c>
      <c r="AT101" s="176"/>
      <c r="AU101" s="176">
        <v>0</v>
      </c>
      <c r="AV101" s="176">
        <v>0</v>
      </c>
      <c r="AW101" s="176"/>
      <c r="AX101" s="176">
        <v>0</v>
      </c>
      <c r="AY101" s="176">
        <v>0</v>
      </c>
      <c r="AZ101" s="176">
        <v>0</v>
      </c>
      <c r="BA101" s="176"/>
      <c r="BB101" s="176"/>
      <c r="BC101" s="176"/>
      <c r="BD101" s="176"/>
      <c r="BE101" s="176"/>
      <c r="BF101" s="176"/>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c r="CS101" s="176"/>
      <c r="CT101" s="176"/>
      <c r="CU101" s="176"/>
    </row>
    <row r="102" spans="1:99" x14ac:dyDescent="0.3">
      <c r="A102" s="152">
        <v>366</v>
      </c>
      <c r="B102" s="176" t="s">
        <v>870</v>
      </c>
      <c r="C102" s="176"/>
      <c r="D102" s="176">
        <v>0</v>
      </c>
      <c r="E102" s="176">
        <v>0</v>
      </c>
      <c r="F102" s="176">
        <v>0</v>
      </c>
      <c r="G102" s="176">
        <v>0</v>
      </c>
      <c r="H102" s="176">
        <v>0</v>
      </c>
      <c r="I102" s="176">
        <v>0</v>
      </c>
      <c r="J102" s="176">
        <v>0</v>
      </c>
      <c r="K102" s="176">
        <v>0</v>
      </c>
      <c r="L102" s="176"/>
      <c r="M102" s="176">
        <v>0</v>
      </c>
      <c r="N102" s="176">
        <v>0</v>
      </c>
      <c r="O102" s="176"/>
      <c r="P102" s="176">
        <v>4107291</v>
      </c>
      <c r="Q102" s="176">
        <v>0</v>
      </c>
      <c r="R102" s="176">
        <v>0</v>
      </c>
      <c r="S102" s="176">
        <v>0</v>
      </c>
      <c r="T102" s="176">
        <v>0</v>
      </c>
      <c r="U102" s="176">
        <v>4834992</v>
      </c>
      <c r="V102" s="176">
        <v>0</v>
      </c>
      <c r="W102" s="176">
        <v>0</v>
      </c>
      <c r="X102" s="176">
        <v>0</v>
      </c>
      <c r="Y102" s="176">
        <v>0</v>
      </c>
      <c r="Z102" s="176">
        <v>0</v>
      </c>
      <c r="AA102" s="176">
        <v>0</v>
      </c>
      <c r="AB102" s="176">
        <v>0</v>
      </c>
      <c r="AC102" s="176">
        <v>0</v>
      </c>
      <c r="AD102" s="176">
        <v>0</v>
      </c>
      <c r="AE102" s="176">
        <v>0</v>
      </c>
      <c r="AF102" s="176">
        <v>0</v>
      </c>
      <c r="AG102" s="176">
        <v>0</v>
      </c>
      <c r="AH102" s="176">
        <v>0</v>
      </c>
      <c r="AI102" s="176">
        <v>0</v>
      </c>
      <c r="AJ102" s="176">
        <v>0</v>
      </c>
      <c r="AK102" s="176">
        <v>0</v>
      </c>
      <c r="AL102" s="176">
        <v>0</v>
      </c>
      <c r="AM102" s="176">
        <v>0</v>
      </c>
      <c r="AN102" s="176">
        <v>0</v>
      </c>
      <c r="AO102" s="176">
        <v>0</v>
      </c>
      <c r="AP102" s="176">
        <v>0</v>
      </c>
      <c r="AQ102" s="176">
        <v>0</v>
      </c>
      <c r="AR102" s="176">
        <v>0</v>
      </c>
      <c r="AS102" s="176">
        <v>0</v>
      </c>
      <c r="AT102" s="176"/>
      <c r="AU102" s="176">
        <v>0</v>
      </c>
      <c r="AV102" s="176">
        <v>0</v>
      </c>
      <c r="AW102" s="176"/>
      <c r="AX102" s="176">
        <v>0</v>
      </c>
      <c r="AY102" s="176">
        <v>0</v>
      </c>
      <c r="AZ102" s="176">
        <v>0</v>
      </c>
      <c r="BA102" s="176"/>
      <c r="BB102" s="176"/>
      <c r="BC102" s="176"/>
      <c r="BD102" s="176"/>
      <c r="BE102" s="176"/>
      <c r="BF102" s="176"/>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c r="CS102" s="176"/>
      <c r="CT102" s="176"/>
      <c r="CU102" s="176"/>
    </row>
    <row r="103" spans="1:99" x14ac:dyDescent="0.3">
      <c r="A103" s="152">
        <v>368</v>
      </c>
      <c r="B103" s="176" t="s">
        <v>168</v>
      </c>
      <c r="C103" s="176"/>
      <c r="D103" s="176">
        <v>0</v>
      </c>
      <c r="E103" s="176">
        <v>0</v>
      </c>
      <c r="F103" s="176">
        <v>0</v>
      </c>
      <c r="G103" s="176">
        <v>0</v>
      </c>
      <c r="H103" s="176">
        <v>0</v>
      </c>
      <c r="I103" s="176">
        <v>0</v>
      </c>
      <c r="J103" s="176">
        <v>0</v>
      </c>
      <c r="K103" s="176">
        <v>0</v>
      </c>
      <c r="L103" s="176"/>
      <c r="M103" s="176">
        <v>0</v>
      </c>
      <c r="N103" s="176">
        <v>0</v>
      </c>
      <c r="O103" s="176"/>
      <c r="P103" s="176">
        <v>0</v>
      </c>
      <c r="Q103" s="176">
        <v>0</v>
      </c>
      <c r="R103" s="176">
        <v>0</v>
      </c>
      <c r="S103" s="176">
        <v>0</v>
      </c>
      <c r="T103" s="176">
        <v>0</v>
      </c>
      <c r="U103" s="176">
        <v>0</v>
      </c>
      <c r="V103" s="176">
        <v>0</v>
      </c>
      <c r="W103" s="176">
        <v>0</v>
      </c>
      <c r="X103" s="176">
        <v>0</v>
      </c>
      <c r="Y103" s="176">
        <v>0</v>
      </c>
      <c r="Z103" s="176">
        <v>0</v>
      </c>
      <c r="AA103" s="176">
        <v>0</v>
      </c>
      <c r="AB103" s="176">
        <v>0</v>
      </c>
      <c r="AC103" s="176">
        <v>0</v>
      </c>
      <c r="AD103" s="176">
        <v>0</v>
      </c>
      <c r="AE103" s="176">
        <v>0</v>
      </c>
      <c r="AF103" s="176">
        <v>0</v>
      </c>
      <c r="AG103" s="176">
        <v>0</v>
      </c>
      <c r="AH103" s="176">
        <v>0</v>
      </c>
      <c r="AI103" s="176">
        <v>0</v>
      </c>
      <c r="AJ103" s="176">
        <v>0</v>
      </c>
      <c r="AK103" s="176">
        <v>0</v>
      </c>
      <c r="AL103" s="176">
        <v>0</v>
      </c>
      <c r="AM103" s="176">
        <v>0</v>
      </c>
      <c r="AN103" s="176">
        <v>0</v>
      </c>
      <c r="AO103" s="176">
        <v>0</v>
      </c>
      <c r="AP103" s="176">
        <v>0</v>
      </c>
      <c r="AQ103" s="176">
        <v>0</v>
      </c>
      <c r="AR103" s="176">
        <v>0</v>
      </c>
      <c r="AS103" s="176">
        <v>0</v>
      </c>
      <c r="AT103" s="176"/>
      <c r="AU103" s="176">
        <v>0</v>
      </c>
      <c r="AV103" s="176">
        <v>0</v>
      </c>
      <c r="AW103" s="176"/>
      <c r="AX103" s="176">
        <v>0</v>
      </c>
      <c r="AY103" s="176">
        <v>0</v>
      </c>
      <c r="AZ103" s="176">
        <v>0</v>
      </c>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6"/>
      <c r="BZ103" s="176"/>
      <c r="CA103" s="176"/>
      <c r="CB103" s="176"/>
      <c r="CC103" s="176"/>
      <c r="CD103" s="176"/>
      <c r="CE103" s="176"/>
      <c r="CF103" s="176"/>
      <c r="CG103" s="176"/>
      <c r="CH103" s="176"/>
      <c r="CI103" s="176"/>
      <c r="CJ103" s="176"/>
      <c r="CK103" s="176"/>
      <c r="CL103" s="176"/>
      <c r="CM103" s="176"/>
      <c r="CN103" s="176"/>
      <c r="CO103" s="176"/>
      <c r="CP103" s="176"/>
      <c r="CQ103" s="176"/>
      <c r="CR103" s="176"/>
      <c r="CS103" s="176"/>
      <c r="CT103" s="176"/>
      <c r="CU103" s="176"/>
    </row>
    <row r="104" spans="1:99" x14ac:dyDescent="0.3">
      <c r="A104" s="152">
        <v>369</v>
      </c>
      <c r="B104" s="176" t="s">
        <v>173</v>
      </c>
      <c r="C104" s="176"/>
      <c r="D104" s="176">
        <v>0</v>
      </c>
      <c r="E104" s="176">
        <v>0</v>
      </c>
      <c r="F104" s="176">
        <v>0</v>
      </c>
      <c r="G104" s="176">
        <v>0</v>
      </c>
      <c r="H104" s="176">
        <v>0</v>
      </c>
      <c r="I104" s="176">
        <v>0</v>
      </c>
      <c r="J104" s="176">
        <v>0</v>
      </c>
      <c r="K104" s="176">
        <v>0</v>
      </c>
      <c r="L104" s="176"/>
      <c r="M104" s="176">
        <v>0</v>
      </c>
      <c r="N104" s="176">
        <v>0</v>
      </c>
      <c r="O104" s="176"/>
      <c r="P104" s="176">
        <v>0</v>
      </c>
      <c r="Q104" s="176">
        <v>0</v>
      </c>
      <c r="R104" s="176">
        <v>0</v>
      </c>
      <c r="S104" s="176">
        <v>0</v>
      </c>
      <c r="T104" s="176">
        <v>0</v>
      </c>
      <c r="U104" s="176">
        <v>0</v>
      </c>
      <c r="V104" s="176">
        <v>0</v>
      </c>
      <c r="W104" s="176">
        <v>0</v>
      </c>
      <c r="X104" s="176">
        <v>0</v>
      </c>
      <c r="Y104" s="176">
        <v>0</v>
      </c>
      <c r="Z104" s="176">
        <v>0</v>
      </c>
      <c r="AA104" s="176">
        <v>0</v>
      </c>
      <c r="AB104" s="176">
        <v>0</v>
      </c>
      <c r="AC104" s="176">
        <v>0</v>
      </c>
      <c r="AD104" s="176">
        <v>0</v>
      </c>
      <c r="AE104" s="176">
        <v>0</v>
      </c>
      <c r="AF104" s="176">
        <v>0</v>
      </c>
      <c r="AG104" s="176">
        <v>0</v>
      </c>
      <c r="AH104" s="176">
        <v>0</v>
      </c>
      <c r="AI104" s="176">
        <v>0</v>
      </c>
      <c r="AJ104" s="176">
        <v>0</v>
      </c>
      <c r="AK104" s="176">
        <v>0</v>
      </c>
      <c r="AL104" s="176">
        <v>0</v>
      </c>
      <c r="AM104" s="176">
        <v>0</v>
      </c>
      <c r="AN104" s="176">
        <v>0</v>
      </c>
      <c r="AO104" s="176">
        <v>0</v>
      </c>
      <c r="AP104" s="176">
        <v>0</v>
      </c>
      <c r="AQ104" s="176">
        <v>0</v>
      </c>
      <c r="AR104" s="176">
        <v>0</v>
      </c>
      <c r="AS104" s="176">
        <v>0</v>
      </c>
      <c r="AT104" s="176"/>
      <c r="AU104" s="176">
        <v>0</v>
      </c>
      <c r="AV104" s="176">
        <v>0</v>
      </c>
      <c r="AW104" s="176"/>
      <c r="AX104" s="176">
        <v>0</v>
      </c>
      <c r="AY104" s="176">
        <v>0</v>
      </c>
      <c r="AZ104" s="176">
        <v>0</v>
      </c>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row>
    <row r="105" spans="1:99" x14ac:dyDescent="0.3">
      <c r="A105" s="152">
        <v>370</v>
      </c>
      <c r="B105" s="176" t="s">
        <v>175</v>
      </c>
      <c r="C105" s="176"/>
      <c r="D105" s="176">
        <v>0</v>
      </c>
      <c r="E105" s="176">
        <v>0</v>
      </c>
      <c r="F105" s="176">
        <v>0</v>
      </c>
      <c r="G105" s="176">
        <v>0</v>
      </c>
      <c r="H105" s="176">
        <v>0</v>
      </c>
      <c r="I105" s="176">
        <v>0</v>
      </c>
      <c r="J105" s="176">
        <v>0</v>
      </c>
      <c r="K105" s="176">
        <v>0</v>
      </c>
      <c r="L105" s="176"/>
      <c r="M105" s="176">
        <v>0</v>
      </c>
      <c r="N105" s="176">
        <v>0</v>
      </c>
      <c r="O105" s="176"/>
      <c r="P105" s="176">
        <v>0</v>
      </c>
      <c r="Q105" s="176">
        <v>0</v>
      </c>
      <c r="R105" s="176">
        <v>0</v>
      </c>
      <c r="S105" s="176">
        <v>0</v>
      </c>
      <c r="T105" s="176">
        <v>0</v>
      </c>
      <c r="U105" s="176">
        <v>0</v>
      </c>
      <c r="V105" s="176">
        <v>0</v>
      </c>
      <c r="W105" s="176">
        <v>0</v>
      </c>
      <c r="X105" s="176">
        <v>0</v>
      </c>
      <c r="Y105" s="176">
        <v>0</v>
      </c>
      <c r="Z105" s="176">
        <v>0</v>
      </c>
      <c r="AA105" s="176">
        <v>0</v>
      </c>
      <c r="AB105" s="176">
        <v>0</v>
      </c>
      <c r="AC105" s="176">
        <v>0</v>
      </c>
      <c r="AD105" s="176">
        <v>0</v>
      </c>
      <c r="AE105" s="176">
        <v>0</v>
      </c>
      <c r="AF105" s="176">
        <v>0</v>
      </c>
      <c r="AG105" s="176">
        <v>0</v>
      </c>
      <c r="AH105" s="176">
        <v>0</v>
      </c>
      <c r="AI105" s="176">
        <v>0</v>
      </c>
      <c r="AJ105" s="176">
        <v>0</v>
      </c>
      <c r="AK105" s="176">
        <v>0</v>
      </c>
      <c r="AL105" s="176">
        <v>0</v>
      </c>
      <c r="AM105" s="176">
        <v>0</v>
      </c>
      <c r="AN105" s="176">
        <v>0</v>
      </c>
      <c r="AO105" s="176">
        <v>0</v>
      </c>
      <c r="AP105" s="176">
        <v>0</v>
      </c>
      <c r="AQ105" s="176">
        <v>0</v>
      </c>
      <c r="AR105" s="176">
        <v>0</v>
      </c>
      <c r="AS105" s="176">
        <v>0</v>
      </c>
      <c r="AT105" s="176"/>
      <c r="AU105" s="176">
        <v>0</v>
      </c>
      <c r="AV105" s="176">
        <v>0</v>
      </c>
      <c r="AW105" s="176"/>
      <c r="AX105" s="176">
        <v>0</v>
      </c>
      <c r="AY105" s="176">
        <v>0</v>
      </c>
      <c r="AZ105" s="176">
        <v>0</v>
      </c>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row>
    <row r="106" spans="1:99" x14ac:dyDescent="0.3">
      <c r="A106" s="152">
        <v>371</v>
      </c>
      <c r="B106" s="176" t="s">
        <v>225</v>
      </c>
      <c r="C106" s="176"/>
      <c r="D106" s="176">
        <v>0</v>
      </c>
      <c r="E106" s="176">
        <v>0</v>
      </c>
      <c r="F106" s="176">
        <v>0</v>
      </c>
      <c r="G106" s="176">
        <v>0</v>
      </c>
      <c r="H106" s="176">
        <v>0</v>
      </c>
      <c r="I106" s="176">
        <v>0</v>
      </c>
      <c r="J106" s="176">
        <v>0</v>
      </c>
      <c r="K106" s="176">
        <v>0</v>
      </c>
      <c r="L106" s="176"/>
      <c r="M106" s="176">
        <v>0</v>
      </c>
      <c r="N106" s="176">
        <v>0</v>
      </c>
      <c r="O106" s="176"/>
      <c r="P106" s="176">
        <v>0</v>
      </c>
      <c r="Q106" s="176">
        <v>0</v>
      </c>
      <c r="R106" s="176">
        <v>0</v>
      </c>
      <c r="S106" s="176">
        <v>0</v>
      </c>
      <c r="T106" s="176">
        <v>0</v>
      </c>
      <c r="U106" s="176">
        <v>0</v>
      </c>
      <c r="V106" s="176">
        <v>0</v>
      </c>
      <c r="W106" s="176">
        <v>0</v>
      </c>
      <c r="X106" s="176">
        <v>0</v>
      </c>
      <c r="Y106" s="176">
        <v>0</v>
      </c>
      <c r="Z106" s="176">
        <v>0</v>
      </c>
      <c r="AA106" s="176">
        <v>0</v>
      </c>
      <c r="AB106" s="176">
        <v>0</v>
      </c>
      <c r="AC106" s="176">
        <v>0</v>
      </c>
      <c r="AD106" s="176">
        <v>0</v>
      </c>
      <c r="AE106" s="176">
        <v>0</v>
      </c>
      <c r="AF106" s="176">
        <v>0</v>
      </c>
      <c r="AG106" s="176">
        <v>0</v>
      </c>
      <c r="AH106" s="176">
        <v>0</v>
      </c>
      <c r="AI106" s="176">
        <v>0</v>
      </c>
      <c r="AJ106" s="176">
        <v>0</v>
      </c>
      <c r="AK106" s="176">
        <v>0</v>
      </c>
      <c r="AL106" s="176">
        <v>0</v>
      </c>
      <c r="AM106" s="176">
        <v>0</v>
      </c>
      <c r="AN106" s="176">
        <v>0</v>
      </c>
      <c r="AO106" s="176">
        <v>0</v>
      </c>
      <c r="AP106" s="176">
        <v>0</v>
      </c>
      <c r="AQ106" s="176">
        <v>0</v>
      </c>
      <c r="AR106" s="176">
        <v>0</v>
      </c>
      <c r="AS106" s="176">
        <v>0</v>
      </c>
      <c r="AT106" s="176"/>
      <c r="AU106" s="176">
        <v>0</v>
      </c>
      <c r="AV106" s="176">
        <v>0</v>
      </c>
      <c r="AW106" s="176"/>
      <c r="AX106" s="176">
        <v>0</v>
      </c>
      <c r="AY106" s="176">
        <v>0</v>
      </c>
      <c r="AZ106" s="176">
        <v>0</v>
      </c>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row>
    <row r="107" spans="1:99" x14ac:dyDescent="0.3">
      <c r="A107" s="152">
        <v>373</v>
      </c>
      <c r="B107" s="176" t="s">
        <v>282</v>
      </c>
      <c r="C107" s="176"/>
      <c r="D107" s="176">
        <v>0</v>
      </c>
      <c r="E107" s="176">
        <v>0</v>
      </c>
      <c r="F107" s="176">
        <v>0</v>
      </c>
      <c r="G107" s="176">
        <v>0</v>
      </c>
      <c r="H107" s="176">
        <v>0</v>
      </c>
      <c r="I107" s="176">
        <v>0</v>
      </c>
      <c r="J107" s="176">
        <v>0</v>
      </c>
      <c r="K107" s="176">
        <v>0</v>
      </c>
      <c r="L107" s="176"/>
      <c r="M107" s="176">
        <v>0</v>
      </c>
      <c r="N107" s="176">
        <v>0</v>
      </c>
      <c r="O107" s="176"/>
      <c r="P107" s="176">
        <v>0</v>
      </c>
      <c r="Q107" s="176">
        <v>0</v>
      </c>
      <c r="R107" s="176">
        <v>0</v>
      </c>
      <c r="S107" s="176">
        <v>0</v>
      </c>
      <c r="T107" s="176">
        <v>0</v>
      </c>
      <c r="U107" s="176">
        <v>0</v>
      </c>
      <c r="V107" s="176">
        <v>0</v>
      </c>
      <c r="W107" s="176">
        <v>0</v>
      </c>
      <c r="X107" s="176">
        <v>0</v>
      </c>
      <c r="Y107" s="176">
        <v>0</v>
      </c>
      <c r="Z107" s="176">
        <v>0</v>
      </c>
      <c r="AA107" s="176">
        <v>0</v>
      </c>
      <c r="AB107" s="176">
        <v>0</v>
      </c>
      <c r="AC107" s="176">
        <v>0</v>
      </c>
      <c r="AD107" s="176">
        <v>0</v>
      </c>
      <c r="AE107" s="176">
        <v>0</v>
      </c>
      <c r="AF107" s="176">
        <v>0</v>
      </c>
      <c r="AG107" s="176">
        <v>0</v>
      </c>
      <c r="AH107" s="176">
        <v>0</v>
      </c>
      <c r="AI107" s="176">
        <v>288822</v>
      </c>
      <c r="AJ107" s="176">
        <v>0</v>
      </c>
      <c r="AK107" s="176">
        <v>0</v>
      </c>
      <c r="AL107" s="176">
        <v>0</v>
      </c>
      <c r="AM107" s="176">
        <v>0</v>
      </c>
      <c r="AN107" s="176">
        <v>0</v>
      </c>
      <c r="AO107" s="176">
        <v>0</v>
      </c>
      <c r="AP107" s="176">
        <v>0</v>
      </c>
      <c r="AQ107" s="176">
        <v>0</v>
      </c>
      <c r="AR107" s="176">
        <v>0</v>
      </c>
      <c r="AS107" s="176">
        <v>0</v>
      </c>
      <c r="AT107" s="176"/>
      <c r="AU107" s="176">
        <v>0</v>
      </c>
      <c r="AV107" s="176">
        <v>0</v>
      </c>
      <c r="AW107" s="176"/>
      <c r="AX107" s="176">
        <v>0</v>
      </c>
      <c r="AY107" s="176">
        <v>0</v>
      </c>
      <c r="AZ107" s="176">
        <v>0</v>
      </c>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row>
    <row r="108" spans="1:99" x14ac:dyDescent="0.3">
      <c r="A108" s="152">
        <v>375</v>
      </c>
      <c r="B108" s="176" t="s">
        <v>190</v>
      </c>
      <c r="C108" s="176"/>
      <c r="D108" s="176">
        <v>2216750</v>
      </c>
      <c r="E108" s="176">
        <v>8004088</v>
      </c>
      <c r="F108" s="176">
        <v>8317033</v>
      </c>
      <c r="G108" s="176">
        <v>58549092</v>
      </c>
      <c r="H108" s="176">
        <v>67107474</v>
      </c>
      <c r="I108" s="176">
        <v>19835206</v>
      </c>
      <c r="J108" s="176">
        <v>59241443</v>
      </c>
      <c r="K108" s="176">
        <v>6469831</v>
      </c>
      <c r="L108" s="176"/>
      <c r="M108" s="176">
        <v>1699270</v>
      </c>
      <c r="N108" s="176">
        <v>5676093</v>
      </c>
      <c r="O108" s="176"/>
      <c r="P108" s="176">
        <v>18967262</v>
      </c>
      <c r="Q108" s="176">
        <v>1493312</v>
      </c>
      <c r="R108" s="176">
        <v>56332</v>
      </c>
      <c r="S108" s="176">
        <v>6714214</v>
      </c>
      <c r="T108" s="176">
        <v>835294</v>
      </c>
      <c r="U108" s="176">
        <v>20003777</v>
      </c>
      <c r="V108" s="176">
        <v>3878893</v>
      </c>
      <c r="W108" s="176">
        <v>652094</v>
      </c>
      <c r="X108" s="176">
        <v>2752873</v>
      </c>
      <c r="Y108" s="176">
        <v>3111611</v>
      </c>
      <c r="Z108" s="176">
        <v>751522</v>
      </c>
      <c r="AA108" s="176">
        <v>2228294</v>
      </c>
      <c r="AB108" s="176">
        <v>1178416</v>
      </c>
      <c r="AC108" s="176">
        <v>9664112</v>
      </c>
      <c r="AD108" s="176">
        <v>3510307</v>
      </c>
      <c r="AE108" s="176">
        <v>429072</v>
      </c>
      <c r="AF108" s="176">
        <v>37673521</v>
      </c>
      <c r="AG108" s="176">
        <v>15645655</v>
      </c>
      <c r="AH108" s="176">
        <v>20407453</v>
      </c>
      <c r="AI108" s="176">
        <v>0</v>
      </c>
      <c r="AJ108" s="176">
        <v>9547420</v>
      </c>
      <c r="AK108" s="176">
        <v>614279</v>
      </c>
      <c r="AL108" s="176">
        <v>1307737</v>
      </c>
      <c r="AM108" s="176">
        <v>28213193</v>
      </c>
      <c r="AN108" s="176">
        <v>3773498</v>
      </c>
      <c r="AO108" s="176">
        <v>8635622</v>
      </c>
      <c r="AP108" s="176">
        <v>2295520</v>
      </c>
      <c r="AQ108" s="176">
        <v>2366124</v>
      </c>
      <c r="AR108" s="176">
        <v>909190</v>
      </c>
      <c r="AS108" s="176">
        <v>328576</v>
      </c>
      <c r="AT108" s="176"/>
      <c r="AU108" s="176">
        <v>12603138</v>
      </c>
      <c r="AV108" s="176">
        <v>0</v>
      </c>
      <c r="AW108" s="176"/>
      <c r="AX108" s="176">
        <v>38698</v>
      </c>
      <c r="AY108" s="176">
        <v>0</v>
      </c>
      <c r="AZ108" s="176">
        <v>1975375</v>
      </c>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row>
    <row r="109" spans="1:99" x14ac:dyDescent="0.3">
      <c r="A109" s="152">
        <v>376</v>
      </c>
      <c r="B109" s="176" t="s">
        <v>79</v>
      </c>
      <c r="C109" s="176"/>
      <c r="D109" s="176">
        <v>0</v>
      </c>
      <c r="E109" s="176">
        <v>0</v>
      </c>
      <c r="F109" s="176">
        <v>0</v>
      </c>
      <c r="G109" s="176">
        <v>0</v>
      </c>
      <c r="H109" s="176">
        <v>0</v>
      </c>
      <c r="I109" s="176">
        <v>0</v>
      </c>
      <c r="J109" s="176">
        <v>0</v>
      </c>
      <c r="K109" s="176">
        <v>0</v>
      </c>
      <c r="L109" s="176"/>
      <c r="M109" s="176">
        <v>0</v>
      </c>
      <c r="N109" s="176">
        <v>0</v>
      </c>
      <c r="O109" s="176"/>
      <c r="P109" s="176">
        <v>0</v>
      </c>
      <c r="Q109" s="176">
        <v>0</v>
      </c>
      <c r="R109" s="176">
        <v>0</v>
      </c>
      <c r="S109" s="176">
        <v>0</v>
      </c>
      <c r="T109" s="176">
        <v>0</v>
      </c>
      <c r="U109" s="176">
        <v>0</v>
      </c>
      <c r="V109" s="176">
        <v>0</v>
      </c>
      <c r="W109" s="176">
        <v>0</v>
      </c>
      <c r="X109" s="176">
        <v>0</v>
      </c>
      <c r="Y109" s="176">
        <v>0</v>
      </c>
      <c r="Z109" s="176">
        <v>0</v>
      </c>
      <c r="AA109" s="176">
        <v>0</v>
      </c>
      <c r="AB109" s="176">
        <v>0</v>
      </c>
      <c r="AC109" s="176">
        <v>0</v>
      </c>
      <c r="AD109" s="176">
        <v>0</v>
      </c>
      <c r="AE109" s="176">
        <v>0</v>
      </c>
      <c r="AF109" s="176">
        <v>0</v>
      </c>
      <c r="AG109" s="176">
        <v>0</v>
      </c>
      <c r="AH109" s="176">
        <v>0</v>
      </c>
      <c r="AI109" s="176">
        <v>0</v>
      </c>
      <c r="AJ109" s="176">
        <v>0</v>
      </c>
      <c r="AK109" s="176">
        <v>0</v>
      </c>
      <c r="AL109" s="176">
        <v>0</v>
      </c>
      <c r="AM109" s="176">
        <v>0</v>
      </c>
      <c r="AN109" s="176">
        <v>0</v>
      </c>
      <c r="AO109" s="176">
        <v>0</v>
      </c>
      <c r="AP109" s="176">
        <v>0</v>
      </c>
      <c r="AQ109" s="176">
        <v>0</v>
      </c>
      <c r="AR109" s="176">
        <v>0</v>
      </c>
      <c r="AS109" s="176">
        <v>0</v>
      </c>
      <c r="AT109" s="176"/>
      <c r="AU109" s="176">
        <v>0</v>
      </c>
      <c r="AV109" s="176">
        <v>0</v>
      </c>
      <c r="AW109" s="176"/>
      <c r="AX109" s="176">
        <v>0</v>
      </c>
      <c r="AY109" s="176">
        <v>0</v>
      </c>
      <c r="AZ109" s="176">
        <v>0</v>
      </c>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row>
    <row r="110" spans="1:99" x14ac:dyDescent="0.3">
      <c r="A110" s="152">
        <v>377</v>
      </c>
      <c r="B110" s="176" t="s">
        <v>80</v>
      </c>
      <c r="C110" s="176"/>
      <c r="D110" s="176">
        <v>0</v>
      </c>
      <c r="E110" s="176">
        <v>0</v>
      </c>
      <c r="F110" s="176">
        <v>0</v>
      </c>
      <c r="G110" s="176">
        <v>0</v>
      </c>
      <c r="H110" s="176">
        <v>0</v>
      </c>
      <c r="I110" s="176">
        <v>0</v>
      </c>
      <c r="J110" s="176">
        <v>0</v>
      </c>
      <c r="K110" s="176">
        <v>0</v>
      </c>
      <c r="L110" s="176"/>
      <c r="M110" s="176">
        <v>0</v>
      </c>
      <c r="N110" s="176">
        <v>0</v>
      </c>
      <c r="O110" s="176"/>
      <c r="P110" s="176">
        <v>0</v>
      </c>
      <c r="Q110" s="176">
        <v>0</v>
      </c>
      <c r="R110" s="176">
        <v>0</v>
      </c>
      <c r="S110" s="176">
        <v>0</v>
      </c>
      <c r="T110" s="176">
        <v>0</v>
      </c>
      <c r="U110" s="176">
        <v>0</v>
      </c>
      <c r="V110" s="176">
        <v>0</v>
      </c>
      <c r="W110" s="176">
        <v>0</v>
      </c>
      <c r="X110" s="176">
        <v>0</v>
      </c>
      <c r="Y110" s="176">
        <v>0</v>
      </c>
      <c r="Z110" s="176">
        <v>0</v>
      </c>
      <c r="AA110" s="176">
        <v>0</v>
      </c>
      <c r="AB110" s="176">
        <v>0</v>
      </c>
      <c r="AC110" s="176">
        <v>0</v>
      </c>
      <c r="AD110" s="176">
        <v>0</v>
      </c>
      <c r="AE110" s="176">
        <v>0</v>
      </c>
      <c r="AF110" s="176">
        <v>0</v>
      </c>
      <c r="AG110" s="176">
        <v>0</v>
      </c>
      <c r="AH110" s="176">
        <v>0</v>
      </c>
      <c r="AI110" s="176">
        <v>0</v>
      </c>
      <c r="AJ110" s="176">
        <v>0</v>
      </c>
      <c r="AK110" s="176">
        <v>0</v>
      </c>
      <c r="AL110" s="176">
        <v>-7910</v>
      </c>
      <c r="AM110" s="176">
        <v>0</v>
      </c>
      <c r="AN110" s="176">
        <v>0</v>
      </c>
      <c r="AO110" s="176">
        <v>0</v>
      </c>
      <c r="AP110" s="176">
        <v>0</v>
      </c>
      <c r="AQ110" s="176">
        <v>0</v>
      </c>
      <c r="AR110" s="176">
        <v>0</v>
      </c>
      <c r="AS110" s="176">
        <v>0</v>
      </c>
      <c r="AT110" s="176"/>
      <c r="AU110" s="176">
        <v>0</v>
      </c>
      <c r="AV110" s="176">
        <v>0</v>
      </c>
      <c r="AW110" s="176"/>
      <c r="AX110" s="176">
        <v>0</v>
      </c>
      <c r="AY110" s="176">
        <v>0</v>
      </c>
      <c r="AZ110" s="176">
        <v>0</v>
      </c>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row>
    <row r="111" spans="1:99" x14ac:dyDescent="0.3">
      <c r="A111" s="152">
        <v>378</v>
      </c>
      <c r="B111" s="176" t="s">
        <v>81</v>
      </c>
      <c r="C111" s="176"/>
      <c r="D111" s="176">
        <v>0</v>
      </c>
      <c r="E111" s="176">
        <v>0</v>
      </c>
      <c r="F111" s="176">
        <v>0</v>
      </c>
      <c r="G111" s="176">
        <v>0</v>
      </c>
      <c r="H111" s="176">
        <v>0</v>
      </c>
      <c r="I111" s="176">
        <v>0</v>
      </c>
      <c r="J111" s="176">
        <v>0</v>
      </c>
      <c r="K111" s="176">
        <v>0</v>
      </c>
      <c r="L111" s="176"/>
      <c r="M111" s="176">
        <v>0</v>
      </c>
      <c r="N111" s="176">
        <v>0</v>
      </c>
      <c r="O111" s="176"/>
      <c r="P111" s="176">
        <v>0</v>
      </c>
      <c r="Q111" s="176">
        <v>0</v>
      </c>
      <c r="R111" s="176">
        <v>0</v>
      </c>
      <c r="S111" s="176">
        <v>0</v>
      </c>
      <c r="T111" s="176">
        <v>0</v>
      </c>
      <c r="U111" s="176">
        <v>0</v>
      </c>
      <c r="V111" s="176">
        <v>0</v>
      </c>
      <c r="W111" s="176">
        <v>0</v>
      </c>
      <c r="X111" s="176">
        <v>0</v>
      </c>
      <c r="Y111" s="176">
        <v>0</v>
      </c>
      <c r="Z111" s="176">
        <v>0</v>
      </c>
      <c r="AA111" s="176">
        <v>0</v>
      </c>
      <c r="AB111" s="176">
        <v>0</v>
      </c>
      <c r="AC111" s="176">
        <v>0</v>
      </c>
      <c r="AD111" s="176">
        <v>0</v>
      </c>
      <c r="AE111" s="176">
        <v>0</v>
      </c>
      <c r="AF111" s="176">
        <v>0</v>
      </c>
      <c r="AG111" s="176">
        <v>0</v>
      </c>
      <c r="AH111" s="176">
        <v>0</v>
      </c>
      <c r="AI111" s="176">
        <v>0</v>
      </c>
      <c r="AJ111" s="176">
        <v>0</v>
      </c>
      <c r="AK111" s="176">
        <v>0</v>
      </c>
      <c r="AL111" s="176">
        <v>0</v>
      </c>
      <c r="AM111" s="176">
        <v>0</v>
      </c>
      <c r="AN111" s="176">
        <v>0</v>
      </c>
      <c r="AO111" s="176">
        <v>0</v>
      </c>
      <c r="AP111" s="176">
        <v>0</v>
      </c>
      <c r="AQ111" s="176">
        <v>0</v>
      </c>
      <c r="AR111" s="176">
        <v>0</v>
      </c>
      <c r="AS111" s="176">
        <v>0</v>
      </c>
      <c r="AT111" s="176"/>
      <c r="AU111" s="176">
        <v>0</v>
      </c>
      <c r="AV111" s="176">
        <v>0</v>
      </c>
      <c r="AW111" s="176"/>
      <c r="AX111" s="176">
        <v>0</v>
      </c>
      <c r="AY111" s="176">
        <v>0</v>
      </c>
      <c r="AZ111" s="176">
        <v>0</v>
      </c>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row>
    <row r="112" spans="1:99" x14ac:dyDescent="0.3">
      <c r="A112" s="152">
        <v>379</v>
      </c>
      <c r="B112" s="176" t="s">
        <v>88</v>
      </c>
      <c r="C112" s="176"/>
      <c r="D112" s="176">
        <v>0</v>
      </c>
      <c r="E112" s="176">
        <v>0</v>
      </c>
      <c r="F112" s="176">
        <v>0</v>
      </c>
      <c r="G112" s="176">
        <v>0</v>
      </c>
      <c r="H112" s="176">
        <v>0</v>
      </c>
      <c r="I112" s="176">
        <v>0</v>
      </c>
      <c r="J112" s="176">
        <v>0</v>
      </c>
      <c r="K112" s="176">
        <v>0</v>
      </c>
      <c r="L112" s="176"/>
      <c r="M112" s="176">
        <v>0</v>
      </c>
      <c r="N112" s="176">
        <v>0</v>
      </c>
      <c r="O112" s="176"/>
      <c r="P112" s="176">
        <v>0</v>
      </c>
      <c r="Q112" s="176">
        <v>0</v>
      </c>
      <c r="R112" s="176">
        <v>0</v>
      </c>
      <c r="S112" s="176">
        <v>0</v>
      </c>
      <c r="T112" s="176">
        <v>0</v>
      </c>
      <c r="U112" s="176">
        <v>0</v>
      </c>
      <c r="V112" s="176">
        <v>0</v>
      </c>
      <c r="W112" s="176">
        <v>0</v>
      </c>
      <c r="X112" s="176">
        <v>0</v>
      </c>
      <c r="Y112" s="176">
        <v>0</v>
      </c>
      <c r="Z112" s="176">
        <v>0</v>
      </c>
      <c r="AA112" s="176">
        <v>0</v>
      </c>
      <c r="AB112" s="176">
        <v>0</v>
      </c>
      <c r="AC112" s="176">
        <v>0</v>
      </c>
      <c r="AD112" s="176">
        <v>0</v>
      </c>
      <c r="AE112" s="176">
        <v>0</v>
      </c>
      <c r="AF112" s="176">
        <v>0</v>
      </c>
      <c r="AG112" s="176">
        <v>0</v>
      </c>
      <c r="AH112" s="176">
        <v>0</v>
      </c>
      <c r="AI112" s="176">
        <v>748937</v>
      </c>
      <c r="AJ112" s="176">
        <v>0</v>
      </c>
      <c r="AK112" s="176">
        <v>0</v>
      </c>
      <c r="AL112" s="176">
        <v>0</v>
      </c>
      <c r="AM112" s="176">
        <v>0</v>
      </c>
      <c r="AN112" s="176">
        <v>0</v>
      </c>
      <c r="AO112" s="176">
        <v>0</v>
      </c>
      <c r="AP112" s="176">
        <v>0</v>
      </c>
      <c r="AQ112" s="176">
        <v>0</v>
      </c>
      <c r="AR112" s="176">
        <v>0</v>
      </c>
      <c r="AS112" s="176">
        <v>0</v>
      </c>
      <c r="AT112" s="176"/>
      <c r="AU112" s="176">
        <v>0</v>
      </c>
      <c r="AV112" s="176">
        <v>0</v>
      </c>
      <c r="AW112" s="176"/>
      <c r="AX112" s="176">
        <v>0</v>
      </c>
      <c r="AY112" s="176">
        <v>0</v>
      </c>
      <c r="AZ112" s="176">
        <v>0</v>
      </c>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row>
    <row r="113" spans="1:99" x14ac:dyDescent="0.3">
      <c r="A113" s="152">
        <v>380</v>
      </c>
      <c r="B113" s="176" t="s">
        <v>91</v>
      </c>
      <c r="C113" s="176"/>
      <c r="D113" s="176">
        <v>0</v>
      </c>
      <c r="E113" s="176">
        <v>0</v>
      </c>
      <c r="F113" s="176">
        <v>0</v>
      </c>
      <c r="G113" s="176">
        <v>0</v>
      </c>
      <c r="H113" s="176">
        <v>0</v>
      </c>
      <c r="I113" s="176">
        <v>0</v>
      </c>
      <c r="J113" s="176">
        <v>0</v>
      </c>
      <c r="K113" s="176">
        <v>0</v>
      </c>
      <c r="L113" s="176"/>
      <c r="M113" s="176">
        <v>0</v>
      </c>
      <c r="N113" s="176">
        <v>0</v>
      </c>
      <c r="O113" s="176"/>
      <c r="P113" s="176">
        <v>0</v>
      </c>
      <c r="Q113" s="176">
        <v>0</v>
      </c>
      <c r="R113" s="176">
        <v>0</v>
      </c>
      <c r="S113" s="176">
        <v>0</v>
      </c>
      <c r="T113" s="176">
        <v>0</v>
      </c>
      <c r="U113" s="176">
        <v>0</v>
      </c>
      <c r="V113" s="176">
        <v>0</v>
      </c>
      <c r="W113" s="176">
        <v>0</v>
      </c>
      <c r="X113" s="176">
        <v>0</v>
      </c>
      <c r="Y113" s="176">
        <v>0</v>
      </c>
      <c r="Z113" s="176">
        <v>0</v>
      </c>
      <c r="AA113" s="176">
        <v>0</v>
      </c>
      <c r="AB113" s="176">
        <v>0</v>
      </c>
      <c r="AC113" s="176">
        <v>0</v>
      </c>
      <c r="AD113" s="176">
        <v>0</v>
      </c>
      <c r="AE113" s="176">
        <v>0</v>
      </c>
      <c r="AF113" s="176">
        <v>0</v>
      </c>
      <c r="AG113" s="176">
        <v>0</v>
      </c>
      <c r="AH113" s="176">
        <v>0</v>
      </c>
      <c r="AI113" s="176">
        <v>1194</v>
      </c>
      <c r="AJ113" s="176">
        <v>0</v>
      </c>
      <c r="AK113" s="176">
        <v>0</v>
      </c>
      <c r="AL113" s="176">
        <v>0</v>
      </c>
      <c r="AM113" s="176">
        <v>0</v>
      </c>
      <c r="AN113" s="176">
        <v>0</v>
      </c>
      <c r="AO113" s="176">
        <v>0</v>
      </c>
      <c r="AP113" s="176">
        <v>0</v>
      </c>
      <c r="AQ113" s="176">
        <v>0</v>
      </c>
      <c r="AR113" s="176">
        <v>0</v>
      </c>
      <c r="AS113" s="176">
        <v>0</v>
      </c>
      <c r="AT113" s="176"/>
      <c r="AU113" s="176">
        <v>0</v>
      </c>
      <c r="AV113" s="176">
        <v>0</v>
      </c>
      <c r="AW113" s="176"/>
      <c r="AX113" s="176">
        <v>0</v>
      </c>
      <c r="AY113" s="176">
        <v>0</v>
      </c>
      <c r="AZ113" s="176">
        <v>0</v>
      </c>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row>
    <row r="114" spans="1:99" x14ac:dyDescent="0.3">
      <c r="A114" s="152">
        <v>381</v>
      </c>
      <c r="B114" s="176" t="s">
        <v>83</v>
      </c>
      <c r="C114" s="176"/>
      <c r="D114" s="176">
        <v>14574493</v>
      </c>
      <c r="E114" s="176">
        <v>26534419</v>
      </c>
      <c r="F114" s="176">
        <v>41753676</v>
      </c>
      <c r="G114" s="176">
        <v>180672302</v>
      </c>
      <c r="H114" s="176">
        <v>589580624</v>
      </c>
      <c r="I114" s="176">
        <v>172694657</v>
      </c>
      <c r="J114" s="176">
        <v>969161408</v>
      </c>
      <c r="K114" s="176">
        <v>49934914</v>
      </c>
      <c r="L114" s="176"/>
      <c r="M114" s="176">
        <v>31887135</v>
      </c>
      <c r="N114" s="176">
        <v>33672339</v>
      </c>
      <c r="O114" s="176"/>
      <c r="P114" s="176">
        <v>928345976</v>
      </c>
      <c r="Q114" s="176">
        <v>4813372</v>
      </c>
      <c r="R114" s="176">
        <v>5178235</v>
      </c>
      <c r="S114" s="176">
        <v>28363991</v>
      </c>
      <c r="T114" s="176">
        <v>3679760</v>
      </c>
      <c r="U114" s="176">
        <v>335947513</v>
      </c>
      <c r="V114" s="176">
        <v>23854165</v>
      </c>
      <c r="W114" s="176">
        <v>2308896</v>
      </c>
      <c r="X114" s="176">
        <v>24081618</v>
      </c>
      <c r="Y114" s="176">
        <v>45211387</v>
      </c>
      <c r="Z114" s="176">
        <v>8955923</v>
      </c>
      <c r="AA114" s="176">
        <v>23542584</v>
      </c>
      <c r="AB114" s="176">
        <v>2890051</v>
      </c>
      <c r="AC114" s="176">
        <v>114688643</v>
      </c>
      <c r="AD114" s="176">
        <v>14096695</v>
      </c>
      <c r="AE114" s="176">
        <v>2925531</v>
      </c>
      <c r="AF114" s="176">
        <v>249260686</v>
      </c>
      <c r="AG114" s="176">
        <v>402254579</v>
      </c>
      <c r="AH114" s="176">
        <v>130714628</v>
      </c>
      <c r="AI114" s="176">
        <v>0</v>
      </c>
      <c r="AJ114" s="176">
        <v>56708023</v>
      </c>
      <c r="AK114" s="176">
        <v>6945352</v>
      </c>
      <c r="AL114" s="176">
        <v>1901148</v>
      </c>
      <c r="AM114" s="176">
        <v>93606818</v>
      </c>
      <c r="AN114" s="176">
        <v>14888362</v>
      </c>
      <c r="AO114" s="176">
        <v>33741031</v>
      </c>
      <c r="AP114" s="176">
        <v>6777468</v>
      </c>
      <c r="AQ114" s="176">
        <v>7136377</v>
      </c>
      <c r="AR114" s="176">
        <v>11880470</v>
      </c>
      <c r="AS114" s="176">
        <v>1305875</v>
      </c>
      <c r="AT114" s="176"/>
      <c r="AU114" s="176">
        <v>52693436</v>
      </c>
      <c r="AV114" s="176">
        <v>10915271</v>
      </c>
      <c r="AW114" s="176"/>
      <c r="AX114" s="176">
        <v>129962</v>
      </c>
      <c r="AY114" s="176">
        <v>12224312</v>
      </c>
      <c r="AZ114" s="176">
        <v>28923287</v>
      </c>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row>
    <row r="115" spans="1:99" x14ac:dyDescent="0.3">
      <c r="A115" s="152">
        <v>382</v>
      </c>
      <c r="B115" s="176" t="s">
        <v>84</v>
      </c>
      <c r="C115" s="176"/>
      <c r="D115" s="176">
        <v>0</v>
      </c>
      <c r="E115" s="176">
        <v>0</v>
      </c>
      <c r="F115" s="176">
        <v>0</v>
      </c>
      <c r="G115" s="176">
        <v>0</v>
      </c>
      <c r="H115" s="176">
        <v>0</v>
      </c>
      <c r="I115" s="176">
        <v>0</v>
      </c>
      <c r="J115" s="176">
        <v>0</v>
      </c>
      <c r="K115" s="176">
        <v>0</v>
      </c>
      <c r="L115" s="176"/>
      <c r="M115" s="176">
        <v>0</v>
      </c>
      <c r="N115" s="176">
        <v>0</v>
      </c>
      <c r="O115" s="176"/>
      <c r="P115" s="176">
        <v>588520651</v>
      </c>
      <c r="Q115" s="176">
        <v>0</v>
      </c>
      <c r="R115" s="176">
        <v>0</v>
      </c>
      <c r="S115" s="176">
        <v>0</v>
      </c>
      <c r="T115" s="176">
        <v>0</v>
      </c>
      <c r="U115" s="176">
        <v>271431309</v>
      </c>
      <c r="V115" s="176">
        <v>0</v>
      </c>
      <c r="W115" s="176">
        <v>0</v>
      </c>
      <c r="X115" s="176">
        <v>0</v>
      </c>
      <c r="Y115" s="176">
        <v>0</v>
      </c>
      <c r="Z115" s="176">
        <v>0</v>
      </c>
      <c r="AA115" s="176">
        <v>0</v>
      </c>
      <c r="AB115" s="176">
        <v>0</v>
      </c>
      <c r="AC115" s="176">
        <v>0</v>
      </c>
      <c r="AD115" s="176">
        <v>0</v>
      </c>
      <c r="AE115" s="176">
        <v>0</v>
      </c>
      <c r="AF115" s="176">
        <v>0</v>
      </c>
      <c r="AG115" s="176">
        <v>0</v>
      </c>
      <c r="AH115" s="176">
        <v>0</v>
      </c>
      <c r="AI115" s="176">
        <v>0</v>
      </c>
      <c r="AJ115" s="176">
        <v>0</v>
      </c>
      <c r="AK115" s="176">
        <v>0</v>
      </c>
      <c r="AL115" s="176">
        <v>0</v>
      </c>
      <c r="AM115" s="176">
        <v>0</v>
      </c>
      <c r="AN115" s="176">
        <v>0</v>
      </c>
      <c r="AO115" s="176">
        <v>0</v>
      </c>
      <c r="AP115" s="176">
        <v>0</v>
      </c>
      <c r="AQ115" s="176">
        <v>0</v>
      </c>
      <c r="AR115" s="176">
        <v>0</v>
      </c>
      <c r="AS115" s="176">
        <v>0</v>
      </c>
      <c r="AT115" s="176"/>
      <c r="AU115" s="176">
        <v>0</v>
      </c>
      <c r="AV115" s="176">
        <v>0</v>
      </c>
      <c r="AW115" s="176"/>
      <c r="AX115" s="176">
        <v>0</v>
      </c>
      <c r="AY115" s="176">
        <v>0</v>
      </c>
      <c r="AZ115" s="176">
        <v>0</v>
      </c>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row>
    <row r="116" spans="1:99" x14ac:dyDescent="0.3">
      <c r="A116" s="152">
        <v>383</v>
      </c>
      <c r="B116" s="176" t="s">
        <v>189</v>
      </c>
      <c r="C116" s="176"/>
      <c r="D116" s="176">
        <v>0</v>
      </c>
      <c r="E116" s="176">
        <v>0</v>
      </c>
      <c r="F116" s="176">
        <v>0</v>
      </c>
      <c r="G116" s="176">
        <v>0</v>
      </c>
      <c r="H116" s="176">
        <v>0</v>
      </c>
      <c r="I116" s="176">
        <v>0</v>
      </c>
      <c r="J116" s="176">
        <v>1189459</v>
      </c>
      <c r="K116" s="176">
        <v>0</v>
      </c>
      <c r="L116" s="176"/>
      <c r="M116" s="176">
        <v>0</v>
      </c>
      <c r="N116" s="176">
        <v>0</v>
      </c>
      <c r="O116" s="176"/>
      <c r="P116" s="176">
        <v>371421</v>
      </c>
      <c r="Q116" s="176">
        <v>0</v>
      </c>
      <c r="R116" s="176">
        <v>0</v>
      </c>
      <c r="S116" s="176">
        <v>0</v>
      </c>
      <c r="T116" s="176">
        <v>0</v>
      </c>
      <c r="U116" s="176">
        <v>28680</v>
      </c>
      <c r="V116" s="176">
        <v>36831</v>
      </c>
      <c r="W116" s="176">
        <v>0</v>
      </c>
      <c r="X116" s="176">
        <v>12878</v>
      </c>
      <c r="Y116" s="176">
        <v>0</v>
      </c>
      <c r="Z116" s="176">
        <v>37484</v>
      </c>
      <c r="AA116" s="176">
        <v>0</v>
      </c>
      <c r="AB116" s="176">
        <v>0</v>
      </c>
      <c r="AC116" s="176">
        <v>0</v>
      </c>
      <c r="AD116" s="176">
        <v>0</v>
      </c>
      <c r="AE116" s="176">
        <v>102201</v>
      </c>
      <c r="AF116" s="176">
        <v>0</v>
      </c>
      <c r="AG116" s="176">
        <v>0</v>
      </c>
      <c r="AH116" s="176">
        <v>3987</v>
      </c>
      <c r="AI116" s="176">
        <v>0</v>
      </c>
      <c r="AJ116" s="176">
        <v>0</v>
      </c>
      <c r="AK116" s="176">
        <v>0</v>
      </c>
      <c r="AL116" s="176">
        <v>970</v>
      </c>
      <c r="AM116" s="176">
        <v>0</v>
      </c>
      <c r="AN116" s="176">
        <v>0</v>
      </c>
      <c r="AO116" s="176">
        <v>0</v>
      </c>
      <c r="AP116" s="176">
        <v>0</v>
      </c>
      <c r="AQ116" s="176">
        <v>0</v>
      </c>
      <c r="AR116" s="176">
        <v>0</v>
      </c>
      <c r="AS116" s="176">
        <v>0</v>
      </c>
      <c r="AT116" s="176"/>
      <c r="AU116" s="176">
        <v>0</v>
      </c>
      <c r="AV116" s="176">
        <v>0</v>
      </c>
      <c r="AW116" s="176"/>
      <c r="AX116" s="176">
        <v>0</v>
      </c>
      <c r="AY116" s="176">
        <v>25351</v>
      </c>
      <c r="AZ116" s="176">
        <v>0</v>
      </c>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row>
    <row r="117" spans="1:99" x14ac:dyDescent="0.3">
      <c r="A117" s="152">
        <v>384</v>
      </c>
      <c r="B117" s="176" t="s">
        <v>94</v>
      </c>
      <c r="C117" s="176"/>
      <c r="D117" s="176">
        <v>0</v>
      </c>
      <c r="E117" s="176">
        <v>0</v>
      </c>
      <c r="F117" s="176">
        <v>0</v>
      </c>
      <c r="G117" s="176">
        <v>0</v>
      </c>
      <c r="H117" s="176">
        <v>0</v>
      </c>
      <c r="I117" s="176">
        <v>0</v>
      </c>
      <c r="J117" s="176">
        <v>0</v>
      </c>
      <c r="K117" s="176">
        <v>0</v>
      </c>
      <c r="L117" s="176"/>
      <c r="M117" s="176">
        <v>0</v>
      </c>
      <c r="N117" s="176">
        <v>0</v>
      </c>
      <c r="O117" s="176"/>
      <c r="P117" s="176">
        <v>1708350</v>
      </c>
      <c r="Q117" s="176">
        <v>0</v>
      </c>
      <c r="R117" s="176">
        <v>0</v>
      </c>
      <c r="S117" s="176">
        <v>0</v>
      </c>
      <c r="T117" s="176">
        <v>0</v>
      </c>
      <c r="U117" s="176">
        <v>0</v>
      </c>
      <c r="V117" s="176">
        <v>0</v>
      </c>
      <c r="W117" s="176">
        <v>0</v>
      </c>
      <c r="X117" s="176">
        <v>0</v>
      </c>
      <c r="Y117" s="176">
        <v>0</v>
      </c>
      <c r="Z117" s="176">
        <v>0</v>
      </c>
      <c r="AA117" s="176">
        <v>0</v>
      </c>
      <c r="AB117" s="176">
        <v>0</v>
      </c>
      <c r="AC117" s="176">
        <v>0</v>
      </c>
      <c r="AD117" s="176">
        <v>0</v>
      </c>
      <c r="AE117" s="176">
        <v>0</v>
      </c>
      <c r="AF117" s="176">
        <v>0</v>
      </c>
      <c r="AG117" s="176">
        <v>0</v>
      </c>
      <c r="AH117" s="176">
        <v>0</v>
      </c>
      <c r="AI117" s="176">
        <v>0</v>
      </c>
      <c r="AJ117" s="176">
        <v>0</v>
      </c>
      <c r="AK117" s="176">
        <v>0</v>
      </c>
      <c r="AL117" s="176">
        <v>0</v>
      </c>
      <c r="AM117" s="176">
        <v>0</v>
      </c>
      <c r="AN117" s="176">
        <v>0</v>
      </c>
      <c r="AO117" s="176">
        <v>0</v>
      </c>
      <c r="AP117" s="176">
        <v>0</v>
      </c>
      <c r="AQ117" s="176">
        <v>0</v>
      </c>
      <c r="AR117" s="176">
        <v>0</v>
      </c>
      <c r="AS117" s="176">
        <v>0</v>
      </c>
      <c r="AT117" s="176"/>
      <c r="AU117" s="176">
        <v>0</v>
      </c>
      <c r="AV117" s="176">
        <v>0</v>
      </c>
      <c r="AW117" s="176"/>
      <c r="AX117" s="176">
        <v>0</v>
      </c>
      <c r="AY117" s="176">
        <v>0</v>
      </c>
      <c r="AZ117" s="176">
        <v>0</v>
      </c>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row>
    <row r="118" spans="1:99" s="602" customFormat="1" x14ac:dyDescent="0.3">
      <c r="A118" s="601">
        <v>385</v>
      </c>
      <c r="B118" s="602" t="s">
        <v>85</v>
      </c>
      <c r="D118" s="602">
        <v>0</v>
      </c>
      <c r="E118" s="602">
        <v>0</v>
      </c>
      <c r="F118" s="602">
        <v>0</v>
      </c>
      <c r="G118" s="602">
        <v>0</v>
      </c>
      <c r="H118" s="602">
        <v>0</v>
      </c>
      <c r="I118" s="602">
        <v>0</v>
      </c>
      <c r="J118" s="602">
        <v>0</v>
      </c>
      <c r="K118" s="602">
        <v>0</v>
      </c>
      <c r="M118" s="602">
        <v>0</v>
      </c>
      <c r="N118" s="602">
        <v>0</v>
      </c>
      <c r="P118" s="602">
        <v>0</v>
      </c>
      <c r="Q118" s="602">
        <v>0</v>
      </c>
      <c r="R118" s="602">
        <v>0</v>
      </c>
      <c r="S118" s="602">
        <v>0</v>
      </c>
      <c r="T118" s="602">
        <v>0</v>
      </c>
      <c r="U118" s="602">
        <v>0</v>
      </c>
      <c r="V118" s="602">
        <v>0</v>
      </c>
      <c r="W118" s="602">
        <v>0</v>
      </c>
      <c r="X118" s="602">
        <v>0</v>
      </c>
      <c r="Y118" s="602">
        <v>0</v>
      </c>
      <c r="Z118" s="602">
        <v>0</v>
      </c>
      <c r="AA118" s="602">
        <v>0</v>
      </c>
      <c r="AB118" s="602">
        <v>0</v>
      </c>
      <c r="AC118" s="602">
        <v>0</v>
      </c>
      <c r="AD118" s="602">
        <v>0</v>
      </c>
      <c r="AE118" s="602">
        <v>0</v>
      </c>
      <c r="AF118" s="602">
        <v>0</v>
      </c>
      <c r="AG118" s="602">
        <v>0</v>
      </c>
      <c r="AH118" s="602">
        <v>0</v>
      </c>
      <c r="AI118" s="602">
        <v>755796</v>
      </c>
      <c r="AJ118" s="602">
        <v>0</v>
      </c>
      <c r="AK118" s="602">
        <v>0</v>
      </c>
      <c r="AL118" s="602">
        <v>1901148</v>
      </c>
      <c r="AM118" s="602">
        <v>0</v>
      </c>
      <c r="AN118" s="602">
        <v>0</v>
      </c>
      <c r="AO118" s="602">
        <v>0</v>
      </c>
      <c r="AP118" s="602">
        <v>0</v>
      </c>
      <c r="AQ118" s="602">
        <v>0</v>
      </c>
      <c r="AR118" s="602">
        <v>0</v>
      </c>
      <c r="AS118" s="602">
        <v>0</v>
      </c>
      <c r="AU118" s="602">
        <v>0</v>
      </c>
      <c r="AV118" s="602">
        <v>0</v>
      </c>
      <c r="AX118" s="602">
        <v>0</v>
      </c>
      <c r="AY118" s="602">
        <v>0</v>
      </c>
      <c r="AZ118" s="602">
        <v>0</v>
      </c>
    </row>
    <row r="119" spans="1:99" x14ac:dyDescent="0.3">
      <c r="A119" s="152">
        <v>386</v>
      </c>
      <c r="B119" s="176" t="s">
        <v>162</v>
      </c>
      <c r="C119" s="176"/>
      <c r="D119" s="176">
        <v>0</v>
      </c>
      <c r="E119" s="176">
        <v>0</v>
      </c>
      <c r="F119" s="176">
        <v>0</v>
      </c>
      <c r="G119" s="176">
        <v>0</v>
      </c>
      <c r="H119" s="176">
        <v>0</v>
      </c>
      <c r="I119" s="176">
        <v>0</v>
      </c>
      <c r="J119" s="176">
        <v>0</v>
      </c>
      <c r="K119" s="176">
        <v>0</v>
      </c>
      <c r="L119" s="176"/>
      <c r="M119" s="176">
        <v>0</v>
      </c>
      <c r="N119" s="176">
        <v>0</v>
      </c>
      <c r="O119" s="176"/>
      <c r="P119" s="176">
        <v>0</v>
      </c>
      <c r="Q119" s="176">
        <v>0</v>
      </c>
      <c r="R119" s="176">
        <v>0</v>
      </c>
      <c r="S119" s="176">
        <v>0</v>
      </c>
      <c r="T119" s="176">
        <v>0</v>
      </c>
      <c r="U119" s="176">
        <v>0</v>
      </c>
      <c r="V119" s="176">
        <v>0</v>
      </c>
      <c r="W119" s="176">
        <v>0</v>
      </c>
      <c r="X119" s="176">
        <v>0</v>
      </c>
      <c r="Y119" s="176">
        <v>0</v>
      </c>
      <c r="Z119" s="176">
        <v>0</v>
      </c>
      <c r="AA119" s="176">
        <v>0</v>
      </c>
      <c r="AB119" s="176">
        <v>0</v>
      </c>
      <c r="AC119" s="176">
        <v>0</v>
      </c>
      <c r="AD119" s="176">
        <v>0</v>
      </c>
      <c r="AE119" s="176">
        <v>0</v>
      </c>
      <c r="AF119" s="176">
        <v>0</v>
      </c>
      <c r="AG119" s="176">
        <v>0</v>
      </c>
      <c r="AH119" s="176">
        <v>0</v>
      </c>
      <c r="AI119" s="176">
        <v>0</v>
      </c>
      <c r="AJ119" s="176">
        <v>0</v>
      </c>
      <c r="AK119" s="176">
        <v>0</v>
      </c>
      <c r="AL119" s="176">
        <v>0</v>
      </c>
      <c r="AM119" s="176">
        <v>0</v>
      </c>
      <c r="AN119" s="176">
        <v>0</v>
      </c>
      <c r="AO119" s="176">
        <v>0</v>
      </c>
      <c r="AP119" s="176">
        <v>0</v>
      </c>
      <c r="AQ119" s="176">
        <v>0</v>
      </c>
      <c r="AR119" s="176">
        <v>0</v>
      </c>
      <c r="AS119" s="176">
        <v>0</v>
      </c>
      <c r="AT119" s="176"/>
      <c r="AU119" s="176">
        <v>0</v>
      </c>
      <c r="AV119" s="176">
        <v>0</v>
      </c>
      <c r="AW119" s="176"/>
      <c r="AX119" s="176">
        <v>0</v>
      </c>
      <c r="AY119" s="176">
        <v>0</v>
      </c>
      <c r="AZ119" s="176">
        <v>0</v>
      </c>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row>
    <row r="120" spans="1:99" x14ac:dyDescent="0.3">
      <c r="A120" s="152">
        <v>387</v>
      </c>
      <c r="B120" s="176" t="s">
        <v>163</v>
      </c>
      <c r="C120" s="176"/>
      <c r="D120" s="176">
        <v>0</v>
      </c>
      <c r="E120" s="176">
        <v>0</v>
      </c>
      <c r="F120" s="176">
        <v>0</v>
      </c>
      <c r="G120" s="176">
        <v>0</v>
      </c>
      <c r="H120" s="176">
        <v>0</v>
      </c>
      <c r="I120" s="176">
        <v>0</v>
      </c>
      <c r="J120" s="176">
        <v>0</v>
      </c>
      <c r="K120" s="176">
        <v>0</v>
      </c>
      <c r="L120" s="176"/>
      <c r="M120" s="176">
        <v>0</v>
      </c>
      <c r="N120" s="176">
        <v>0</v>
      </c>
      <c r="O120" s="176"/>
      <c r="P120" s="176">
        <v>0</v>
      </c>
      <c r="Q120" s="176">
        <v>0</v>
      </c>
      <c r="R120" s="176">
        <v>0</v>
      </c>
      <c r="S120" s="176">
        <v>0</v>
      </c>
      <c r="T120" s="176">
        <v>0</v>
      </c>
      <c r="U120" s="176">
        <v>0</v>
      </c>
      <c r="V120" s="176">
        <v>0</v>
      </c>
      <c r="W120" s="176">
        <v>0</v>
      </c>
      <c r="X120" s="176">
        <v>0</v>
      </c>
      <c r="Y120" s="176">
        <v>0</v>
      </c>
      <c r="Z120" s="176">
        <v>0</v>
      </c>
      <c r="AA120" s="176">
        <v>0</v>
      </c>
      <c r="AB120" s="176">
        <v>0</v>
      </c>
      <c r="AC120" s="176">
        <v>0</v>
      </c>
      <c r="AD120" s="176">
        <v>0</v>
      </c>
      <c r="AE120" s="176">
        <v>0</v>
      </c>
      <c r="AF120" s="176">
        <v>0</v>
      </c>
      <c r="AG120" s="176">
        <v>0</v>
      </c>
      <c r="AH120" s="176">
        <v>0</v>
      </c>
      <c r="AI120" s="176">
        <v>0</v>
      </c>
      <c r="AJ120" s="176">
        <v>0</v>
      </c>
      <c r="AK120" s="176">
        <v>0</v>
      </c>
      <c r="AL120" s="176">
        <v>0</v>
      </c>
      <c r="AM120" s="176">
        <v>0</v>
      </c>
      <c r="AN120" s="176">
        <v>0</v>
      </c>
      <c r="AO120" s="176">
        <v>0</v>
      </c>
      <c r="AP120" s="176">
        <v>0</v>
      </c>
      <c r="AQ120" s="176">
        <v>0</v>
      </c>
      <c r="AR120" s="176">
        <v>0</v>
      </c>
      <c r="AS120" s="176">
        <v>0</v>
      </c>
      <c r="AT120" s="176"/>
      <c r="AU120" s="176">
        <v>0</v>
      </c>
      <c r="AV120" s="176">
        <v>0</v>
      </c>
      <c r="AW120" s="176"/>
      <c r="AX120" s="176">
        <v>0</v>
      </c>
      <c r="AY120" s="176">
        <v>0</v>
      </c>
      <c r="AZ120" s="176">
        <v>0</v>
      </c>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row>
    <row r="121" spans="1:99" x14ac:dyDescent="0.3">
      <c r="A121" s="152">
        <v>388</v>
      </c>
      <c r="B121" s="176" t="s">
        <v>157</v>
      </c>
      <c r="C121" s="176"/>
      <c r="D121" s="176">
        <v>0</v>
      </c>
      <c r="E121" s="176">
        <v>0</v>
      </c>
      <c r="F121" s="176">
        <v>0</v>
      </c>
      <c r="G121" s="176">
        <v>0</v>
      </c>
      <c r="H121" s="176">
        <v>0</v>
      </c>
      <c r="I121" s="176">
        <v>0</v>
      </c>
      <c r="J121" s="176">
        <v>0</v>
      </c>
      <c r="K121" s="176">
        <v>0</v>
      </c>
      <c r="L121" s="176"/>
      <c r="M121" s="176">
        <v>0</v>
      </c>
      <c r="N121" s="176">
        <v>0</v>
      </c>
      <c r="O121" s="176"/>
      <c r="P121" s="176">
        <v>0</v>
      </c>
      <c r="Q121" s="176">
        <v>0</v>
      </c>
      <c r="R121" s="176">
        <v>0</v>
      </c>
      <c r="S121" s="176">
        <v>0</v>
      </c>
      <c r="T121" s="176">
        <v>0</v>
      </c>
      <c r="U121" s="176">
        <v>0</v>
      </c>
      <c r="V121" s="176">
        <v>0</v>
      </c>
      <c r="W121" s="176">
        <v>0</v>
      </c>
      <c r="X121" s="176">
        <v>0</v>
      </c>
      <c r="Y121" s="176">
        <v>0</v>
      </c>
      <c r="Z121" s="176">
        <v>0</v>
      </c>
      <c r="AA121" s="176">
        <v>0</v>
      </c>
      <c r="AB121" s="176">
        <v>0</v>
      </c>
      <c r="AC121" s="176">
        <v>0</v>
      </c>
      <c r="AD121" s="176">
        <v>0</v>
      </c>
      <c r="AE121" s="176">
        <v>0</v>
      </c>
      <c r="AF121" s="176">
        <v>0</v>
      </c>
      <c r="AG121" s="176">
        <v>0</v>
      </c>
      <c r="AH121" s="176">
        <v>0</v>
      </c>
      <c r="AI121" s="176">
        <v>67263</v>
      </c>
      <c r="AJ121" s="176">
        <v>0</v>
      </c>
      <c r="AK121" s="176">
        <v>0</v>
      </c>
      <c r="AL121" s="176">
        <v>0</v>
      </c>
      <c r="AM121" s="176">
        <v>0</v>
      </c>
      <c r="AN121" s="176">
        <v>0</v>
      </c>
      <c r="AO121" s="176">
        <v>0</v>
      </c>
      <c r="AP121" s="176">
        <v>0</v>
      </c>
      <c r="AQ121" s="176">
        <v>0</v>
      </c>
      <c r="AR121" s="176">
        <v>0</v>
      </c>
      <c r="AS121" s="176">
        <v>0</v>
      </c>
      <c r="AT121" s="176"/>
      <c r="AU121" s="176">
        <v>0</v>
      </c>
      <c r="AV121" s="176">
        <v>0</v>
      </c>
      <c r="AW121" s="176"/>
      <c r="AX121" s="176">
        <v>0</v>
      </c>
      <c r="AY121" s="176">
        <v>0</v>
      </c>
      <c r="AZ121" s="176">
        <v>0</v>
      </c>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row>
    <row r="122" spans="1:99" x14ac:dyDescent="0.3">
      <c r="A122" s="152">
        <v>389</v>
      </c>
      <c r="B122" s="176" t="s">
        <v>164</v>
      </c>
      <c r="C122" s="176"/>
      <c r="D122" s="176">
        <v>0</v>
      </c>
      <c r="E122" s="176">
        <v>0</v>
      </c>
      <c r="F122" s="176">
        <v>0</v>
      </c>
      <c r="G122" s="176">
        <v>0</v>
      </c>
      <c r="H122" s="176">
        <v>0</v>
      </c>
      <c r="I122" s="176">
        <v>0</v>
      </c>
      <c r="J122" s="176">
        <v>0</v>
      </c>
      <c r="K122" s="176">
        <v>0</v>
      </c>
      <c r="L122" s="176"/>
      <c r="M122" s="176">
        <v>0</v>
      </c>
      <c r="N122" s="176">
        <v>0</v>
      </c>
      <c r="O122" s="176"/>
      <c r="P122" s="176">
        <v>0</v>
      </c>
      <c r="Q122" s="176">
        <v>0</v>
      </c>
      <c r="R122" s="176">
        <v>0</v>
      </c>
      <c r="S122" s="176">
        <v>0</v>
      </c>
      <c r="T122" s="176">
        <v>0</v>
      </c>
      <c r="U122" s="176">
        <v>0</v>
      </c>
      <c r="V122" s="176">
        <v>0</v>
      </c>
      <c r="W122" s="176">
        <v>0</v>
      </c>
      <c r="X122" s="176">
        <v>0</v>
      </c>
      <c r="Y122" s="176">
        <v>0</v>
      </c>
      <c r="Z122" s="176">
        <v>0</v>
      </c>
      <c r="AA122" s="176">
        <v>0</v>
      </c>
      <c r="AB122" s="176">
        <v>0</v>
      </c>
      <c r="AC122" s="176">
        <v>0</v>
      </c>
      <c r="AD122" s="176">
        <v>0</v>
      </c>
      <c r="AE122" s="176">
        <v>0</v>
      </c>
      <c r="AF122" s="176">
        <v>0</v>
      </c>
      <c r="AG122" s="176">
        <v>0</v>
      </c>
      <c r="AH122" s="176">
        <v>0</v>
      </c>
      <c r="AI122" s="176">
        <v>0</v>
      </c>
      <c r="AJ122" s="176">
        <v>0</v>
      </c>
      <c r="AK122" s="176">
        <v>0</v>
      </c>
      <c r="AL122" s="176">
        <v>0</v>
      </c>
      <c r="AM122" s="176">
        <v>0</v>
      </c>
      <c r="AN122" s="176">
        <v>0</v>
      </c>
      <c r="AO122" s="176">
        <v>0</v>
      </c>
      <c r="AP122" s="176">
        <v>0</v>
      </c>
      <c r="AQ122" s="176">
        <v>0</v>
      </c>
      <c r="AR122" s="176">
        <v>0</v>
      </c>
      <c r="AS122" s="176">
        <v>0</v>
      </c>
      <c r="AT122" s="176"/>
      <c r="AU122" s="176">
        <v>0</v>
      </c>
      <c r="AV122" s="176">
        <v>0</v>
      </c>
      <c r="AW122" s="176"/>
      <c r="AX122" s="176">
        <v>0</v>
      </c>
      <c r="AY122" s="176">
        <v>0</v>
      </c>
      <c r="AZ122" s="176">
        <v>0</v>
      </c>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row>
    <row r="123" spans="1:99" x14ac:dyDescent="0.3">
      <c r="A123" s="152">
        <v>391</v>
      </c>
      <c r="B123" s="176" t="s">
        <v>169</v>
      </c>
      <c r="C123" s="176"/>
      <c r="D123" s="176">
        <v>0</v>
      </c>
      <c r="E123" s="176">
        <v>0</v>
      </c>
      <c r="F123" s="176">
        <v>0</v>
      </c>
      <c r="G123" s="176">
        <v>0</v>
      </c>
      <c r="H123" s="176">
        <v>0</v>
      </c>
      <c r="I123" s="176">
        <v>0</v>
      </c>
      <c r="J123" s="176">
        <v>0</v>
      </c>
      <c r="K123" s="176">
        <v>0</v>
      </c>
      <c r="L123" s="176"/>
      <c r="M123" s="176">
        <v>0</v>
      </c>
      <c r="N123" s="176">
        <v>0</v>
      </c>
      <c r="O123" s="176"/>
      <c r="P123" s="176">
        <v>0</v>
      </c>
      <c r="Q123" s="176">
        <v>0</v>
      </c>
      <c r="R123" s="176">
        <v>0</v>
      </c>
      <c r="S123" s="176">
        <v>0</v>
      </c>
      <c r="T123" s="176">
        <v>0</v>
      </c>
      <c r="U123" s="176">
        <v>0</v>
      </c>
      <c r="V123" s="176">
        <v>0</v>
      </c>
      <c r="W123" s="176">
        <v>0</v>
      </c>
      <c r="X123" s="176">
        <v>0</v>
      </c>
      <c r="Y123" s="176">
        <v>0</v>
      </c>
      <c r="Z123" s="176">
        <v>0</v>
      </c>
      <c r="AA123" s="176">
        <v>0</v>
      </c>
      <c r="AB123" s="176">
        <v>0</v>
      </c>
      <c r="AC123" s="176">
        <v>0</v>
      </c>
      <c r="AD123" s="176">
        <v>0</v>
      </c>
      <c r="AE123" s="176">
        <v>0</v>
      </c>
      <c r="AF123" s="176">
        <v>0</v>
      </c>
      <c r="AG123" s="176">
        <v>0</v>
      </c>
      <c r="AH123" s="176">
        <v>0</v>
      </c>
      <c r="AI123" s="176">
        <v>0</v>
      </c>
      <c r="AJ123" s="176">
        <v>0</v>
      </c>
      <c r="AK123" s="176">
        <v>0</v>
      </c>
      <c r="AL123" s="176">
        <v>0</v>
      </c>
      <c r="AM123" s="176">
        <v>0</v>
      </c>
      <c r="AN123" s="176">
        <v>0</v>
      </c>
      <c r="AO123" s="176">
        <v>0</v>
      </c>
      <c r="AP123" s="176">
        <v>0</v>
      </c>
      <c r="AQ123" s="176">
        <v>0</v>
      </c>
      <c r="AR123" s="176">
        <v>0</v>
      </c>
      <c r="AS123" s="176">
        <v>0</v>
      </c>
      <c r="AT123" s="176"/>
      <c r="AU123" s="176">
        <v>0</v>
      </c>
      <c r="AV123" s="176">
        <v>0</v>
      </c>
      <c r="AW123" s="176"/>
      <c r="AX123" s="176">
        <v>0</v>
      </c>
      <c r="AY123" s="176">
        <v>0</v>
      </c>
      <c r="AZ123" s="176">
        <v>0</v>
      </c>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row>
    <row r="124" spans="1:99" x14ac:dyDescent="0.3">
      <c r="A124" s="152">
        <v>500</v>
      </c>
      <c r="B124" s="176" t="s">
        <v>152</v>
      </c>
      <c r="C124" s="176"/>
      <c r="D124" s="176">
        <v>0</v>
      </c>
      <c r="E124" s="176">
        <v>0</v>
      </c>
      <c r="F124" s="176">
        <v>0</v>
      </c>
      <c r="G124" s="176">
        <v>0</v>
      </c>
      <c r="H124" s="176">
        <v>0</v>
      </c>
      <c r="I124" s="176">
        <v>0</v>
      </c>
      <c r="J124" s="176">
        <v>0</v>
      </c>
      <c r="K124" s="176">
        <v>0</v>
      </c>
      <c r="L124" s="176"/>
      <c r="M124" s="176">
        <v>0</v>
      </c>
      <c r="N124" s="176">
        <v>0</v>
      </c>
      <c r="O124" s="176"/>
      <c r="P124" s="176">
        <v>0</v>
      </c>
      <c r="Q124" s="176">
        <v>0</v>
      </c>
      <c r="R124" s="176">
        <v>0</v>
      </c>
      <c r="S124" s="176">
        <v>0</v>
      </c>
      <c r="T124" s="176">
        <v>0</v>
      </c>
      <c r="U124" s="176">
        <v>0</v>
      </c>
      <c r="V124" s="176">
        <v>0</v>
      </c>
      <c r="W124" s="176">
        <v>0</v>
      </c>
      <c r="X124" s="176">
        <v>0</v>
      </c>
      <c r="Y124" s="176">
        <v>0</v>
      </c>
      <c r="Z124" s="176">
        <v>0</v>
      </c>
      <c r="AA124" s="176">
        <v>0</v>
      </c>
      <c r="AB124" s="176">
        <v>0</v>
      </c>
      <c r="AC124" s="176">
        <v>0</v>
      </c>
      <c r="AD124" s="176">
        <v>0</v>
      </c>
      <c r="AE124" s="176">
        <v>0</v>
      </c>
      <c r="AF124" s="176">
        <v>0</v>
      </c>
      <c r="AG124" s="176">
        <v>0</v>
      </c>
      <c r="AH124" s="176">
        <v>0</v>
      </c>
      <c r="AI124" s="176">
        <v>0</v>
      </c>
      <c r="AJ124" s="176">
        <v>0</v>
      </c>
      <c r="AK124" s="176">
        <v>0</v>
      </c>
      <c r="AL124" s="176">
        <v>0</v>
      </c>
      <c r="AM124" s="176">
        <v>0</v>
      </c>
      <c r="AN124" s="176">
        <v>0</v>
      </c>
      <c r="AO124" s="176">
        <v>0</v>
      </c>
      <c r="AP124" s="176">
        <v>0</v>
      </c>
      <c r="AQ124" s="176">
        <v>0</v>
      </c>
      <c r="AR124" s="176">
        <v>0</v>
      </c>
      <c r="AS124" s="176">
        <v>0</v>
      </c>
      <c r="AT124" s="176"/>
      <c r="AU124" s="176">
        <v>0</v>
      </c>
      <c r="AV124" s="176">
        <v>0</v>
      </c>
      <c r="AW124" s="176"/>
      <c r="AX124" s="176">
        <v>0</v>
      </c>
      <c r="AY124" s="176">
        <v>0</v>
      </c>
      <c r="AZ124" s="176">
        <v>0</v>
      </c>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row>
    <row r="125" spans="1:99" x14ac:dyDescent="0.3">
      <c r="A125" s="152">
        <v>502</v>
      </c>
      <c r="B125" s="176" t="s">
        <v>154</v>
      </c>
      <c r="C125" s="176"/>
      <c r="D125" s="176">
        <v>0</v>
      </c>
      <c r="E125" s="176">
        <v>0</v>
      </c>
      <c r="F125" s="176">
        <v>8000571</v>
      </c>
      <c r="G125" s="176">
        <v>0</v>
      </c>
      <c r="H125" s="176">
        <v>69031855</v>
      </c>
      <c r="I125" s="176">
        <v>0</v>
      </c>
      <c r="J125" s="176">
        <v>61227683</v>
      </c>
      <c r="K125" s="176">
        <v>8341777</v>
      </c>
      <c r="L125" s="176"/>
      <c r="M125" s="176">
        <v>2588197</v>
      </c>
      <c r="N125" s="176">
        <v>6332703</v>
      </c>
      <c r="O125" s="176"/>
      <c r="P125" s="176">
        <v>127897937</v>
      </c>
      <c r="Q125" s="176">
        <v>1549976</v>
      </c>
      <c r="R125" s="176">
        <v>676438</v>
      </c>
      <c r="S125" s="176">
        <v>6765791</v>
      </c>
      <c r="T125" s="176">
        <v>0</v>
      </c>
      <c r="U125" s="176">
        <v>93657853</v>
      </c>
      <c r="V125" s="176">
        <v>3513748</v>
      </c>
      <c r="W125" s="176">
        <v>625421</v>
      </c>
      <c r="X125" s="176">
        <v>3603935</v>
      </c>
      <c r="Y125" s="176">
        <v>2867786</v>
      </c>
      <c r="Z125" s="176">
        <v>0</v>
      </c>
      <c r="AA125" s="176">
        <v>1329956</v>
      </c>
      <c r="AB125" s="176">
        <v>1147754</v>
      </c>
      <c r="AC125" s="176">
        <v>11648484</v>
      </c>
      <c r="AD125" s="176">
        <v>3243640</v>
      </c>
      <c r="AE125" s="176">
        <v>462555</v>
      </c>
      <c r="AF125" s="176">
        <v>43714192</v>
      </c>
      <c r="AG125" s="176">
        <v>7176478</v>
      </c>
      <c r="AH125" s="176">
        <v>20618342</v>
      </c>
      <c r="AI125" s="176">
        <v>0</v>
      </c>
      <c r="AJ125" s="176">
        <v>13394286</v>
      </c>
      <c r="AK125" s="176">
        <v>597424</v>
      </c>
      <c r="AL125" s="176">
        <v>1163475</v>
      </c>
      <c r="AM125" s="176">
        <v>28374787</v>
      </c>
      <c r="AN125" s="176">
        <v>0</v>
      </c>
      <c r="AO125" s="176">
        <v>7968480</v>
      </c>
      <c r="AP125" s="176">
        <v>0</v>
      </c>
      <c r="AQ125" s="176">
        <v>2243985</v>
      </c>
      <c r="AR125" s="176">
        <v>1273810</v>
      </c>
      <c r="AS125" s="176">
        <v>332512</v>
      </c>
      <c r="AT125" s="176"/>
      <c r="AU125" s="176">
        <v>14372154</v>
      </c>
      <c r="AV125" s="176">
        <v>0</v>
      </c>
      <c r="AW125" s="176"/>
      <c r="AX125" s="176">
        <v>38493</v>
      </c>
      <c r="AY125" s="176">
        <v>3275984</v>
      </c>
      <c r="AZ125" s="176">
        <v>1882631</v>
      </c>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row>
    <row r="126" spans="1:99" x14ac:dyDescent="0.3">
      <c r="A126" s="152">
        <v>503</v>
      </c>
      <c r="B126" s="176" t="s">
        <v>155</v>
      </c>
      <c r="C126" s="176"/>
      <c r="D126" s="176">
        <v>0</v>
      </c>
      <c r="E126" s="176">
        <v>0</v>
      </c>
      <c r="F126" s="176">
        <v>214246</v>
      </c>
      <c r="G126" s="176">
        <v>0</v>
      </c>
      <c r="H126" s="176">
        <v>8509166</v>
      </c>
      <c r="I126" s="176">
        <v>0</v>
      </c>
      <c r="J126" s="176">
        <v>46401158</v>
      </c>
      <c r="K126" s="176">
        <v>0</v>
      </c>
      <c r="L126" s="176"/>
      <c r="M126" s="176">
        <v>1244261</v>
      </c>
      <c r="N126" s="176">
        <v>968049</v>
      </c>
      <c r="O126" s="176"/>
      <c r="P126" s="176">
        <v>140729255</v>
      </c>
      <c r="Q126" s="176">
        <v>86208</v>
      </c>
      <c r="R126" s="176">
        <v>0</v>
      </c>
      <c r="S126" s="176">
        <v>368616</v>
      </c>
      <c r="T126" s="176">
        <v>0</v>
      </c>
      <c r="U126" s="176">
        <v>14023585</v>
      </c>
      <c r="V126" s="176">
        <v>292092</v>
      </c>
      <c r="W126" s="176">
        <v>199854</v>
      </c>
      <c r="X126" s="176">
        <v>194131</v>
      </c>
      <c r="Y126" s="176">
        <v>0</v>
      </c>
      <c r="Z126" s="176">
        <v>0</v>
      </c>
      <c r="AA126" s="176">
        <v>799064</v>
      </c>
      <c r="AB126" s="176">
        <v>5475</v>
      </c>
      <c r="AC126" s="176">
        <v>3832700</v>
      </c>
      <c r="AD126" s="176">
        <v>479874</v>
      </c>
      <c r="AE126" s="176">
        <v>13830</v>
      </c>
      <c r="AF126" s="176">
        <v>4177902</v>
      </c>
      <c r="AG126" s="176">
        <v>24509797</v>
      </c>
      <c r="AH126" s="176">
        <v>0</v>
      </c>
      <c r="AI126" s="176">
        <v>0</v>
      </c>
      <c r="AJ126" s="176">
        <v>549550</v>
      </c>
      <c r="AK126" s="176">
        <v>0</v>
      </c>
      <c r="AL126" s="176">
        <v>0</v>
      </c>
      <c r="AM126" s="176">
        <v>0</v>
      </c>
      <c r="AN126" s="176">
        <v>0</v>
      </c>
      <c r="AO126" s="176">
        <v>742814</v>
      </c>
      <c r="AP126" s="176">
        <v>0</v>
      </c>
      <c r="AQ126" s="176">
        <v>158043</v>
      </c>
      <c r="AR126" s="176">
        <v>407325</v>
      </c>
      <c r="AS126" s="176">
        <v>7214</v>
      </c>
      <c r="AT126" s="176"/>
      <c r="AU126" s="176">
        <v>945187</v>
      </c>
      <c r="AV126" s="176">
        <v>0</v>
      </c>
      <c r="AW126" s="176"/>
      <c r="AX126" s="176">
        <v>630</v>
      </c>
      <c r="AY126" s="176">
        <v>74355</v>
      </c>
      <c r="AZ126" s="176">
        <v>0</v>
      </c>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row>
    <row r="127" spans="1:99" x14ac:dyDescent="0.3">
      <c r="A127" s="152">
        <v>504</v>
      </c>
      <c r="B127" s="176" t="s">
        <v>159</v>
      </c>
      <c r="C127" s="176"/>
      <c r="D127" s="176">
        <v>0</v>
      </c>
      <c r="E127" s="176">
        <v>0</v>
      </c>
      <c r="F127" s="176">
        <v>0</v>
      </c>
      <c r="G127" s="176">
        <v>0</v>
      </c>
      <c r="H127" s="176">
        <v>0</v>
      </c>
      <c r="I127" s="176">
        <v>0</v>
      </c>
      <c r="J127" s="176">
        <v>0</v>
      </c>
      <c r="K127" s="176">
        <v>0</v>
      </c>
      <c r="L127" s="176"/>
      <c r="M127" s="176">
        <v>0</v>
      </c>
      <c r="N127" s="176">
        <v>0</v>
      </c>
      <c r="O127" s="176"/>
      <c r="P127" s="176">
        <v>0</v>
      </c>
      <c r="Q127" s="176">
        <v>0</v>
      </c>
      <c r="R127" s="176">
        <v>0</v>
      </c>
      <c r="S127" s="176">
        <v>0</v>
      </c>
      <c r="T127" s="176">
        <v>0</v>
      </c>
      <c r="U127" s="176">
        <v>0</v>
      </c>
      <c r="V127" s="176">
        <v>0</v>
      </c>
      <c r="W127" s="176">
        <v>0</v>
      </c>
      <c r="X127" s="176">
        <v>0</v>
      </c>
      <c r="Y127" s="176">
        <v>0</v>
      </c>
      <c r="Z127" s="176">
        <v>0</v>
      </c>
      <c r="AA127" s="176">
        <v>0</v>
      </c>
      <c r="AB127" s="176">
        <v>0</v>
      </c>
      <c r="AC127" s="176">
        <v>0</v>
      </c>
      <c r="AD127" s="176">
        <v>0</v>
      </c>
      <c r="AE127" s="176">
        <v>0</v>
      </c>
      <c r="AF127" s="176">
        <v>0</v>
      </c>
      <c r="AG127" s="176">
        <v>0</v>
      </c>
      <c r="AH127" s="176">
        <v>0</v>
      </c>
      <c r="AI127" s="176">
        <v>0</v>
      </c>
      <c r="AJ127" s="176">
        <v>0</v>
      </c>
      <c r="AK127" s="176">
        <v>0</v>
      </c>
      <c r="AL127" s="176">
        <v>0</v>
      </c>
      <c r="AM127" s="176">
        <v>0</v>
      </c>
      <c r="AN127" s="176">
        <v>0</v>
      </c>
      <c r="AO127" s="176">
        <v>0</v>
      </c>
      <c r="AP127" s="176">
        <v>0</v>
      </c>
      <c r="AQ127" s="176">
        <v>0</v>
      </c>
      <c r="AR127" s="176">
        <v>0</v>
      </c>
      <c r="AS127" s="176">
        <v>0</v>
      </c>
      <c r="AT127" s="176"/>
      <c r="AU127" s="176">
        <v>0</v>
      </c>
      <c r="AV127" s="176">
        <v>0</v>
      </c>
      <c r="AW127" s="176"/>
      <c r="AX127" s="176">
        <v>0</v>
      </c>
      <c r="AY127" s="176">
        <v>0</v>
      </c>
      <c r="AZ127" s="176">
        <v>0</v>
      </c>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row>
    <row r="128" spans="1:99" x14ac:dyDescent="0.3">
      <c r="A128" s="152">
        <v>505</v>
      </c>
      <c r="B128" s="176" t="s">
        <v>160</v>
      </c>
      <c r="C128" s="176"/>
      <c r="D128" s="176">
        <v>0</v>
      </c>
      <c r="E128" s="176">
        <v>0</v>
      </c>
      <c r="F128" s="176">
        <v>0</v>
      </c>
      <c r="G128" s="176">
        <v>0</v>
      </c>
      <c r="H128" s="176">
        <v>0</v>
      </c>
      <c r="I128" s="176">
        <v>0</v>
      </c>
      <c r="J128" s="176">
        <v>0</v>
      </c>
      <c r="K128" s="176">
        <v>0</v>
      </c>
      <c r="L128" s="176"/>
      <c r="M128" s="176">
        <v>0</v>
      </c>
      <c r="N128" s="176">
        <v>0</v>
      </c>
      <c r="O128" s="176"/>
      <c r="P128" s="176">
        <v>0</v>
      </c>
      <c r="Q128" s="176">
        <v>0</v>
      </c>
      <c r="R128" s="176">
        <v>0</v>
      </c>
      <c r="S128" s="176">
        <v>0</v>
      </c>
      <c r="T128" s="176">
        <v>0</v>
      </c>
      <c r="U128" s="176">
        <v>0</v>
      </c>
      <c r="V128" s="176">
        <v>0</v>
      </c>
      <c r="W128" s="176">
        <v>0</v>
      </c>
      <c r="X128" s="176">
        <v>0</v>
      </c>
      <c r="Y128" s="176">
        <v>0</v>
      </c>
      <c r="Z128" s="176">
        <v>0</v>
      </c>
      <c r="AA128" s="176">
        <v>0</v>
      </c>
      <c r="AB128" s="176">
        <v>0</v>
      </c>
      <c r="AC128" s="176">
        <v>0</v>
      </c>
      <c r="AD128" s="176">
        <v>0</v>
      </c>
      <c r="AE128" s="176">
        <v>0</v>
      </c>
      <c r="AF128" s="176">
        <v>0</v>
      </c>
      <c r="AG128" s="176">
        <v>0</v>
      </c>
      <c r="AH128" s="176">
        <v>0</v>
      </c>
      <c r="AI128" s="176">
        <v>0</v>
      </c>
      <c r="AJ128" s="176">
        <v>0</v>
      </c>
      <c r="AK128" s="176">
        <v>0</v>
      </c>
      <c r="AL128" s="176">
        <v>0</v>
      </c>
      <c r="AM128" s="176">
        <v>0</v>
      </c>
      <c r="AN128" s="176">
        <v>0</v>
      </c>
      <c r="AO128" s="176">
        <v>0</v>
      </c>
      <c r="AP128" s="176">
        <v>0</v>
      </c>
      <c r="AQ128" s="176">
        <v>0</v>
      </c>
      <c r="AR128" s="176">
        <v>0</v>
      </c>
      <c r="AS128" s="176">
        <v>0</v>
      </c>
      <c r="AT128" s="176"/>
      <c r="AU128" s="176">
        <v>0</v>
      </c>
      <c r="AV128" s="176">
        <v>0</v>
      </c>
      <c r="AW128" s="176"/>
      <c r="AX128" s="176">
        <v>0</v>
      </c>
      <c r="AY128" s="176">
        <v>0</v>
      </c>
      <c r="AZ128" s="176">
        <v>0</v>
      </c>
      <c r="BA128" s="176"/>
      <c r="BB128" s="176"/>
      <c r="BC128" s="176"/>
      <c r="BD128" s="176"/>
      <c r="BE128" s="176"/>
      <c r="BF128" s="176"/>
      <c r="BG128" s="176"/>
      <c r="BH128" s="176"/>
      <c r="BI128" s="176"/>
      <c r="BJ128" s="176"/>
      <c r="BK128" s="176"/>
      <c r="BL128" s="176"/>
      <c r="BM128" s="176"/>
      <c r="BN128" s="176"/>
      <c r="BO128" s="176"/>
      <c r="BP128" s="176"/>
      <c r="BQ128" s="176"/>
      <c r="BR128" s="176"/>
      <c r="BS128" s="176"/>
      <c r="BT128" s="176"/>
      <c r="BU128" s="176"/>
      <c r="BV128" s="176"/>
      <c r="BW128" s="176"/>
      <c r="BX128" s="176"/>
      <c r="BY128" s="176"/>
      <c r="BZ128" s="176"/>
      <c r="CA128" s="176"/>
      <c r="CB128" s="176"/>
      <c r="CC128" s="176"/>
      <c r="CD128" s="176"/>
      <c r="CE128" s="176"/>
      <c r="CF128" s="176"/>
      <c r="CG128" s="176"/>
      <c r="CH128" s="176"/>
      <c r="CI128" s="176"/>
      <c r="CJ128" s="176"/>
      <c r="CK128" s="176"/>
      <c r="CL128" s="176"/>
      <c r="CM128" s="176"/>
      <c r="CN128" s="176"/>
      <c r="CO128" s="176"/>
      <c r="CP128" s="176"/>
      <c r="CQ128" s="176"/>
      <c r="CR128" s="176"/>
      <c r="CS128" s="176"/>
      <c r="CT128" s="176"/>
      <c r="CU128" s="176"/>
    </row>
    <row r="129" spans="1:99" x14ac:dyDescent="0.3">
      <c r="A129" s="152">
        <v>506</v>
      </c>
      <c r="B129" s="176" t="s">
        <v>166</v>
      </c>
      <c r="C129" s="176"/>
      <c r="D129" s="176">
        <v>0</v>
      </c>
      <c r="E129" s="176">
        <v>0</v>
      </c>
      <c r="F129" s="176">
        <v>0</v>
      </c>
      <c r="G129" s="176">
        <v>0</v>
      </c>
      <c r="H129" s="176">
        <v>0</v>
      </c>
      <c r="I129" s="176">
        <v>0</v>
      </c>
      <c r="J129" s="176">
        <v>0</v>
      </c>
      <c r="K129" s="176">
        <v>0</v>
      </c>
      <c r="L129" s="176"/>
      <c r="M129" s="176">
        <v>0</v>
      </c>
      <c r="N129" s="176">
        <v>0</v>
      </c>
      <c r="O129" s="176"/>
      <c r="P129" s="176">
        <v>0</v>
      </c>
      <c r="Q129" s="176">
        <v>0</v>
      </c>
      <c r="R129" s="176">
        <v>0</v>
      </c>
      <c r="S129" s="176">
        <v>0</v>
      </c>
      <c r="T129" s="176">
        <v>0</v>
      </c>
      <c r="U129" s="176">
        <v>0</v>
      </c>
      <c r="V129" s="176">
        <v>0</v>
      </c>
      <c r="W129" s="176">
        <v>0</v>
      </c>
      <c r="X129" s="176">
        <v>0</v>
      </c>
      <c r="Y129" s="176">
        <v>0</v>
      </c>
      <c r="Z129" s="176">
        <v>0</v>
      </c>
      <c r="AA129" s="176">
        <v>0</v>
      </c>
      <c r="AB129" s="176">
        <v>0</v>
      </c>
      <c r="AC129" s="176">
        <v>0</v>
      </c>
      <c r="AD129" s="176">
        <v>0</v>
      </c>
      <c r="AE129" s="176">
        <v>0</v>
      </c>
      <c r="AF129" s="176">
        <v>0</v>
      </c>
      <c r="AG129" s="176">
        <v>0</v>
      </c>
      <c r="AH129" s="176">
        <v>0</v>
      </c>
      <c r="AI129" s="176">
        <v>747743</v>
      </c>
      <c r="AJ129" s="176">
        <v>0</v>
      </c>
      <c r="AK129" s="176">
        <v>0</v>
      </c>
      <c r="AL129" s="176">
        <v>0</v>
      </c>
      <c r="AM129" s="176">
        <v>0</v>
      </c>
      <c r="AN129" s="176">
        <v>0</v>
      </c>
      <c r="AO129" s="176">
        <v>0</v>
      </c>
      <c r="AP129" s="176">
        <v>0</v>
      </c>
      <c r="AQ129" s="176">
        <v>0</v>
      </c>
      <c r="AR129" s="176">
        <v>0</v>
      </c>
      <c r="AS129" s="176">
        <v>0</v>
      </c>
      <c r="AT129" s="176"/>
      <c r="AU129" s="176">
        <v>0</v>
      </c>
      <c r="AV129" s="176">
        <v>0</v>
      </c>
      <c r="AW129" s="176"/>
      <c r="AX129" s="176">
        <v>0</v>
      </c>
      <c r="AY129" s="176">
        <v>0</v>
      </c>
      <c r="AZ129" s="176">
        <v>0</v>
      </c>
      <c r="BA129" s="176"/>
      <c r="BB129" s="176"/>
      <c r="BC129" s="176"/>
      <c r="BD129" s="176"/>
      <c r="BE129" s="176"/>
      <c r="BF129" s="176"/>
      <c r="BG129" s="176"/>
      <c r="BH129" s="176"/>
      <c r="BI129" s="176"/>
      <c r="BJ129" s="176"/>
      <c r="BK129" s="176"/>
      <c r="BL129" s="176"/>
      <c r="BM129" s="176"/>
      <c r="BN129" s="176"/>
      <c r="BO129" s="176"/>
      <c r="BP129" s="176"/>
      <c r="BQ129" s="176"/>
      <c r="BR129" s="176"/>
      <c r="BS129" s="176"/>
      <c r="BT129" s="176"/>
      <c r="BU129" s="176"/>
      <c r="BV129" s="176"/>
      <c r="BW129" s="176"/>
      <c r="BX129" s="176"/>
      <c r="BY129" s="176"/>
      <c r="BZ129" s="176"/>
      <c r="CA129" s="176"/>
      <c r="CB129" s="176"/>
      <c r="CC129" s="176"/>
      <c r="CD129" s="176"/>
      <c r="CE129" s="176"/>
      <c r="CF129" s="176"/>
      <c r="CG129" s="176"/>
      <c r="CH129" s="176"/>
      <c r="CI129" s="176"/>
      <c r="CJ129" s="176"/>
      <c r="CK129" s="176"/>
      <c r="CL129" s="176"/>
      <c r="CM129" s="176"/>
      <c r="CN129" s="176"/>
      <c r="CO129" s="176"/>
      <c r="CP129" s="176"/>
      <c r="CQ129" s="176"/>
      <c r="CR129" s="176"/>
      <c r="CS129" s="176"/>
      <c r="CT129" s="176"/>
      <c r="CU129" s="176"/>
    </row>
    <row r="130" spans="1:99" x14ac:dyDescent="0.3">
      <c r="A130" s="152">
        <v>507</v>
      </c>
      <c r="B130" s="176" t="s">
        <v>871</v>
      </c>
      <c r="C130" s="176"/>
      <c r="D130" s="176">
        <v>0</v>
      </c>
      <c r="E130" s="176">
        <v>0</v>
      </c>
      <c r="F130" s="176">
        <v>0</v>
      </c>
      <c r="G130" s="176">
        <v>0</v>
      </c>
      <c r="H130" s="176">
        <v>0</v>
      </c>
      <c r="I130" s="176">
        <v>0</v>
      </c>
      <c r="J130" s="176">
        <v>0</v>
      </c>
      <c r="K130" s="176">
        <v>0</v>
      </c>
      <c r="L130" s="176"/>
      <c r="M130" s="176">
        <v>0</v>
      </c>
      <c r="N130" s="176">
        <v>0</v>
      </c>
      <c r="O130" s="176"/>
      <c r="P130" s="176">
        <v>0</v>
      </c>
      <c r="Q130" s="176">
        <v>0</v>
      </c>
      <c r="R130" s="176">
        <v>0</v>
      </c>
      <c r="S130" s="176">
        <v>0</v>
      </c>
      <c r="T130" s="176">
        <v>0</v>
      </c>
      <c r="U130" s="176">
        <v>0</v>
      </c>
      <c r="V130" s="176">
        <v>0</v>
      </c>
      <c r="W130" s="176">
        <v>0</v>
      </c>
      <c r="X130" s="176">
        <v>0</v>
      </c>
      <c r="Y130" s="176">
        <v>0</v>
      </c>
      <c r="Z130" s="176">
        <v>0</v>
      </c>
      <c r="AA130" s="176">
        <v>0</v>
      </c>
      <c r="AB130" s="176">
        <v>0</v>
      </c>
      <c r="AC130" s="176">
        <v>0</v>
      </c>
      <c r="AD130" s="176">
        <v>0</v>
      </c>
      <c r="AE130" s="176">
        <v>0</v>
      </c>
      <c r="AF130" s="176">
        <v>0</v>
      </c>
      <c r="AG130" s="176">
        <v>0</v>
      </c>
      <c r="AH130" s="176">
        <v>0</v>
      </c>
      <c r="AI130" s="176">
        <v>0</v>
      </c>
      <c r="AJ130" s="176">
        <v>0</v>
      </c>
      <c r="AK130" s="176">
        <v>0</v>
      </c>
      <c r="AL130" s="176">
        <v>0</v>
      </c>
      <c r="AM130" s="176">
        <v>0</v>
      </c>
      <c r="AN130" s="176">
        <v>0</v>
      </c>
      <c r="AO130" s="176">
        <v>0</v>
      </c>
      <c r="AP130" s="176">
        <v>0</v>
      </c>
      <c r="AQ130" s="176">
        <v>0</v>
      </c>
      <c r="AR130" s="176">
        <v>0</v>
      </c>
      <c r="AS130" s="176">
        <v>0</v>
      </c>
      <c r="AT130" s="176"/>
      <c r="AU130" s="176">
        <v>0</v>
      </c>
      <c r="AV130" s="176">
        <v>0</v>
      </c>
      <c r="AW130" s="176"/>
      <c r="AX130" s="176">
        <v>0</v>
      </c>
      <c r="AY130" s="176">
        <v>0</v>
      </c>
      <c r="AZ130" s="176">
        <v>0</v>
      </c>
      <c r="BA130" s="176"/>
      <c r="BB130" s="176"/>
      <c r="BC130" s="176"/>
      <c r="BD130" s="176"/>
      <c r="BE130" s="176"/>
      <c r="BF130" s="176"/>
      <c r="BG130" s="176"/>
      <c r="BH130" s="176"/>
      <c r="BI130" s="176"/>
      <c r="BJ130" s="176"/>
      <c r="BK130" s="176"/>
      <c r="BL130" s="176"/>
      <c r="BM130" s="176"/>
      <c r="BN130" s="176"/>
      <c r="BO130" s="176"/>
      <c r="BP130" s="176"/>
      <c r="BQ130" s="176"/>
      <c r="BR130" s="176"/>
      <c r="BS130" s="176"/>
      <c r="BT130" s="176"/>
      <c r="BU130" s="176"/>
      <c r="BV130" s="176"/>
      <c r="BW130" s="176"/>
      <c r="BX130" s="176"/>
      <c r="BY130" s="176"/>
      <c r="BZ130" s="176"/>
      <c r="CA130" s="176"/>
      <c r="CB130" s="176"/>
      <c r="CC130" s="176"/>
      <c r="CD130" s="176"/>
      <c r="CE130" s="176"/>
      <c r="CF130" s="176"/>
      <c r="CG130" s="176"/>
      <c r="CH130" s="176"/>
      <c r="CI130" s="176"/>
      <c r="CJ130" s="176"/>
      <c r="CK130" s="176"/>
      <c r="CL130" s="176"/>
      <c r="CM130" s="176"/>
      <c r="CN130" s="176"/>
      <c r="CO130" s="176"/>
      <c r="CP130" s="176"/>
      <c r="CQ130" s="176"/>
      <c r="CR130" s="176"/>
      <c r="CS130" s="176"/>
      <c r="CT130" s="176"/>
      <c r="CU130" s="176"/>
    </row>
    <row r="131" spans="1:99" x14ac:dyDescent="0.3">
      <c r="A131" s="152">
        <v>508</v>
      </c>
      <c r="B131" s="176" t="s">
        <v>181</v>
      </c>
      <c r="C131" s="176"/>
      <c r="D131" s="176">
        <v>0</v>
      </c>
      <c r="E131" s="176">
        <v>0</v>
      </c>
      <c r="F131" s="176">
        <v>0</v>
      </c>
      <c r="G131" s="176">
        <v>0</v>
      </c>
      <c r="H131" s="176">
        <v>0</v>
      </c>
      <c r="I131" s="176">
        <v>0</v>
      </c>
      <c r="J131" s="176">
        <v>0</v>
      </c>
      <c r="K131" s="176">
        <v>0</v>
      </c>
      <c r="L131" s="176"/>
      <c r="M131" s="176">
        <v>0</v>
      </c>
      <c r="N131" s="176">
        <v>0</v>
      </c>
      <c r="O131" s="176"/>
      <c r="P131" s="176">
        <v>0</v>
      </c>
      <c r="Q131" s="176">
        <v>0</v>
      </c>
      <c r="R131" s="176">
        <v>0</v>
      </c>
      <c r="S131" s="176">
        <v>0</v>
      </c>
      <c r="T131" s="176">
        <v>0</v>
      </c>
      <c r="U131" s="176">
        <v>0</v>
      </c>
      <c r="V131" s="176">
        <v>0</v>
      </c>
      <c r="W131" s="176">
        <v>0</v>
      </c>
      <c r="X131" s="176">
        <v>0</v>
      </c>
      <c r="Y131" s="176">
        <v>0</v>
      </c>
      <c r="Z131" s="176">
        <v>0</v>
      </c>
      <c r="AA131" s="176">
        <v>0</v>
      </c>
      <c r="AB131" s="176">
        <v>0</v>
      </c>
      <c r="AC131" s="176">
        <v>0</v>
      </c>
      <c r="AD131" s="176">
        <v>0</v>
      </c>
      <c r="AE131" s="176">
        <v>0</v>
      </c>
      <c r="AF131" s="176">
        <v>0</v>
      </c>
      <c r="AG131" s="176">
        <v>0</v>
      </c>
      <c r="AH131" s="176">
        <v>0</v>
      </c>
      <c r="AI131" s="176">
        <v>0</v>
      </c>
      <c r="AJ131" s="176">
        <v>0</v>
      </c>
      <c r="AK131" s="176">
        <v>0</v>
      </c>
      <c r="AL131" s="176">
        <v>0</v>
      </c>
      <c r="AM131" s="176">
        <v>0</v>
      </c>
      <c r="AN131" s="176">
        <v>0</v>
      </c>
      <c r="AO131" s="176">
        <v>0</v>
      </c>
      <c r="AP131" s="176">
        <v>0</v>
      </c>
      <c r="AQ131" s="176">
        <v>0</v>
      </c>
      <c r="AR131" s="176">
        <v>0</v>
      </c>
      <c r="AS131" s="176">
        <v>0</v>
      </c>
      <c r="AT131" s="176"/>
      <c r="AU131" s="176">
        <v>0</v>
      </c>
      <c r="AV131" s="176">
        <v>0</v>
      </c>
      <c r="AW131" s="176"/>
      <c r="AX131" s="176">
        <v>0</v>
      </c>
      <c r="AY131" s="176">
        <v>0</v>
      </c>
      <c r="AZ131" s="176">
        <v>0</v>
      </c>
      <c r="BA131" s="176"/>
      <c r="BB131" s="176"/>
      <c r="BC131" s="176"/>
      <c r="BD131" s="176"/>
      <c r="BE131" s="176"/>
      <c r="BF131" s="176"/>
      <c r="BG131" s="176"/>
      <c r="BH131" s="176"/>
      <c r="BI131" s="176"/>
      <c r="BJ131" s="176"/>
      <c r="BK131" s="176"/>
      <c r="BL131" s="176"/>
      <c r="BM131" s="176"/>
      <c r="BN131" s="176"/>
      <c r="BO131" s="176"/>
      <c r="BP131" s="176"/>
      <c r="BQ131" s="176"/>
      <c r="BR131" s="176"/>
      <c r="BS131" s="176"/>
      <c r="BT131" s="176"/>
      <c r="BU131" s="176"/>
      <c r="BV131" s="176"/>
      <c r="BW131" s="176"/>
      <c r="BX131" s="176"/>
      <c r="BY131" s="176"/>
      <c r="BZ131" s="176"/>
      <c r="CA131" s="176"/>
      <c r="CB131" s="176"/>
      <c r="CC131" s="176"/>
      <c r="CD131" s="176"/>
      <c r="CE131" s="176"/>
      <c r="CF131" s="176"/>
      <c r="CG131" s="176"/>
      <c r="CH131" s="176"/>
      <c r="CI131" s="176"/>
      <c r="CJ131" s="176"/>
      <c r="CK131" s="176"/>
      <c r="CL131" s="176"/>
      <c r="CM131" s="176"/>
      <c r="CN131" s="176"/>
      <c r="CO131" s="176"/>
      <c r="CP131" s="176"/>
      <c r="CQ131" s="176"/>
      <c r="CR131" s="176"/>
      <c r="CS131" s="176"/>
      <c r="CT131" s="176"/>
      <c r="CU131" s="176"/>
    </row>
    <row r="132" spans="1:99" x14ac:dyDescent="0.3">
      <c r="A132" s="152">
        <v>509</v>
      </c>
      <c r="B132" s="176" t="s">
        <v>182</v>
      </c>
      <c r="C132" s="176"/>
      <c r="D132" s="176">
        <v>0</v>
      </c>
      <c r="E132" s="176">
        <v>0</v>
      </c>
      <c r="F132" s="176">
        <v>0</v>
      </c>
      <c r="G132" s="176">
        <v>0</v>
      </c>
      <c r="H132" s="176">
        <v>0</v>
      </c>
      <c r="I132" s="176">
        <v>0</v>
      </c>
      <c r="J132" s="176">
        <v>0</v>
      </c>
      <c r="K132" s="176">
        <v>0</v>
      </c>
      <c r="L132" s="176"/>
      <c r="M132" s="176">
        <v>0</v>
      </c>
      <c r="N132" s="176">
        <v>0</v>
      </c>
      <c r="O132" s="176"/>
      <c r="P132" s="176">
        <v>0</v>
      </c>
      <c r="Q132" s="176">
        <v>0</v>
      </c>
      <c r="R132" s="176">
        <v>0</v>
      </c>
      <c r="S132" s="176">
        <v>0</v>
      </c>
      <c r="T132" s="176">
        <v>0</v>
      </c>
      <c r="U132" s="176">
        <v>0</v>
      </c>
      <c r="V132" s="176">
        <v>0</v>
      </c>
      <c r="W132" s="176">
        <v>0</v>
      </c>
      <c r="X132" s="176">
        <v>0</v>
      </c>
      <c r="Y132" s="176">
        <v>0</v>
      </c>
      <c r="Z132" s="176">
        <v>0</v>
      </c>
      <c r="AA132" s="176">
        <v>0</v>
      </c>
      <c r="AB132" s="176">
        <v>0</v>
      </c>
      <c r="AC132" s="176">
        <v>0</v>
      </c>
      <c r="AD132" s="176">
        <v>0</v>
      </c>
      <c r="AE132" s="176">
        <v>0</v>
      </c>
      <c r="AF132" s="176">
        <v>0</v>
      </c>
      <c r="AG132" s="176">
        <v>0</v>
      </c>
      <c r="AH132" s="176">
        <v>0</v>
      </c>
      <c r="AI132" s="176">
        <v>0</v>
      </c>
      <c r="AJ132" s="176">
        <v>0</v>
      </c>
      <c r="AK132" s="176">
        <v>0</v>
      </c>
      <c r="AL132" s="176">
        <v>0</v>
      </c>
      <c r="AM132" s="176">
        <v>0</v>
      </c>
      <c r="AN132" s="176">
        <v>0</v>
      </c>
      <c r="AO132" s="176">
        <v>0</v>
      </c>
      <c r="AP132" s="176">
        <v>0</v>
      </c>
      <c r="AQ132" s="176">
        <v>0</v>
      </c>
      <c r="AR132" s="176">
        <v>0</v>
      </c>
      <c r="AS132" s="176">
        <v>0</v>
      </c>
      <c r="AT132" s="176"/>
      <c r="AU132" s="176">
        <v>0</v>
      </c>
      <c r="AV132" s="176">
        <v>0</v>
      </c>
      <c r="AW132" s="176"/>
      <c r="AX132" s="176">
        <v>0</v>
      </c>
      <c r="AY132" s="176">
        <v>0</v>
      </c>
      <c r="AZ132" s="176">
        <v>0</v>
      </c>
      <c r="BA132" s="176"/>
      <c r="BB132" s="176"/>
      <c r="BC132" s="176"/>
      <c r="BD132" s="176"/>
      <c r="BE132" s="176"/>
      <c r="BF132" s="176"/>
      <c r="BG132" s="176"/>
      <c r="BH132" s="176"/>
      <c r="BI132" s="176"/>
      <c r="BJ132" s="176"/>
      <c r="BK132" s="176"/>
      <c r="BL132" s="176"/>
      <c r="BM132" s="176"/>
      <c r="BN132" s="176"/>
      <c r="BO132" s="176"/>
      <c r="BP132" s="176"/>
      <c r="BQ132" s="176"/>
      <c r="BR132" s="176"/>
      <c r="BS132" s="176"/>
      <c r="BT132" s="176"/>
      <c r="BU132" s="176"/>
      <c r="BV132" s="176"/>
      <c r="BW132" s="176"/>
      <c r="BX132" s="176"/>
      <c r="BY132" s="176"/>
      <c r="BZ132" s="176"/>
      <c r="CA132" s="176"/>
      <c r="CB132" s="176"/>
      <c r="CC132" s="176"/>
      <c r="CD132" s="176"/>
      <c r="CE132" s="176"/>
      <c r="CF132" s="176"/>
      <c r="CG132" s="176"/>
      <c r="CH132" s="176"/>
      <c r="CI132" s="176"/>
      <c r="CJ132" s="176"/>
      <c r="CK132" s="176"/>
      <c r="CL132" s="176"/>
      <c r="CM132" s="176"/>
      <c r="CN132" s="176"/>
      <c r="CO132" s="176"/>
      <c r="CP132" s="176"/>
      <c r="CQ132" s="176"/>
      <c r="CR132" s="176"/>
      <c r="CS132" s="176"/>
      <c r="CT132" s="176"/>
      <c r="CU132" s="176"/>
    </row>
    <row r="133" spans="1:99" x14ac:dyDescent="0.3">
      <c r="A133" s="152">
        <v>510</v>
      </c>
      <c r="B133" s="176" t="s">
        <v>188</v>
      </c>
      <c r="C133" s="176"/>
      <c r="D133" s="176">
        <v>144468</v>
      </c>
      <c r="E133" s="176">
        <v>3051</v>
      </c>
      <c r="F133" s="176">
        <v>12998</v>
      </c>
      <c r="G133" s="176">
        <v>521159</v>
      </c>
      <c r="H133" s="176">
        <v>459528</v>
      </c>
      <c r="I133" s="176">
        <v>0</v>
      </c>
      <c r="J133" s="176">
        <v>28901</v>
      </c>
      <c r="K133" s="176">
        <v>335203</v>
      </c>
      <c r="L133" s="176"/>
      <c r="M133" s="176">
        <v>0</v>
      </c>
      <c r="N133" s="176">
        <v>3392</v>
      </c>
      <c r="O133" s="176"/>
      <c r="P133" s="176">
        <v>2791689</v>
      </c>
      <c r="Q133" s="176">
        <v>111832</v>
      </c>
      <c r="R133" s="176">
        <v>0</v>
      </c>
      <c r="S133" s="176">
        <v>17058</v>
      </c>
      <c r="T133" s="176">
        <v>1278</v>
      </c>
      <c r="U133" s="176">
        <v>1353435</v>
      </c>
      <c r="V133" s="176">
        <v>0</v>
      </c>
      <c r="W133" s="176">
        <v>10879</v>
      </c>
      <c r="X133" s="176">
        <v>102614</v>
      </c>
      <c r="Y133" s="176">
        <v>0</v>
      </c>
      <c r="Z133" s="176">
        <v>115190</v>
      </c>
      <c r="AA133" s="176">
        <v>0</v>
      </c>
      <c r="AB133" s="176">
        <v>0</v>
      </c>
      <c r="AC133" s="176">
        <v>0</v>
      </c>
      <c r="AD133" s="176">
        <v>1320</v>
      </c>
      <c r="AE133" s="176">
        <v>37546</v>
      </c>
      <c r="AF133" s="176">
        <v>624524</v>
      </c>
      <c r="AG133" s="176">
        <v>1490616</v>
      </c>
      <c r="AH133" s="176">
        <v>123984</v>
      </c>
      <c r="AI133" s="176">
        <v>0</v>
      </c>
      <c r="AJ133" s="176">
        <v>147284</v>
      </c>
      <c r="AK133" s="176">
        <v>1850</v>
      </c>
      <c r="AL133" s="176">
        <v>0</v>
      </c>
      <c r="AM133" s="176">
        <v>336958</v>
      </c>
      <c r="AN133" s="176">
        <v>0</v>
      </c>
      <c r="AO133" s="176">
        <v>3354</v>
      </c>
      <c r="AP133" s="176">
        <v>0</v>
      </c>
      <c r="AQ133" s="176">
        <v>675</v>
      </c>
      <c r="AR133" s="176">
        <v>0</v>
      </c>
      <c r="AS133" s="176">
        <v>0</v>
      </c>
      <c r="AT133" s="176"/>
      <c r="AU133" s="176">
        <v>8875</v>
      </c>
      <c r="AV133" s="176">
        <v>0</v>
      </c>
      <c r="AW133" s="176"/>
      <c r="AX133" s="176">
        <v>0</v>
      </c>
      <c r="AY133" s="176">
        <v>78962</v>
      </c>
      <c r="AZ133" s="176">
        <v>48699</v>
      </c>
      <c r="BA133" s="176"/>
      <c r="BB133" s="176"/>
      <c r="BC133" s="176"/>
      <c r="BD133" s="176"/>
      <c r="BE133" s="176"/>
      <c r="BF133" s="176"/>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c r="CU133" s="176"/>
    </row>
    <row r="134" spans="1:99" x14ac:dyDescent="0.3">
      <c r="A134" s="152">
        <v>511</v>
      </c>
      <c r="B134" s="176" t="s">
        <v>193</v>
      </c>
      <c r="C134" s="176"/>
      <c r="D134" s="176">
        <v>0</v>
      </c>
      <c r="E134" s="176">
        <v>0</v>
      </c>
      <c r="F134" s="176">
        <v>0</v>
      </c>
      <c r="G134" s="176">
        <v>0</v>
      </c>
      <c r="H134" s="176">
        <v>0</v>
      </c>
      <c r="I134" s="176">
        <v>0</v>
      </c>
      <c r="J134" s="176">
        <v>0</v>
      </c>
      <c r="K134" s="176">
        <v>0</v>
      </c>
      <c r="L134" s="176"/>
      <c r="M134" s="176">
        <v>0</v>
      </c>
      <c r="N134" s="176">
        <v>0</v>
      </c>
      <c r="O134" s="176"/>
      <c r="P134" s="176">
        <v>14805615</v>
      </c>
      <c r="Q134" s="176">
        <v>0</v>
      </c>
      <c r="R134" s="176">
        <v>0</v>
      </c>
      <c r="S134" s="176">
        <v>0</v>
      </c>
      <c r="T134" s="176">
        <v>0</v>
      </c>
      <c r="U134" s="176">
        <v>7858244</v>
      </c>
      <c r="V134" s="176">
        <v>0</v>
      </c>
      <c r="W134" s="176">
        <v>0</v>
      </c>
      <c r="X134" s="176">
        <v>0</v>
      </c>
      <c r="Y134" s="176">
        <v>0</v>
      </c>
      <c r="Z134" s="176">
        <v>0</v>
      </c>
      <c r="AA134" s="176">
        <v>0</v>
      </c>
      <c r="AB134" s="176">
        <v>0</v>
      </c>
      <c r="AC134" s="176">
        <v>0</v>
      </c>
      <c r="AD134" s="176">
        <v>0</v>
      </c>
      <c r="AE134" s="176">
        <v>0</v>
      </c>
      <c r="AF134" s="176">
        <v>0</v>
      </c>
      <c r="AG134" s="176">
        <v>0</v>
      </c>
      <c r="AH134" s="176">
        <v>0</v>
      </c>
      <c r="AI134" s="176">
        <v>0</v>
      </c>
      <c r="AJ134" s="176">
        <v>0</v>
      </c>
      <c r="AK134" s="176">
        <v>0</v>
      </c>
      <c r="AL134" s="176">
        <v>0</v>
      </c>
      <c r="AM134" s="176">
        <v>0</v>
      </c>
      <c r="AN134" s="176">
        <v>0</v>
      </c>
      <c r="AO134" s="176">
        <v>0</v>
      </c>
      <c r="AP134" s="176">
        <v>0</v>
      </c>
      <c r="AQ134" s="176">
        <v>0</v>
      </c>
      <c r="AR134" s="176">
        <v>0</v>
      </c>
      <c r="AS134" s="176">
        <v>0</v>
      </c>
      <c r="AT134" s="176"/>
      <c r="AU134" s="176">
        <v>0</v>
      </c>
      <c r="AV134" s="176">
        <v>0</v>
      </c>
      <c r="AW134" s="176"/>
      <c r="AX134" s="176">
        <v>0</v>
      </c>
      <c r="AY134" s="176">
        <v>0</v>
      </c>
      <c r="AZ134" s="176">
        <v>0</v>
      </c>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row>
    <row r="135" spans="1:99" x14ac:dyDescent="0.3">
      <c r="A135" s="152">
        <v>512</v>
      </c>
      <c r="B135" s="176" t="s">
        <v>220</v>
      </c>
      <c r="C135" s="176"/>
      <c r="D135" s="176">
        <v>0</v>
      </c>
      <c r="E135" s="176">
        <v>0</v>
      </c>
      <c r="F135" s="176">
        <v>0</v>
      </c>
      <c r="G135" s="176">
        <v>0</v>
      </c>
      <c r="H135" s="176">
        <v>0</v>
      </c>
      <c r="I135" s="176">
        <v>0</v>
      </c>
      <c r="J135" s="176">
        <v>0</v>
      </c>
      <c r="K135" s="176">
        <v>0</v>
      </c>
      <c r="L135" s="176"/>
      <c r="M135" s="176">
        <v>0</v>
      </c>
      <c r="N135" s="176">
        <v>0</v>
      </c>
      <c r="O135" s="176"/>
      <c r="P135" s="176">
        <v>0</v>
      </c>
      <c r="Q135" s="176">
        <v>0</v>
      </c>
      <c r="R135" s="176">
        <v>0</v>
      </c>
      <c r="S135" s="176">
        <v>0</v>
      </c>
      <c r="T135" s="176">
        <v>0</v>
      </c>
      <c r="U135" s="176">
        <v>7005050</v>
      </c>
      <c r="V135" s="176">
        <v>0</v>
      </c>
      <c r="W135" s="176">
        <v>0</v>
      </c>
      <c r="X135" s="176">
        <v>0</v>
      </c>
      <c r="Y135" s="176">
        <v>0</v>
      </c>
      <c r="Z135" s="176">
        <v>0</v>
      </c>
      <c r="AA135" s="176">
        <v>0</v>
      </c>
      <c r="AB135" s="176">
        <v>0</v>
      </c>
      <c r="AC135" s="176">
        <v>0</v>
      </c>
      <c r="AD135" s="176">
        <v>0</v>
      </c>
      <c r="AE135" s="176">
        <v>0</v>
      </c>
      <c r="AF135" s="176">
        <v>0</v>
      </c>
      <c r="AG135" s="176">
        <v>0</v>
      </c>
      <c r="AH135" s="176">
        <v>0</v>
      </c>
      <c r="AI135" s="176">
        <v>0</v>
      </c>
      <c r="AJ135" s="176">
        <v>0</v>
      </c>
      <c r="AK135" s="176">
        <v>0</v>
      </c>
      <c r="AL135" s="176">
        <v>0</v>
      </c>
      <c r="AM135" s="176">
        <v>0</v>
      </c>
      <c r="AN135" s="176">
        <v>0</v>
      </c>
      <c r="AO135" s="176">
        <v>0</v>
      </c>
      <c r="AP135" s="176">
        <v>0</v>
      </c>
      <c r="AQ135" s="176">
        <v>0</v>
      </c>
      <c r="AR135" s="176">
        <v>0</v>
      </c>
      <c r="AS135" s="176">
        <v>0</v>
      </c>
      <c r="AT135" s="176"/>
      <c r="AU135" s="176">
        <v>0</v>
      </c>
      <c r="AV135" s="176">
        <v>0</v>
      </c>
      <c r="AW135" s="176"/>
      <c r="AX135" s="176">
        <v>0</v>
      </c>
      <c r="AY135" s="176">
        <v>0</v>
      </c>
      <c r="AZ135" s="176">
        <v>0</v>
      </c>
      <c r="BA135" s="176"/>
      <c r="BB135" s="176"/>
      <c r="BC135" s="176"/>
      <c r="BD135" s="176"/>
      <c r="BE135" s="176"/>
      <c r="BF135" s="176"/>
      <c r="BG135" s="176"/>
      <c r="BH135" s="176"/>
      <c r="BI135" s="176"/>
      <c r="BJ135" s="176"/>
      <c r="BK135" s="176"/>
      <c r="BL135" s="176"/>
      <c r="BM135" s="176"/>
      <c r="BN135" s="176"/>
      <c r="BO135" s="176"/>
      <c r="BP135" s="176"/>
      <c r="BQ135" s="176"/>
      <c r="BR135" s="176"/>
      <c r="BS135" s="176"/>
      <c r="BT135" s="176"/>
      <c r="BU135" s="176"/>
      <c r="BV135" s="176"/>
      <c r="BW135" s="176"/>
      <c r="BX135" s="176"/>
      <c r="BY135" s="176"/>
      <c r="BZ135" s="176"/>
      <c r="CA135" s="176"/>
      <c r="CB135" s="176"/>
      <c r="CC135" s="176"/>
      <c r="CD135" s="176"/>
      <c r="CE135" s="176"/>
      <c r="CF135" s="176"/>
      <c r="CG135" s="176"/>
      <c r="CH135" s="176"/>
      <c r="CI135" s="176"/>
      <c r="CJ135" s="176"/>
      <c r="CK135" s="176"/>
      <c r="CL135" s="176"/>
      <c r="CM135" s="176"/>
      <c r="CN135" s="176"/>
      <c r="CO135" s="176"/>
      <c r="CP135" s="176"/>
      <c r="CQ135" s="176"/>
      <c r="CR135" s="176"/>
      <c r="CS135" s="176"/>
      <c r="CT135" s="176"/>
      <c r="CU135" s="176"/>
    </row>
    <row r="136" spans="1:99" x14ac:dyDescent="0.3">
      <c r="A136" s="152">
        <v>513</v>
      </c>
      <c r="B136" s="176" t="s">
        <v>226</v>
      </c>
      <c r="C136" s="176"/>
      <c r="D136" s="176">
        <v>0</v>
      </c>
      <c r="E136" s="176">
        <v>0</v>
      </c>
      <c r="F136" s="176">
        <v>0</v>
      </c>
      <c r="G136" s="176">
        <v>0</v>
      </c>
      <c r="H136" s="176">
        <v>0</v>
      </c>
      <c r="I136" s="176">
        <v>0</v>
      </c>
      <c r="J136" s="176">
        <v>0</v>
      </c>
      <c r="K136" s="176">
        <v>0</v>
      </c>
      <c r="L136" s="176"/>
      <c r="M136" s="176">
        <v>0</v>
      </c>
      <c r="N136" s="176">
        <v>0</v>
      </c>
      <c r="O136" s="176"/>
      <c r="P136" s="176">
        <v>0</v>
      </c>
      <c r="Q136" s="176">
        <v>0</v>
      </c>
      <c r="R136" s="176">
        <v>0</v>
      </c>
      <c r="S136" s="176">
        <v>0</v>
      </c>
      <c r="T136" s="176">
        <v>0</v>
      </c>
      <c r="U136" s="176">
        <v>0</v>
      </c>
      <c r="V136" s="176">
        <v>0</v>
      </c>
      <c r="W136" s="176">
        <v>0</v>
      </c>
      <c r="X136" s="176">
        <v>0</v>
      </c>
      <c r="Y136" s="176">
        <v>0</v>
      </c>
      <c r="Z136" s="176">
        <v>0</v>
      </c>
      <c r="AA136" s="176">
        <v>0</v>
      </c>
      <c r="AB136" s="176">
        <v>0</v>
      </c>
      <c r="AC136" s="176">
        <v>0</v>
      </c>
      <c r="AD136" s="176">
        <v>0</v>
      </c>
      <c r="AE136" s="176">
        <v>0</v>
      </c>
      <c r="AF136" s="176">
        <v>0</v>
      </c>
      <c r="AG136" s="176">
        <v>0</v>
      </c>
      <c r="AH136" s="176">
        <v>0</v>
      </c>
      <c r="AI136" s="176">
        <v>0</v>
      </c>
      <c r="AJ136" s="176">
        <v>0</v>
      </c>
      <c r="AK136" s="176">
        <v>0</v>
      </c>
      <c r="AL136" s="176">
        <v>0</v>
      </c>
      <c r="AM136" s="176">
        <v>0</v>
      </c>
      <c r="AN136" s="176">
        <v>0</v>
      </c>
      <c r="AO136" s="176">
        <v>0</v>
      </c>
      <c r="AP136" s="176">
        <v>0</v>
      </c>
      <c r="AQ136" s="176">
        <v>0</v>
      </c>
      <c r="AR136" s="176">
        <v>0</v>
      </c>
      <c r="AS136" s="176">
        <v>0</v>
      </c>
      <c r="AT136" s="176"/>
      <c r="AU136" s="176">
        <v>0</v>
      </c>
      <c r="AV136" s="176">
        <v>0</v>
      </c>
      <c r="AW136" s="176"/>
      <c r="AX136" s="176">
        <v>0</v>
      </c>
      <c r="AY136" s="176">
        <v>0</v>
      </c>
      <c r="AZ136" s="176">
        <v>0</v>
      </c>
      <c r="BA136" s="176"/>
      <c r="BB136" s="176"/>
      <c r="BC136" s="176"/>
      <c r="BD136" s="176"/>
      <c r="BE136" s="176"/>
      <c r="BF136" s="176"/>
      <c r="BG136" s="176"/>
      <c r="BH136" s="176"/>
      <c r="BI136" s="176"/>
      <c r="BJ136" s="176"/>
      <c r="BK136" s="176"/>
      <c r="BL136" s="176"/>
      <c r="BM136" s="176"/>
      <c r="BN136" s="176"/>
      <c r="BO136" s="176"/>
      <c r="BP136" s="176"/>
      <c r="BQ136" s="176"/>
      <c r="BR136" s="176"/>
      <c r="BS136" s="176"/>
      <c r="BT136" s="176"/>
      <c r="BU136" s="176"/>
      <c r="BV136" s="176"/>
      <c r="BW136" s="176"/>
      <c r="BX136" s="176"/>
      <c r="BY136" s="176"/>
      <c r="BZ136" s="176"/>
      <c r="CA136" s="176"/>
      <c r="CB136" s="176"/>
      <c r="CC136" s="176"/>
      <c r="CD136" s="176"/>
      <c r="CE136" s="176"/>
      <c r="CF136" s="176"/>
      <c r="CG136" s="176"/>
      <c r="CH136" s="176"/>
      <c r="CI136" s="176"/>
      <c r="CJ136" s="176"/>
      <c r="CK136" s="176"/>
      <c r="CL136" s="176"/>
      <c r="CM136" s="176"/>
      <c r="CN136" s="176"/>
      <c r="CO136" s="176"/>
      <c r="CP136" s="176"/>
      <c r="CQ136" s="176"/>
      <c r="CR136" s="176"/>
      <c r="CS136" s="176"/>
      <c r="CT136" s="176"/>
      <c r="CU136" s="176"/>
    </row>
    <row r="137" spans="1:99" x14ac:dyDescent="0.3">
      <c r="A137" s="152">
        <v>514</v>
      </c>
      <c r="B137" s="176" t="s">
        <v>227</v>
      </c>
      <c r="C137" s="176"/>
      <c r="D137" s="176">
        <v>0</v>
      </c>
      <c r="E137" s="176">
        <v>0</v>
      </c>
      <c r="F137" s="176">
        <v>0</v>
      </c>
      <c r="G137" s="176">
        <v>0</v>
      </c>
      <c r="H137" s="176">
        <v>0</v>
      </c>
      <c r="I137" s="176">
        <v>0</v>
      </c>
      <c r="J137" s="176">
        <v>0</v>
      </c>
      <c r="K137" s="176">
        <v>0</v>
      </c>
      <c r="L137" s="176"/>
      <c r="M137" s="176">
        <v>0</v>
      </c>
      <c r="N137" s="176">
        <v>0</v>
      </c>
      <c r="O137" s="176"/>
      <c r="P137" s="176">
        <v>0</v>
      </c>
      <c r="Q137" s="176">
        <v>0</v>
      </c>
      <c r="R137" s="176">
        <v>0</v>
      </c>
      <c r="S137" s="176">
        <v>0</v>
      </c>
      <c r="T137" s="176">
        <v>0</v>
      </c>
      <c r="U137" s="176">
        <v>4834992</v>
      </c>
      <c r="V137" s="176">
        <v>0</v>
      </c>
      <c r="W137" s="176">
        <v>0</v>
      </c>
      <c r="X137" s="176">
        <v>0</v>
      </c>
      <c r="Y137" s="176">
        <v>0</v>
      </c>
      <c r="Z137" s="176">
        <v>0</v>
      </c>
      <c r="AA137" s="176">
        <v>0</v>
      </c>
      <c r="AB137" s="176">
        <v>0</v>
      </c>
      <c r="AC137" s="176">
        <v>0</v>
      </c>
      <c r="AD137" s="176">
        <v>0</v>
      </c>
      <c r="AE137" s="176">
        <v>0</v>
      </c>
      <c r="AF137" s="176">
        <v>0</v>
      </c>
      <c r="AG137" s="176">
        <v>0</v>
      </c>
      <c r="AH137" s="176">
        <v>0</v>
      </c>
      <c r="AI137" s="176">
        <v>0</v>
      </c>
      <c r="AJ137" s="176">
        <v>0</v>
      </c>
      <c r="AK137" s="176">
        <v>0</v>
      </c>
      <c r="AL137" s="176">
        <v>0</v>
      </c>
      <c r="AM137" s="176">
        <v>0</v>
      </c>
      <c r="AN137" s="176">
        <v>0</v>
      </c>
      <c r="AO137" s="176">
        <v>0</v>
      </c>
      <c r="AP137" s="176">
        <v>0</v>
      </c>
      <c r="AQ137" s="176">
        <v>0</v>
      </c>
      <c r="AR137" s="176">
        <v>0</v>
      </c>
      <c r="AS137" s="176">
        <v>0</v>
      </c>
      <c r="AT137" s="176"/>
      <c r="AU137" s="176">
        <v>0</v>
      </c>
      <c r="AV137" s="176">
        <v>0</v>
      </c>
      <c r="AW137" s="176"/>
      <c r="AX137" s="176">
        <v>0</v>
      </c>
      <c r="AY137" s="176">
        <v>0</v>
      </c>
      <c r="AZ137" s="176">
        <v>0</v>
      </c>
      <c r="BA137" s="176"/>
      <c r="BB137" s="176"/>
      <c r="BC137" s="176"/>
      <c r="BD137" s="176"/>
      <c r="BE137" s="176"/>
      <c r="BF137" s="176"/>
      <c r="BG137" s="176"/>
      <c r="BH137" s="176"/>
      <c r="BI137" s="176"/>
      <c r="BJ137" s="176"/>
      <c r="BK137" s="176"/>
      <c r="BL137" s="176"/>
      <c r="BM137" s="176"/>
      <c r="BN137" s="176"/>
      <c r="BO137" s="176"/>
      <c r="BP137" s="176"/>
      <c r="BQ137" s="176"/>
      <c r="BR137" s="176"/>
      <c r="BS137" s="176"/>
      <c r="BT137" s="176"/>
      <c r="BU137" s="176"/>
      <c r="BV137" s="176"/>
      <c r="BW137" s="176"/>
      <c r="BX137" s="176"/>
      <c r="BY137" s="176"/>
      <c r="BZ137" s="176"/>
      <c r="CA137" s="176"/>
      <c r="CB137" s="176"/>
      <c r="CC137" s="176"/>
      <c r="CD137" s="176"/>
      <c r="CE137" s="176"/>
      <c r="CF137" s="176"/>
      <c r="CG137" s="176"/>
      <c r="CH137" s="176"/>
      <c r="CI137" s="176"/>
      <c r="CJ137" s="176"/>
      <c r="CK137" s="176"/>
      <c r="CL137" s="176"/>
      <c r="CM137" s="176"/>
      <c r="CN137" s="176"/>
      <c r="CO137" s="176"/>
      <c r="CP137" s="176"/>
      <c r="CQ137" s="176"/>
      <c r="CR137" s="176"/>
      <c r="CS137" s="176"/>
      <c r="CT137" s="176"/>
      <c r="CU137" s="176"/>
    </row>
    <row r="138" spans="1:99" x14ac:dyDescent="0.3">
      <c r="A138" s="152">
        <v>515</v>
      </c>
      <c r="B138" s="176" t="s">
        <v>239</v>
      </c>
      <c r="C138" s="176"/>
      <c r="D138" s="176">
        <v>185904</v>
      </c>
      <c r="E138" s="176">
        <v>351832</v>
      </c>
      <c r="F138" s="176">
        <v>0</v>
      </c>
      <c r="G138" s="176">
        <v>275813</v>
      </c>
      <c r="H138" s="176">
        <v>49092193</v>
      </c>
      <c r="I138" s="176">
        <v>3098475</v>
      </c>
      <c r="J138" s="176">
        <v>0</v>
      </c>
      <c r="K138" s="176">
        <v>622708</v>
      </c>
      <c r="L138" s="176"/>
      <c r="M138" s="176">
        <v>0</v>
      </c>
      <c r="N138" s="176">
        <v>353692</v>
      </c>
      <c r="O138" s="176"/>
      <c r="P138" s="176">
        <v>13287285</v>
      </c>
      <c r="Q138" s="176">
        <v>0</v>
      </c>
      <c r="R138" s="176">
        <v>0</v>
      </c>
      <c r="S138" s="176">
        <v>561920</v>
      </c>
      <c r="T138" s="176">
        <v>0</v>
      </c>
      <c r="U138" s="176">
        <v>21989045</v>
      </c>
      <c r="V138" s="176">
        <v>120901</v>
      </c>
      <c r="W138" s="176">
        <v>0</v>
      </c>
      <c r="X138" s="176">
        <v>229355</v>
      </c>
      <c r="Y138" s="176">
        <v>395734</v>
      </c>
      <c r="Z138" s="176">
        <v>602858</v>
      </c>
      <c r="AA138" s="176">
        <v>26604937</v>
      </c>
      <c r="AB138" s="176">
        <v>721966</v>
      </c>
      <c r="AC138" s="176">
        <v>0</v>
      </c>
      <c r="AD138" s="176">
        <v>351572</v>
      </c>
      <c r="AE138" s="176">
        <v>0</v>
      </c>
      <c r="AF138" s="176">
        <v>11883201</v>
      </c>
      <c r="AG138" s="176">
        <v>0</v>
      </c>
      <c r="AH138" s="176">
        <v>518949</v>
      </c>
      <c r="AI138" s="176">
        <v>0</v>
      </c>
      <c r="AJ138" s="176">
        <v>2262050</v>
      </c>
      <c r="AK138" s="176">
        <v>0</v>
      </c>
      <c r="AL138" s="176">
        <v>0</v>
      </c>
      <c r="AM138" s="176">
        <v>34230255</v>
      </c>
      <c r="AN138" s="176">
        <v>0</v>
      </c>
      <c r="AO138" s="176">
        <v>351876</v>
      </c>
      <c r="AP138" s="176">
        <v>0</v>
      </c>
      <c r="AQ138" s="176">
        <v>351523</v>
      </c>
      <c r="AR138" s="176">
        <v>0</v>
      </c>
      <c r="AS138" s="176">
        <v>0</v>
      </c>
      <c r="AT138" s="176"/>
      <c r="AU138" s="176">
        <v>778139</v>
      </c>
      <c r="AV138" s="176">
        <v>0</v>
      </c>
      <c r="AW138" s="176"/>
      <c r="AX138" s="176">
        <v>268241</v>
      </c>
      <c r="AY138" s="176">
        <v>0</v>
      </c>
      <c r="AZ138" s="176">
        <v>461135</v>
      </c>
      <c r="BA138" s="176"/>
      <c r="BB138" s="176"/>
      <c r="BC138" s="176"/>
      <c r="BD138" s="176"/>
      <c r="BE138" s="176"/>
      <c r="BF138" s="176"/>
      <c r="BG138" s="176"/>
      <c r="BH138" s="176"/>
      <c r="BI138" s="176"/>
      <c r="BJ138" s="176"/>
      <c r="BK138" s="176"/>
      <c r="BL138" s="176"/>
      <c r="BM138" s="176"/>
      <c r="BN138" s="176"/>
      <c r="BO138" s="176"/>
      <c r="BP138" s="176"/>
      <c r="BQ138" s="176"/>
      <c r="BR138" s="176"/>
      <c r="BS138" s="176"/>
      <c r="BT138" s="176"/>
      <c r="BU138" s="176"/>
      <c r="BV138" s="176"/>
      <c r="BW138" s="176"/>
      <c r="BX138" s="176"/>
      <c r="BY138" s="176"/>
      <c r="BZ138" s="176"/>
      <c r="CA138" s="176"/>
      <c r="CB138" s="176"/>
      <c r="CC138" s="176"/>
      <c r="CD138" s="176"/>
      <c r="CE138" s="176"/>
      <c r="CF138" s="176"/>
      <c r="CG138" s="176"/>
      <c r="CH138" s="176"/>
      <c r="CI138" s="176"/>
      <c r="CJ138" s="176"/>
      <c r="CK138" s="176"/>
      <c r="CL138" s="176"/>
      <c r="CM138" s="176"/>
      <c r="CN138" s="176"/>
      <c r="CO138" s="176"/>
      <c r="CP138" s="176"/>
      <c r="CQ138" s="176"/>
      <c r="CR138" s="176"/>
      <c r="CS138" s="176"/>
      <c r="CT138" s="176"/>
      <c r="CU138" s="176"/>
    </row>
    <row r="139" spans="1:99" x14ac:dyDescent="0.3">
      <c r="A139" s="152">
        <v>516</v>
      </c>
      <c r="B139" s="176" t="s">
        <v>240</v>
      </c>
      <c r="C139" s="176"/>
      <c r="D139" s="176">
        <v>23062554</v>
      </c>
      <c r="E139" s="176">
        <v>26194106</v>
      </c>
      <c r="F139" s="176">
        <v>46946491</v>
      </c>
      <c r="G139" s="176">
        <v>71347374</v>
      </c>
      <c r="H139" s="176">
        <v>530906195</v>
      </c>
      <c r="I139" s="176">
        <v>216191759</v>
      </c>
      <c r="J139" s="176">
        <v>887879733</v>
      </c>
      <c r="K139" s="176">
        <v>59879111</v>
      </c>
      <c r="L139" s="176"/>
      <c r="M139" s="176">
        <v>38705448</v>
      </c>
      <c r="N139" s="176">
        <v>36194125</v>
      </c>
      <c r="O139" s="176"/>
      <c r="P139" s="176">
        <v>1115629760</v>
      </c>
      <c r="Q139" s="176">
        <v>6742968</v>
      </c>
      <c r="R139" s="176">
        <v>6572659</v>
      </c>
      <c r="S139" s="176">
        <v>30802590</v>
      </c>
      <c r="T139" s="176">
        <v>3770614</v>
      </c>
      <c r="U139" s="176">
        <v>384804018</v>
      </c>
      <c r="V139" s="176">
        <v>6333375</v>
      </c>
      <c r="W139" s="176">
        <v>2726054</v>
      </c>
      <c r="X139" s="176">
        <v>17227240</v>
      </c>
      <c r="Y139" s="176">
        <v>69999316</v>
      </c>
      <c r="Z139" s="176">
        <v>10940658</v>
      </c>
      <c r="AA139" s="176">
        <v>0</v>
      </c>
      <c r="AB139" s="176">
        <v>2958467</v>
      </c>
      <c r="AC139" s="176">
        <v>135092492</v>
      </c>
      <c r="AD139" s="176">
        <v>13931612</v>
      </c>
      <c r="AE139" s="176">
        <v>7156899</v>
      </c>
      <c r="AF139" s="176">
        <v>242144620</v>
      </c>
      <c r="AG139" s="176">
        <v>425816407</v>
      </c>
      <c r="AH139" s="176">
        <v>71697303</v>
      </c>
      <c r="AI139" s="176">
        <v>0</v>
      </c>
      <c r="AJ139" s="176">
        <v>74429857</v>
      </c>
      <c r="AK139" s="176">
        <v>8439957</v>
      </c>
      <c r="AL139" s="176">
        <v>1203961</v>
      </c>
      <c r="AM139" s="176">
        <v>34550142</v>
      </c>
      <c r="AN139" s="176">
        <v>19621870</v>
      </c>
      <c r="AO139" s="176">
        <v>32981339</v>
      </c>
      <c r="AP139" s="176">
        <v>8568274</v>
      </c>
      <c r="AQ139" s="176">
        <v>7847750</v>
      </c>
      <c r="AR139" s="176">
        <v>12836291</v>
      </c>
      <c r="AS139" s="176">
        <v>1517807</v>
      </c>
      <c r="AT139" s="176"/>
      <c r="AU139" s="176">
        <v>53235533</v>
      </c>
      <c r="AV139" s="176">
        <v>11823021</v>
      </c>
      <c r="AW139" s="176"/>
      <c r="AX139" s="176">
        <v>80742</v>
      </c>
      <c r="AY139" s="176">
        <v>12321852</v>
      </c>
      <c r="AZ139" s="176">
        <v>34604356</v>
      </c>
      <c r="BA139" s="176"/>
      <c r="BB139" s="176"/>
      <c r="BC139" s="176"/>
      <c r="BD139" s="176"/>
      <c r="BE139" s="176"/>
      <c r="BF139" s="176"/>
      <c r="BG139" s="176"/>
      <c r="BH139" s="176"/>
      <c r="BI139" s="176"/>
      <c r="BJ139" s="176"/>
      <c r="BK139" s="176"/>
      <c r="BL139" s="176"/>
      <c r="BM139" s="176"/>
      <c r="BN139" s="176"/>
      <c r="BO139" s="176"/>
      <c r="BP139" s="176"/>
      <c r="BQ139" s="176"/>
      <c r="BR139" s="176"/>
      <c r="BS139" s="176"/>
      <c r="BT139" s="176"/>
      <c r="BU139" s="176"/>
      <c r="BV139" s="176"/>
      <c r="BW139" s="176"/>
      <c r="BX139" s="176"/>
      <c r="BY139" s="176"/>
      <c r="BZ139" s="176"/>
      <c r="CA139" s="176"/>
      <c r="CB139" s="176"/>
      <c r="CC139" s="176"/>
      <c r="CD139" s="176"/>
      <c r="CE139" s="176"/>
      <c r="CF139" s="176"/>
      <c r="CG139" s="176"/>
      <c r="CH139" s="176"/>
      <c r="CI139" s="176"/>
      <c r="CJ139" s="176"/>
      <c r="CK139" s="176"/>
      <c r="CL139" s="176"/>
      <c r="CM139" s="176"/>
      <c r="CN139" s="176"/>
      <c r="CO139" s="176"/>
      <c r="CP139" s="176"/>
      <c r="CQ139" s="176"/>
      <c r="CR139" s="176"/>
      <c r="CS139" s="176"/>
      <c r="CT139" s="176"/>
      <c r="CU139" s="176"/>
    </row>
    <row r="140" spans="1:99" x14ac:dyDescent="0.3">
      <c r="A140" s="152">
        <v>517</v>
      </c>
      <c r="B140" s="176" t="s">
        <v>241</v>
      </c>
      <c r="C140" s="176"/>
      <c r="D140" s="176">
        <v>0</v>
      </c>
      <c r="E140" s="176">
        <v>0</v>
      </c>
      <c r="F140" s="176">
        <v>0</v>
      </c>
      <c r="G140" s="176">
        <v>0</v>
      </c>
      <c r="H140" s="176">
        <v>0</v>
      </c>
      <c r="I140" s="176">
        <v>0</v>
      </c>
      <c r="J140" s="176">
        <v>0</v>
      </c>
      <c r="K140" s="176">
        <v>0</v>
      </c>
      <c r="L140" s="176"/>
      <c r="M140" s="176">
        <v>0</v>
      </c>
      <c r="N140" s="176">
        <v>0</v>
      </c>
      <c r="O140" s="176"/>
      <c r="P140" s="176">
        <v>0</v>
      </c>
      <c r="Q140" s="176">
        <v>0</v>
      </c>
      <c r="R140" s="176">
        <v>0</v>
      </c>
      <c r="S140" s="176">
        <v>0</v>
      </c>
      <c r="T140" s="176">
        <v>0</v>
      </c>
      <c r="U140" s="176">
        <v>0</v>
      </c>
      <c r="V140" s="176">
        <v>0</v>
      </c>
      <c r="W140" s="176">
        <v>0</v>
      </c>
      <c r="X140" s="176">
        <v>0</v>
      </c>
      <c r="Y140" s="176">
        <v>0</v>
      </c>
      <c r="Z140" s="176">
        <v>0</v>
      </c>
      <c r="AA140" s="176">
        <v>0</v>
      </c>
      <c r="AB140" s="176">
        <v>0</v>
      </c>
      <c r="AC140" s="176">
        <v>0</v>
      </c>
      <c r="AD140" s="176">
        <v>0</v>
      </c>
      <c r="AE140" s="176">
        <v>0</v>
      </c>
      <c r="AF140" s="176">
        <v>0</v>
      </c>
      <c r="AG140" s="176">
        <v>0</v>
      </c>
      <c r="AH140" s="176">
        <v>30847456</v>
      </c>
      <c r="AI140" s="176">
        <v>0</v>
      </c>
      <c r="AJ140" s="176">
        <v>0</v>
      </c>
      <c r="AK140" s="176">
        <v>0</v>
      </c>
      <c r="AL140" s="176">
        <v>0</v>
      </c>
      <c r="AM140" s="176">
        <v>0</v>
      </c>
      <c r="AN140" s="176">
        <v>0</v>
      </c>
      <c r="AO140" s="176">
        <v>0</v>
      </c>
      <c r="AP140" s="176">
        <v>0</v>
      </c>
      <c r="AQ140" s="176">
        <v>0</v>
      </c>
      <c r="AR140" s="176">
        <v>0</v>
      </c>
      <c r="AS140" s="176">
        <v>0</v>
      </c>
      <c r="AT140" s="176"/>
      <c r="AU140" s="176">
        <v>0</v>
      </c>
      <c r="AV140" s="176">
        <v>0</v>
      </c>
      <c r="AW140" s="176"/>
      <c r="AX140" s="176">
        <v>0</v>
      </c>
      <c r="AY140" s="176">
        <v>0</v>
      </c>
      <c r="AZ140" s="176">
        <v>0</v>
      </c>
      <c r="BA140" s="176"/>
      <c r="BB140" s="176"/>
      <c r="BC140" s="176"/>
      <c r="BD140" s="176"/>
      <c r="BE140" s="176"/>
      <c r="BF140" s="176"/>
      <c r="BG140" s="176"/>
      <c r="BH140" s="176"/>
      <c r="BI140" s="176"/>
      <c r="BJ140" s="176"/>
      <c r="BK140" s="176"/>
      <c r="BL140" s="176"/>
      <c r="BM140" s="176"/>
      <c r="BN140" s="176"/>
      <c r="BO140" s="176"/>
      <c r="BP140" s="176"/>
      <c r="BQ140" s="176"/>
      <c r="BR140" s="176"/>
      <c r="BS140" s="176"/>
      <c r="BT140" s="176"/>
      <c r="BU140" s="176"/>
      <c r="BV140" s="176"/>
      <c r="BW140" s="176"/>
      <c r="BX140" s="176"/>
      <c r="BY140" s="176"/>
      <c r="BZ140" s="176"/>
      <c r="CA140" s="176"/>
      <c r="CB140" s="176"/>
      <c r="CC140" s="176"/>
      <c r="CD140" s="176"/>
      <c r="CE140" s="176"/>
      <c r="CF140" s="176"/>
      <c r="CG140" s="176"/>
      <c r="CH140" s="176"/>
      <c r="CI140" s="176"/>
      <c r="CJ140" s="176"/>
      <c r="CK140" s="176"/>
      <c r="CL140" s="176"/>
      <c r="CM140" s="176"/>
      <c r="CN140" s="176"/>
      <c r="CO140" s="176"/>
      <c r="CP140" s="176"/>
      <c r="CQ140" s="176"/>
      <c r="CR140" s="176"/>
      <c r="CS140" s="176"/>
      <c r="CT140" s="176"/>
      <c r="CU140" s="176"/>
    </row>
    <row r="141" spans="1:99" x14ac:dyDescent="0.3">
      <c r="A141" s="152">
        <v>518</v>
      </c>
      <c r="B141" s="176" t="s">
        <v>242</v>
      </c>
      <c r="C141" s="176"/>
      <c r="D141" s="176">
        <v>1060108</v>
      </c>
      <c r="E141" s="176">
        <v>393398</v>
      </c>
      <c r="F141" s="176">
        <v>8433168</v>
      </c>
      <c r="G141" s="176">
        <v>2632428</v>
      </c>
      <c r="H141" s="176">
        <v>92871175</v>
      </c>
      <c r="I141" s="176">
        <v>11447212</v>
      </c>
      <c r="J141" s="176">
        <v>58033616</v>
      </c>
      <c r="K141" s="176">
        <v>5256537</v>
      </c>
      <c r="L141" s="176"/>
      <c r="M141" s="176">
        <v>382052</v>
      </c>
      <c r="N141" s="176">
        <v>987711</v>
      </c>
      <c r="O141" s="176"/>
      <c r="P141" s="176">
        <v>50871895</v>
      </c>
      <c r="Q141" s="176">
        <v>345872</v>
      </c>
      <c r="R141" s="176">
        <v>0</v>
      </c>
      <c r="S141" s="176">
        <v>250792</v>
      </c>
      <c r="T141" s="176">
        <v>91031</v>
      </c>
      <c r="U141" s="176">
        <v>26416121</v>
      </c>
      <c r="V141" s="176">
        <v>21063186</v>
      </c>
      <c r="W141" s="176">
        <v>394776</v>
      </c>
      <c r="X141" s="176">
        <v>595997</v>
      </c>
      <c r="Y141" s="176">
        <v>855197</v>
      </c>
      <c r="Z141" s="176">
        <v>1453605</v>
      </c>
      <c r="AA141" s="176">
        <v>78498</v>
      </c>
      <c r="AB141" s="176">
        <v>42706</v>
      </c>
      <c r="AC141" s="176">
        <v>1014548</v>
      </c>
      <c r="AD141" s="176">
        <v>187364</v>
      </c>
      <c r="AE141" s="176">
        <v>279405</v>
      </c>
      <c r="AF141" s="176">
        <v>9853852</v>
      </c>
      <c r="AG141" s="176">
        <v>59926748</v>
      </c>
      <c r="AH141" s="176">
        <v>844014</v>
      </c>
      <c r="AI141" s="176">
        <v>0</v>
      </c>
      <c r="AJ141" s="176">
        <v>0</v>
      </c>
      <c r="AK141" s="176">
        <v>120017</v>
      </c>
      <c r="AL141" s="176">
        <v>243182</v>
      </c>
      <c r="AM141" s="176">
        <v>1335498</v>
      </c>
      <c r="AN141" s="176">
        <v>446429</v>
      </c>
      <c r="AO141" s="176">
        <v>519352</v>
      </c>
      <c r="AP141" s="176">
        <v>170305</v>
      </c>
      <c r="AQ141" s="176">
        <v>272323</v>
      </c>
      <c r="AR141" s="176">
        <v>0</v>
      </c>
      <c r="AS141" s="176">
        <v>23728</v>
      </c>
      <c r="AT141" s="176"/>
      <c r="AU141" s="176">
        <v>2450723</v>
      </c>
      <c r="AV141" s="176">
        <v>0</v>
      </c>
      <c r="AW141" s="176"/>
      <c r="AX141" s="176">
        <v>18306</v>
      </c>
      <c r="AY141" s="176">
        <v>749775</v>
      </c>
      <c r="AZ141" s="176">
        <v>217660</v>
      </c>
      <c r="BA141" s="176"/>
      <c r="BB141" s="176"/>
      <c r="BC141" s="176"/>
      <c r="BD141" s="176"/>
      <c r="BE141" s="176"/>
      <c r="BF141" s="176"/>
      <c r="BG141" s="176"/>
      <c r="BH141" s="176"/>
      <c r="BI141" s="176"/>
      <c r="BJ141" s="176"/>
      <c r="BK141" s="176"/>
      <c r="BL141" s="176"/>
      <c r="BM141" s="176"/>
      <c r="BN141" s="176"/>
      <c r="BO141" s="176"/>
      <c r="BP141" s="176"/>
      <c r="BQ141" s="176"/>
      <c r="BR141" s="176"/>
      <c r="BS141" s="176"/>
      <c r="BT141" s="176"/>
      <c r="BU141" s="176"/>
      <c r="BV141" s="176"/>
      <c r="BW141" s="176"/>
      <c r="BX141" s="176"/>
      <c r="BY141" s="176"/>
      <c r="BZ141" s="176"/>
      <c r="CA141" s="176"/>
      <c r="CB141" s="176"/>
      <c r="CC141" s="176"/>
      <c r="CD141" s="176"/>
      <c r="CE141" s="176"/>
      <c r="CF141" s="176"/>
      <c r="CG141" s="176"/>
      <c r="CH141" s="176"/>
      <c r="CI141" s="176"/>
      <c r="CJ141" s="176"/>
      <c r="CK141" s="176"/>
      <c r="CL141" s="176"/>
      <c r="CM141" s="176"/>
      <c r="CN141" s="176"/>
      <c r="CO141" s="176"/>
      <c r="CP141" s="176"/>
      <c r="CQ141" s="176"/>
      <c r="CR141" s="176"/>
      <c r="CS141" s="176"/>
      <c r="CT141" s="176"/>
      <c r="CU141" s="176"/>
    </row>
    <row r="142" spans="1:99" x14ac:dyDescent="0.3">
      <c r="A142" s="152">
        <v>519</v>
      </c>
      <c r="B142" s="176" t="s">
        <v>243</v>
      </c>
      <c r="C142" s="176"/>
      <c r="D142" s="176">
        <v>4648</v>
      </c>
      <c r="E142" s="176">
        <v>8796</v>
      </c>
      <c r="F142" s="176">
        <v>0</v>
      </c>
      <c r="G142" s="176">
        <v>52097</v>
      </c>
      <c r="H142" s="176">
        <v>1018145</v>
      </c>
      <c r="I142" s="176">
        <v>149229</v>
      </c>
      <c r="J142" s="176">
        <v>0</v>
      </c>
      <c r="K142" s="176">
        <v>15575</v>
      </c>
      <c r="L142" s="176"/>
      <c r="M142" s="176">
        <v>0</v>
      </c>
      <c r="N142" s="176">
        <v>8842</v>
      </c>
      <c r="O142" s="176"/>
      <c r="P142" s="176">
        <v>267408</v>
      </c>
      <c r="Q142" s="176">
        <v>0</v>
      </c>
      <c r="R142" s="176">
        <v>0</v>
      </c>
      <c r="S142" s="176">
        <v>16956</v>
      </c>
      <c r="T142" s="176">
        <v>0</v>
      </c>
      <c r="U142" s="176">
        <v>708405</v>
      </c>
      <c r="V142" s="176">
        <v>2997</v>
      </c>
      <c r="W142" s="176">
        <v>0</v>
      </c>
      <c r="X142" s="176">
        <v>6797</v>
      </c>
      <c r="Y142" s="176">
        <v>9894</v>
      </c>
      <c r="Z142" s="176">
        <v>14724</v>
      </c>
      <c r="AA142" s="176">
        <v>5708265</v>
      </c>
      <c r="AB142" s="176">
        <v>14303</v>
      </c>
      <c r="AC142" s="176">
        <v>0</v>
      </c>
      <c r="AD142" s="176">
        <v>8789</v>
      </c>
      <c r="AE142" s="176">
        <v>0</v>
      </c>
      <c r="AF142" s="176">
        <v>370079</v>
      </c>
      <c r="AG142" s="176">
        <v>0</v>
      </c>
      <c r="AH142" s="176">
        <v>0</v>
      </c>
      <c r="AI142" s="176">
        <v>0</v>
      </c>
      <c r="AJ142" s="176">
        <v>39950</v>
      </c>
      <c r="AK142" s="176">
        <v>0</v>
      </c>
      <c r="AL142" s="176">
        <v>0</v>
      </c>
      <c r="AM142" s="176">
        <v>686537</v>
      </c>
      <c r="AN142" s="176">
        <v>0</v>
      </c>
      <c r="AO142" s="176">
        <v>8797</v>
      </c>
      <c r="AP142" s="176">
        <v>0</v>
      </c>
      <c r="AQ142" s="176">
        <v>8788</v>
      </c>
      <c r="AR142" s="176">
        <v>0</v>
      </c>
      <c r="AS142" s="176">
        <v>0</v>
      </c>
      <c r="AT142" s="176"/>
      <c r="AU142" s="176">
        <v>24367</v>
      </c>
      <c r="AV142" s="176">
        <v>0</v>
      </c>
      <c r="AW142" s="176"/>
      <c r="AX142" s="176">
        <v>197874</v>
      </c>
      <c r="AY142" s="176">
        <v>0</v>
      </c>
      <c r="AZ142" s="176">
        <v>11559</v>
      </c>
      <c r="BA142" s="176"/>
      <c r="BB142" s="176"/>
      <c r="BC142" s="176"/>
      <c r="BD142" s="176"/>
      <c r="BE142" s="176"/>
      <c r="BF142" s="176"/>
      <c r="BG142" s="176"/>
      <c r="BH142" s="176"/>
      <c r="BI142" s="176"/>
      <c r="BJ142" s="176"/>
      <c r="BK142" s="176"/>
      <c r="BL142" s="176"/>
      <c r="BM142" s="176"/>
      <c r="BN142" s="176"/>
      <c r="BO142" s="176"/>
      <c r="BP142" s="176"/>
      <c r="BQ142" s="176"/>
      <c r="BR142" s="176"/>
      <c r="BS142" s="176"/>
      <c r="BT142" s="176"/>
      <c r="BU142" s="176"/>
      <c r="BV142" s="176"/>
      <c r="BW142" s="176"/>
      <c r="BX142" s="176"/>
      <c r="BY142" s="176"/>
      <c r="BZ142" s="176"/>
      <c r="CA142" s="176"/>
      <c r="CB142" s="176"/>
      <c r="CC142" s="176"/>
      <c r="CD142" s="176"/>
      <c r="CE142" s="176"/>
      <c r="CF142" s="176"/>
      <c r="CG142" s="176"/>
      <c r="CH142" s="176"/>
      <c r="CI142" s="176"/>
      <c r="CJ142" s="176"/>
      <c r="CK142" s="176"/>
      <c r="CL142" s="176"/>
      <c r="CM142" s="176"/>
      <c r="CN142" s="176"/>
      <c r="CO142" s="176"/>
      <c r="CP142" s="176"/>
      <c r="CQ142" s="176"/>
      <c r="CR142" s="176"/>
      <c r="CS142" s="176"/>
      <c r="CT142" s="176"/>
      <c r="CU142" s="176"/>
    </row>
    <row r="143" spans="1:99" x14ac:dyDescent="0.3">
      <c r="A143" s="152">
        <v>520</v>
      </c>
      <c r="B143" s="176" t="s">
        <v>244</v>
      </c>
      <c r="C143" s="176"/>
      <c r="D143" s="176">
        <v>576564</v>
      </c>
      <c r="E143" s="176">
        <v>645471</v>
      </c>
      <c r="F143" s="176">
        <v>1083176</v>
      </c>
      <c r="G143" s="176">
        <v>3358641</v>
      </c>
      <c r="H143" s="176">
        <v>7058923</v>
      </c>
      <c r="I143" s="176">
        <v>6812615</v>
      </c>
      <c r="J143" s="176">
        <v>21414831</v>
      </c>
      <c r="K143" s="176">
        <v>1248726</v>
      </c>
      <c r="L143" s="176"/>
      <c r="M143" s="176">
        <v>846550</v>
      </c>
      <c r="N143" s="176">
        <v>903565</v>
      </c>
      <c r="O143" s="176"/>
      <c r="P143" s="176">
        <v>25522233</v>
      </c>
      <c r="Q143" s="176">
        <v>187482</v>
      </c>
      <c r="R143" s="176">
        <v>164316</v>
      </c>
      <c r="S143" s="176">
        <v>765189</v>
      </c>
      <c r="T143" s="176">
        <v>133858</v>
      </c>
      <c r="U143" s="176">
        <v>9429923</v>
      </c>
      <c r="V143" s="176">
        <v>114583</v>
      </c>
      <c r="W143" s="176">
        <v>44124</v>
      </c>
      <c r="X143" s="176">
        <v>295747</v>
      </c>
      <c r="Y143" s="176">
        <v>1605423</v>
      </c>
      <c r="Z143" s="176">
        <v>261248</v>
      </c>
      <c r="AA143" s="176">
        <v>0</v>
      </c>
      <c r="AB143" s="176">
        <v>73961</v>
      </c>
      <c r="AC143" s="176">
        <v>3379258</v>
      </c>
      <c r="AD143" s="176">
        <v>343664</v>
      </c>
      <c r="AE143" s="176">
        <v>216980</v>
      </c>
      <c r="AF143" s="176">
        <v>5114368</v>
      </c>
      <c r="AG143" s="176">
        <v>8665294</v>
      </c>
      <c r="AH143" s="176">
        <v>2365342</v>
      </c>
      <c r="AI143" s="176">
        <v>0</v>
      </c>
      <c r="AJ143" s="176">
        <v>2192530</v>
      </c>
      <c r="AK143" s="176">
        <v>149898</v>
      </c>
      <c r="AL143" s="176">
        <v>34663</v>
      </c>
      <c r="AM143" s="176">
        <v>1246415</v>
      </c>
      <c r="AN143" s="176">
        <v>481508</v>
      </c>
      <c r="AO143" s="176">
        <v>817558</v>
      </c>
      <c r="AP143" s="176">
        <v>187877</v>
      </c>
      <c r="AQ143" s="176">
        <v>198153</v>
      </c>
      <c r="AR143" s="176">
        <v>321208</v>
      </c>
      <c r="AS143" s="176">
        <v>30356</v>
      </c>
      <c r="AT143" s="176"/>
      <c r="AU143" s="176">
        <v>1470274</v>
      </c>
      <c r="AV143" s="176">
        <v>55622</v>
      </c>
      <c r="AW143" s="176"/>
      <c r="AX143" s="176">
        <v>78394</v>
      </c>
      <c r="AY143" s="176">
        <v>246034</v>
      </c>
      <c r="AZ143" s="176">
        <v>816144</v>
      </c>
      <c r="BA143" s="176"/>
      <c r="BB143" s="176"/>
      <c r="BC143" s="176"/>
      <c r="BD143" s="176"/>
      <c r="BE143" s="176"/>
      <c r="BF143" s="176"/>
      <c r="BG143" s="176"/>
      <c r="BH143" s="176"/>
      <c r="BI143" s="176"/>
      <c r="BJ143" s="176"/>
      <c r="BK143" s="176"/>
      <c r="BL143" s="176"/>
      <c r="BM143" s="176"/>
      <c r="BN143" s="176"/>
      <c r="BO143" s="176"/>
      <c r="BP143" s="176"/>
      <c r="BQ143" s="176"/>
      <c r="BR143" s="176"/>
      <c r="BS143" s="176"/>
      <c r="BT143" s="176"/>
      <c r="BU143" s="176"/>
      <c r="BV143" s="176"/>
      <c r="BW143" s="176"/>
      <c r="BX143" s="176"/>
      <c r="BY143" s="176"/>
      <c r="BZ143" s="176"/>
      <c r="CA143" s="176"/>
      <c r="CB143" s="176"/>
      <c r="CC143" s="176"/>
      <c r="CD143" s="176"/>
      <c r="CE143" s="176"/>
      <c r="CF143" s="176"/>
      <c r="CG143" s="176"/>
      <c r="CH143" s="176"/>
      <c r="CI143" s="176"/>
      <c r="CJ143" s="176"/>
      <c r="CK143" s="176"/>
      <c r="CL143" s="176"/>
      <c r="CM143" s="176"/>
      <c r="CN143" s="176"/>
      <c r="CO143" s="176"/>
      <c r="CP143" s="176"/>
      <c r="CQ143" s="176"/>
      <c r="CR143" s="176"/>
      <c r="CS143" s="176"/>
      <c r="CT143" s="176"/>
      <c r="CU143" s="176"/>
    </row>
    <row r="144" spans="1:99" x14ac:dyDescent="0.3">
      <c r="A144" s="152">
        <v>521</v>
      </c>
      <c r="B144" s="176" t="s">
        <v>245</v>
      </c>
      <c r="C144" s="176"/>
      <c r="D144" s="176">
        <v>0</v>
      </c>
      <c r="E144" s="176">
        <v>0</v>
      </c>
      <c r="F144" s="176">
        <v>0</v>
      </c>
      <c r="G144" s="176">
        <v>0</v>
      </c>
      <c r="H144" s="176">
        <v>0</v>
      </c>
      <c r="I144" s="176">
        <v>0</v>
      </c>
      <c r="J144" s="176">
        <v>0</v>
      </c>
      <c r="K144" s="176">
        <v>0</v>
      </c>
      <c r="L144" s="176"/>
      <c r="M144" s="176">
        <v>0</v>
      </c>
      <c r="N144" s="176">
        <v>0</v>
      </c>
      <c r="O144" s="176"/>
      <c r="P144" s="176">
        <v>0</v>
      </c>
      <c r="Q144" s="176">
        <v>0</v>
      </c>
      <c r="R144" s="176">
        <v>0</v>
      </c>
      <c r="S144" s="176">
        <v>0</v>
      </c>
      <c r="T144" s="176">
        <v>0</v>
      </c>
      <c r="U144" s="176">
        <v>0</v>
      </c>
      <c r="V144" s="176">
        <v>0</v>
      </c>
      <c r="W144" s="176">
        <v>0</v>
      </c>
      <c r="X144" s="176">
        <v>0</v>
      </c>
      <c r="Y144" s="176">
        <v>0</v>
      </c>
      <c r="Z144" s="176">
        <v>0</v>
      </c>
      <c r="AA144" s="176">
        <v>0</v>
      </c>
      <c r="AB144" s="176">
        <v>0</v>
      </c>
      <c r="AC144" s="176">
        <v>0</v>
      </c>
      <c r="AD144" s="176">
        <v>0</v>
      </c>
      <c r="AE144" s="176">
        <v>0</v>
      </c>
      <c r="AF144" s="176">
        <v>0</v>
      </c>
      <c r="AG144" s="176">
        <v>0</v>
      </c>
      <c r="AH144" s="176">
        <v>957738</v>
      </c>
      <c r="AI144" s="176">
        <v>0</v>
      </c>
      <c r="AJ144" s="176">
        <v>0</v>
      </c>
      <c r="AK144" s="176">
        <v>0</v>
      </c>
      <c r="AL144" s="176">
        <v>0</v>
      </c>
      <c r="AM144" s="176">
        <v>0</v>
      </c>
      <c r="AN144" s="176">
        <v>0</v>
      </c>
      <c r="AO144" s="176">
        <v>0</v>
      </c>
      <c r="AP144" s="176">
        <v>0</v>
      </c>
      <c r="AQ144" s="176">
        <v>0</v>
      </c>
      <c r="AR144" s="176">
        <v>0</v>
      </c>
      <c r="AS144" s="176">
        <v>0</v>
      </c>
      <c r="AT144" s="176"/>
      <c r="AU144" s="176">
        <v>0</v>
      </c>
      <c r="AV144" s="176">
        <v>0</v>
      </c>
      <c r="AW144" s="176"/>
      <c r="AX144" s="176">
        <v>0</v>
      </c>
      <c r="AY144" s="176">
        <v>0</v>
      </c>
      <c r="AZ144" s="176">
        <v>0</v>
      </c>
      <c r="BA144" s="176"/>
      <c r="BB144" s="176"/>
      <c r="BC144" s="176"/>
      <c r="BD144" s="176"/>
      <c r="BE144" s="176"/>
      <c r="BF144" s="176"/>
      <c r="BG144" s="176"/>
      <c r="BH144" s="176"/>
      <c r="BI144" s="176"/>
      <c r="BJ144" s="176"/>
      <c r="BK144" s="176"/>
      <c r="BL144" s="176"/>
      <c r="BM144" s="176"/>
      <c r="BN144" s="176"/>
      <c r="BO144" s="176"/>
      <c r="BP144" s="176"/>
      <c r="BQ144" s="176"/>
      <c r="BR144" s="176"/>
      <c r="BS144" s="176"/>
      <c r="BT144" s="176"/>
      <c r="BU144" s="176"/>
      <c r="BV144" s="176"/>
      <c r="BW144" s="176"/>
      <c r="BX144" s="176"/>
      <c r="BY144" s="176"/>
      <c r="BZ144" s="176"/>
      <c r="CA144" s="176"/>
      <c r="CB144" s="176"/>
      <c r="CC144" s="176"/>
      <c r="CD144" s="176"/>
      <c r="CE144" s="176"/>
      <c r="CF144" s="176"/>
      <c r="CG144" s="176"/>
      <c r="CH144" s="176"/>
      <c r="CI144" s="176"/>
      <c r="CJ144" s="176"/>
      <c r="CK144" s="176"/>
      <c r="CL144" s="176"/>
      <c r="CM144" s="176"/>
      <c r="CN144" s="176"/>
      <c r="CO144" s="176"/>
      <c r="CP144" s="176"/>
      <c r="CQ144" s="176"/>
      <c r="CR144" s="176"/>
      <c r="CS144" s="176"/>
      <c r="CT144" s="176"/>
      <c r="CU144" s="176"/>
    </row>
    <row r="145" spans="1:99" x14ac:dyDescent="0.3">
      <c r="A145" s="152">
        <v>522</v>
      </c>
      <c r="B145" s="176" t="s">
        <v>246</v>
      </c>
      <c r="C145" s="176"/>
      <c r="D145" s="176">
        <v>28068</v>
      </c>
      <c r="E145" s="176">
        <v>35616</v>
      </c>
      <c r="F145" s="176">
        <v>869981</v>
      </c>
      <c r="G145" s="176">
        <v>182070</v>
      </c>
      <c r="H145" s="176">
        <v>4317807</v>
      </c>
      <c r="I145" s="176">
        <v>437974</v>
      </c>
      <c r="J145" s="176">
        <v>3297090</v>
      </c>
      <c r="K145" s="176">
        <v>269730</v>
      </c>
      <c r="L145" s="176"/>
      <c r="M145" s="176">
        <v>20809</v>
      </c>
      <c r="N145" s="176">
        <v>53996</v>
      </c>
      <c r="O145" s="176"/>
      <c r="P145" s="176">
        <v>2617026</v>
      </c>
      <c r="Q145" s="176">
        <v>27149</v>
      </c>
      <c r="R145" s="176">
        <v>0</v>
      </c>
      <c r="S145" s="176">
        <v>23625</v>
      </c>
      <c r="T145" s="176">
        <v>1192</v>
      </c>
      <c r="U145" s="176">
        <v>1347839</v>
      </c>
      <c r="V145" s="176">
        <v>523981</v>
      </c>
      <c r="W145" s="176">
        <v>3192</v>
      </c>
      <c r="X145" s="176">
        <v>52932</v>
      </c>
      <c r="Y145" s="176">
        <v>43318</v>
      </c>
      <c r="Z145" s="176">
        <v>88714</v>
      </c>
      <c r="AA145" s="176">
        <v>17699</v>
      </c>
      <c r="AB145" s="176">
        <v>359</v>
      </c>
      <c r="AC145" s="176">
        <v>63563</v>
      </c>
      <c r="AD145" s="176">
        <v>15129</v>
      </c>
      <c r="AE145" s="176">
        <v>26069</v>
      </c>
      <c r="AF145" s="176">
        <v>689635</v>
      </c>
      <c r="AG145" s="176">
        <v>1810950</v>
      </c>
      <c r="AH145" s="176">
        <v>0</v>
      </c>
      <c r="AI145" s="176">
        <v>0</v>
      </c>
      <c r="AJ145" s="176">
        <v>0</v>
      </c>
      <c r="AK145" s="176">
        <v>2209</v>
      </c>
      <c r="AL145" s="176">
        <v>7837</v>
      </c>
      <c r="AM145" s="176">
        <v>96670</v>
      </c>
      <c r="AN145" s="176">
        <v>28037</v>
      </c>
      <c r="AO145" s="176">
        <v>44604</v>
      </c>
      <c r="AP145" s="176">
        <v>14667</v>
      </c>
      <c r="AQ145" s="176">
        <v>17916</v>
      </c>
      <c r="AR145" s="176">
        <v>0</v>
      </c>
      <c r="AS145" s="176">
        <v>1245</v>
      </c>
      <c r="AT145" s="176"/>
      <c r="AU145" s="176">
        <v>113975</v>
      </c>
      <c r="AV145" s="176">
        <v>0</v>
      </c>
      <c r="AW145" s="176"/>
      <c r="AX145" s="176">
        <v>16663</v>
      </c>
      <c r="AY145" s="176">
        <v>49081</v>
      </c>
      <c r="AZ145" s="176">
        <v>31826</v>
      </c>
      <c r="BA145" s="176"/>
      <c r="BB145" s="176"/>
      <c r="BC145" s="176"/>
      <c r="BD145" s="176"/>
      <c r="BE145" s="176"/>
      <c r="BF145" s="176"/>
      <c r="BG145" s="176"/>
      <c r="BH145" s="176"/>
      <c r="BI145" s="176"/>
      <c r="BJ145" s="176"/>
      <c r="BK145" s="176"/>
      <c r="BL145" s="176"/>
      <c r="BM145" s="176"/>
      <c r="BN145" s="176"/>
      <c r="BO145" s="176"/>
      <c r="BP145" s="176"/>
      <c r="BQ145" s="176"/>
      <c r="BR145" s="176"/>
      <c r="BS145" s="176"/>
      <c r="BT145" s="176"/>
      <c r="BU145" s="176"/>
      <c r="BV145" s="176"/>
      <c r="BW145" s="176"/>
      <c r="BX145" s="176"/>
      <c r="BY145" s="176"/>
      <c r="BZ145" s="176"/>
      <c r="CA145" s="176"/>
      <c r="CB145" s="176"/>
      <c r="CC145" s="176"/>
      <c r="CD145" s="176"/>
      <c r="CE145" s="176"/>
      <c r="CF145" s="176"/>
      <c r="CG145" s="176"/>
      <c r="CH145" s="176"/>
      <c r="CI145" s="176"/>
      <c r="CJ145" s="176"/>
      <c r="CK145" s="176"/>
      <c r="CL145" s="176"/>
      <c r="CM145" s="176"/>
      <c r="CN145" s="176"/>
      <c r="CO145" s="176"/>
      <c r="CP145" s="176"/>
      <c r="CQ145" s="176"/>
      <c r="CR145" s="176"/>
      <c r="CS145" s="176"/>
      <c r="CT145" s="176"/>
      <c r="CU145" s="176"/>
    </row>
    <row r="146" spans="1:99" x14ac:dyDescent="0.3">
      <c r="A146" s="152">
        <v>523</v>
      </c>
      <c r="B146" s="176" t="s">
        <v>247</v>
      </c>
      <c r="C146" s="176"/>
      <c r="D146" s="176">
        <v>110633</v>
      </c>
      <c r="E146" s="176">
        <v>70368</v>
      </c>
      <c r="F146" s="176">
        <v>0</v>
      </c>
      <c r="G146" s="176">
        <v>214636</v>
      </c>
      <c r="H146" s="176">
        <v>24485961</v>
      </c>
      <c r="I146" s="176">
        <v>1363321</v>
      </c>
      <c r="J146" s="176">
        <v>0</v>
      </c>
      <c r="K146" s="176">
        <v>276176</v>
      </c>
      <c r="L146" s="176"/>
      <c r="M146" s="176">
        <v>0</v>
      </c>
      <c r="N146" s="176">
        <v>70736</v>
      </c>
      <c r="O146" s="176"/>
      <c r="P146" s="176">
        <v>5117533</v>
      </c>
      <c r="Q146" s="176">
        <v>0</v>
      </c>
      <c r="R146" s="176">
        <v>0</v>
      </c>
      <c r="S146" s="176">
        <v>146911</v>
      </c>
      <c r="T146" s="176">
        <v>0</v>
      </c>
      <c r="U146" s="176">
        <v>3198043</v>
      </c>
      <c r="V146" s="176">
        <v>85515</v>
      </c>
      <c r="W146" s="176">
        <v>0</v>
      </c>
      <c r="X146" s="176">
        <v>87596</v>
      </c>
      <c r="Y146" s="176">
        <v>157799</v>
      </c>
      <c r="Z146" s="176">
        <v>200092</v>
      </c>
      <c r="AA146" s="176">
        <v>5708265</v>
      </c>
      <c r="AB146" s="176">
        <v>198707</v>
      </c>
      <c r="AC146" s="176">
        <v>0</v>
      </c>
      <c r="AD146" s="176">
        <v>70312</v>
      </c>
      <c r="AE146" s="176">
        <v>0</v>
      </c>
      <c r="AF146" s="176">
        <v>9645065</v>
      </c>
      <c r="AG146" s="176">
        <v>0</v>
      </c>
      <c r="AH146" s="176">
        <v>0</v>
      </c>
      <c r="AI146" s="176">
        <v>0</v>
      </c>
      <c r="AJ146" s="176">
        <v>953906</v>
      </c>
      <c r="AK146" s="176">
        <v>0</v>
      </c>
      <c r="AL146" s="176">
        <v>0</v>
      </c>
      <c r="AM146" s="176">
        <v>7540642</v>
      </c>
      <c r="AN146" s="176">
        <v>0</v>
      </c>
      <c r="AO146" s="176">
        <v>70376</v>
      </c>
      <c r="AP146" s="176">
        <v>0</v>
      </c>
      <c r="AQ146" s="176">
        <v>70304</v>
      </c>
      <c r="AR146" s="176">
        <v>0</v>
      </c>
      <c r="AS146" s="176">
        <v>0</v>
      </c>
      <c r="AT146" s="176"/>
      <c r="AU146" s="176">
        <v>402017</v>
      </c>
      <c r="AV146" s="176">
        <v>0</v>
      </c>
      <c r="AW146" s="176"/>
      <c r="AX146" s="176">
        <v>0</v>
      </c>
      <c r="AY146" s="176">
        <v>0</v>
      </c>
      <c r="AZ146" s="176">
        <v>93578</v>
      </c>
      <c r="BA146" s="176"/>
      <c r="BB146" s="176"/>
      <c r="BC146" s="176"/>
      <c r="BD146" s="176"/>
      <c r="BE146" s="176"/>
      <c r="BF146" s="176"/>
      <c r="BG146" s="176"/>
      <c r="BH146" s="176"/>
      <c r="BI146" s="176"/>
      <c r="BJ146" s="176"/>
      <c r="BK146" s="176"/>
      <c r="BL146" s="176"/>
      <c r="BM146" s="176"/>
      <c r="BN146" s="176"/>
      <c r="BO146" s="176"/>
      <c r="BP146" s="176"/>
      <c r="BQ146" s="176"/>
      <c r="BR146" s="176"/>
      <c r="BS146" s="176"/>
      <c r="BT146" s="176"/>
      <c r="BU146" s="176"/>
      <c r="BV146" s="176"/>
      <c r="BW146" s="176"/>
      <c r="BX146" s="176"/>
      <c r="BY146" s="176"/>
      <c r="BZ146" s="176"/>
      <c r="CA146" s="176"/>
      <c r="CB146" s="176"/>
      <c r="CC146" s="176"/>
      <c r="CD146" s="176"/>
      <c r="CE146" s="176"/>
      <c r="CF146" s="176"/>
      <c r="CG146" s="176"/>
      <c r="CH146" s="176"/>
      <c r="CI146" s="176"/>
      <c r="CJ146" s="176"/>
      <c r="CK146" s="176"/>
      <c r="CL146" s="176"/>
      <c r="CM146" s="176"/>
      <c r="CN146" s="176"/>
      <c r="CO146" s="176"/>
      <c r="CP146" s="176"/>
      <c r="CQ146" s="176"/>
      <c r="CR146" s="176"/>
      <c r="CS146" s="176"/>
      <c r="CT146" s="176"/>
      <c r="CU146" s="176"/>
    </row>
    <row r="147" spans="1:99" x14ac:dyDescent="0.3">
      <c r="A147" s="152">
        <v>524</v>
      </c>
      <c r="B147" s="176" t="s">
        <v>248</v>
      </c>
      <c r="C147" s="176"/>
      <c r="D147" s="176">
        <v>13841513</v>
      </c>
      <c r="E147" s="176">
        <v>9827693</v>
      </c>
      <c r="F147" s="176">
        <v>18592192</v>
      </c>
      <c r="G147" s="176">
        <v>16674245</v>
      </c>
      <c r="H147" s="176">
        <v>126332903</v>
      </c>
      <c r="I147" s="176">
        <v>104109900</v>
      </c>
      <c r="J147" s="176">
        <v>211011963</v>
      </c>
      <c r="K147" s="176">
        <v>26296157</v>
      </c>
      <c r="L147" s="176"/>
      <c r="M147" s="176">
        <v>14361030</v>
      </c>
      <c r="N147" s="176">
        <v>14329547</v>
      </c>
      <c r="O147" s="176"/>
      <c r="P147" s="176">
        <v>424110686</v>
      </c>
      <c r="Q147" s="176">
        <v>3994724</v>
      </c>
      <c r="R147" s="176">
        <v>2136113</v>
      </c>
      <c r="S147" s="176">
        <v>11622081</v>
      </c>
      <c r="T147" s="176">
        <v>2733112</v>
      </c>
      <c r="U147" s="176">
        <v>173829357</v>
      </c>
      <c r="V147" s="176">
        <v>4316522</v>
      </c>
      <c r="W147" s="176">
        <v>1702911</v>
      </c>
      <c r="X147" s="176">
        <v>4136120</v>
      </c>
      <c r="Y147" s="176">
        <v>29784260</v>
      </c>
      <c r="Z147" s="176">
        <v>6802610</v>
      </c>
      <c r="AA147" s="176">
        <v>0</v>
      </c>
      <c r="AB147" s="176">
        <v>1899452</v>
      </c>
      <c r="AC147" s="176">
        <v>43075133</v>
      </c>
      <c r="AD147" s="176">
        <v>4831849</v>
      </c>
      <c r="AE147" s="176">
        <v>5053964</v>
      </c>
      <c r="AF147" s="176">
        <v>82294470</v>
      </c>
      <c r="AG147" s="176">
        <v>165259362</v>
      </c>
      <c r="AH147" s="176">
        <v>23102937</v>
      </c>
      <c r="AI147" s="176">
        <v>0</v>
      </c>
      <c r="AJ147" s="176">
        <v>37837613</v>
      </c>
      <c r="AK147" s="176">
        <v>2493021</v>
      </c>
      <c r="AL147" s="176">
        <v>868651</v>
      </c>
      <c r="AM147" s="176">
        <v>10053995</v>
      </c>
      <c r="AN147" s="176">
        <v>9152469</v>
      </c>
      <c r="AO147" s="176">
        <v>11115934</v>
      </c>
      <c r="AP147" s="176">
        <v>4619629</v>
      </c>
      <c r="AQ147" s="176">
        <v>3818569</v>
      </c>
      <c r="AR147" s="176">
        <v>2729545</v>
      </c>
      <c r="AS147" s="176">
        <v>618924</v>
      </c>
      <c r="AT147" s="176"/>
      <c r="AU147" s="176">
        <v>23045592</v>
      </c>
      <c r="AV147" s="176">
        <v>907750</v>
      </c>
      <c r="AW147" s="176"/>
      <c r="AX147" s="176">
        <v>0</v>
      </c>
      <c r="AY147" s="176">
        <v>4679323</v>
      </c>
      <c r="AZ147" s="176">
        <v>13669616</v>
      </c>
      <c r="BA147" s="176"/>
      <c r="BB147" s="176"/>
      <c r="BC147" s="176"/>
      <c r="BD147" s="176"/>
      <c r="BE147" s="176"/>
      <c r="BF147" s="176"/>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176"/>
      <c r="CJ147" s="176"/>
      <c r="CK147" s="176"/>
      <c r="CL147" s="176"/>
      <c r="CM147" s="176"/>
      <c r="CN147" s="176"/>
      <c r="CO147" s="176"/>
      <c r="CP147" s="176"/>
      <c r="CQ147" s="176"/>
      <c r="CR147" s="176"/>
      <c r="CS147" s="176"/>
      <c r="CT147" s="176"/>
      <c r="CU147" s="176"/>
    </row>
    <row r="148" spans="1:99" x14ac:dyDescent="0.3">
      <c r="A148" s="152">
        <v>525</v>
      </c>
      <c r="B148" s="176" t="s">
        <v>249</v>
      </c>
      <c r="C148" s="176"/>
      <c r="D148" s="176">
        <v>0</v>
      </c>
      <c r="E148" s="176">
        <v>0</v>
      </c>
      <c r="F148" s="176">
        <v>0</v>
      </c>
      <c r="G148" s="176">
        <v>0</v>
      </c>
      <c r="H148" s="176">
        <v>0</v>
      </c>
      <c r="I148" s="176">
        <v>0</v>
      </c>
      <c r="J148" s="176">
        <v>0</v>
      </c>
      <c r="K148" s="176">
        <v>0</v>
      </c>
      <c r="L148" s="176"/>
      <c r="M148" s="176">
        <v>0</v>
      </c>
      <c r="N148" s="176">
        <v>0</v>
      </c>
      <c r="O148" s="176"/>
      <c r="P148" s="176">
        <v>0</v>
      </c>
      <c r="Q148" s="176">
        <v>0</v>
      </c>
      <c r="R148" s="176">
        <v>0</v>
      </c>
      <c r="S148" s="176">
        <v>0</v>
      </c>
      <c r="T148" s="176">
        <v>0</v>
      </c>
      <c r="U148" s="176">
        <v>0</v>
      </c>
      <c r="V148" s="176">
        <v>0</v>
      </c>
      <c r="W148" s="176">
        <v>0</v>
      </c>
      <c r="X148" s="176">
        <v>0</v>
      </c>
      <c r="Y148" s="176">
        <v>0</v>
      </c>
      <c r="Z148" s="176">
        <v>0</v>
      </c>
      <c r="AA148" s="176">
        <v>0</v>
      </c>
      <c r="AB148" s="176">
        <v>0</v>
      </c>
      <c r="AC148" s="176">
        <v>0</v>
      </c>
      <c r="AD148" s="176">
        <v>0</v>
      </c>
      <c r="AE148" s="176">
        <v>0</v>
      </c>
      <c r="AF148" s="176">
        <v>0</v>
      </c>
      <c r="AG148" s="176">
        <v>0</v>
      </c>
      <c r="AH148" s="176">
        <v>13245229</v>
      </c>
      <c r="AI148" s="176">
        <v>0</v>
      </c>
      <c r="AJ148" s="176">
        <v>0</v>
      </c>
      <c r="AK148" s="176">
        <v>0</v>
      </c>
      <c r="AL148" s="176">
        <v>0</v>
      </c>
      <c r="AM148" s="176">
        <v>0</v>
      </c>
      <c r="AN148" s="176">
        <v>0</v>
      </c>
      <c r="AO148" s="176">
        <v>0</v>
      </c>
      <c r="AP148" s="176">
        <v>0</v>
      </c>
      <c r="AQ148" s="176">
        <v>0</v>
      </c>
      <c r="AR148" s="176">
        <v>0</v>
      </c>
      <c r="AS148" s="176">
        <v>0</v>
      </c>
      <c r="AT148" s="176"/>
      <c r="AU148" s="176">
        <v>0</v>
      </c>
      <c r="AV148" s="176">
        <v>0</v>
      </c>
      <c r="AW148" s="176"/>
      <c r="AX148" s="176">
        <v>0</v>
      </c>
      <c r="AY148" s="176">
        <v>0</v>
      </c>
      <c r="AZ148" s="176">
        <v>0</v>
      </c>
      <c r="BA148" s="176"/>
      <c r="BB148" s="176"/>
      <c r="BC148" s="176"/>
      <c r="BD148" s="176"/>
      <c r="BE148" s="176"/>
      <c r="BF148" s="176"/>
      <c r="BG148" s="176"/>
      <c r="BH148" s="176"/>
      <c r="BI148" s="176"/>
      <c r="BJ148" s="176"/>
      <c r="BK148" s="176"/>
      <c r="BL148" s="176"/>
      <c r="BM148" s="176"/>
      <c r="BN148" s="176"/>
      <c r="BO148" s="176"/>
      <c r="BP148" s="176"/>
      <c r="BQ148" s="176"/>
      <c r="BR148" s="176"/>
      <c r="BS148" s="176"/>
      <c r="BT148" s="176"/>
      <c r="BU148" s="176"/>
      <c r="BV148" s="176"/>
      <c r="BW148" s="176"/>
      <c r="BX148" s="176"/>
      <c r="BY148" s="176"/>
      <c r="BZ148" s="176"/>
      <c r="CA148" s="176"/>
      <c r="CB148" s="176"/>
      <c r="CC148" s="176"/>
      <c r="CD148" s="176"/>
      <c r="CE148" s="176"/>
      <c r="CF148" s="176"/>
      <c r="CG148" s="176"/>
      <c r="CH148" s="176"/>
      <c r="CI148" s="176"/>
      <c r="CJ148" s="176"/>
      <c r="CK148" s="176"/>
      <c r="CL148" s="176"/>
      <c r="CM148" s="176"/>
      <c r="CN148" s="176"/>
      <c r="CO148" s="176"/>
      <c r="CP148" s="176"/>
      <c r="CQ148" s="176"/>
      <c r="CR148" s="176"/>
      <c r="CS148" s="176"/>
      <c r="CT148" s="176"/>
      <c r="CU148" s="176"/>
    </row>
    <row r="149" spans="1:99" x14ac:dyDescent="0.3">
      <c r="A149" s="152">
        <v>526</v>
      </c>
      <c r="B149" s="176" t="s">
        <v>250</v>
      </c>
      <c r="C149" s="176"/>
      <c r="D149" s="176">
        <v>861957</v>
      </c>
      <c r="E149" s="176">
        <v>295190</v>
      </c>
      <c r="F149" s="176">
        <v>5495333</v>
      </c>
      <c r="G149" s="176">
        <v>1409170</v>
      </c>
      <c r="H149" s="176">
        <v>60129350</v>
      </c>
      <c r="I149" s="176">
        <v>7650566</v>
      </c>
      <c r="J149" s="176">
        <v>27742922</v>
      </c>
      <c r="K149" s="176">
        <v>3260397</v>
      </c>
      <c r="L149" s="176"/>
      <c r="M149" s="176">
        <v>211008</v>
      </c>
      <c r="N149" s="176">
        <v>475589</v>
      </c>
      <c r="O149" s="176"/>
      <c r="P149" s="176">
        <v>39408783</v>
      </c>
      <c r="Q149" s="176">
        <v>228171</v>
      </c>
      <c r="R149" s="176">
        <v>0</v>
      </c>
      <c r="S149" s="176">
        <v>162588</v>
      </c>
      <c r="T149" s="176">
        <v>87824</v>
      </c>
      <c r="U149" s="176">
        <v>18056701</v>
      </c>
      <c r="V149" s="176">
        <v>3675289</v>
      </c>
      <c r="W149" s="176">
        <v>250670</v>
      </c>
      <c r="X149" s="176">
        <v>447919</v>
      </c>
      <c r="Y149" s="176">
        <v>305630</v>
      </c>
      <c r="Z149" s="176">
        <v>561684</v>
      </c>
      <c r="AA149" s="176">
        <v>17699</v>
      </c>
      <c r="AB149" s="176">
        <v>41810</v>
      </c>
      <c r="AC149" s="176">
        <v>665114</v>
      </c>
      <c r="AD149" s="176">
        <v>126740</v>
      </c>
      <c r="AE149" s="176">
        <v>158631</v>
      </c>
      <c r="AF149" s="176">
        <v>8178264</v>
      </c>
      <c r="AG149" s="176">
        <v>38206705</v>
      </c>
      <c r="AH149" s="176">
        <v>0</v>
      </c>
      <c r="AI149" s="176">
        <v>0</v>
      </c>
      <c r="AJ149" s="176">
        <v>0</v>
      </c>
      <c r="AK149" s="176">
        <v>103020</v>
      </c>
      <c r="AL149" s="176">
        <v>33987</v>
      </c>
      <c r="AM149" s="176">
        <v>961837</v>
      </c>
      <c r="AN149" s="176">
        <v>348876</v>
      </c>
      <c r="AO149" s="176">
        <v>372170</v>
      </c>
      <c r="AP149" s="176">
        <v>78835</v>
      </c>
      <c r="AQ149" s="176">
        <v>133478</v>
      </c>
      <c r="AR149" s="176">
        <v>0</v>
      </c>
      <c r="AS149" s="176">
        <v>18151</v>
      </c>
      <c r="AT149" s="176"/>
      <c r="AU149" s="176">
        <v>1648030</v>
      </c>
      <c r="AV149" s="176">
        <v>0</v>
      </c>
      <c r="AW149" s="176"/>
      <c r="AX149" s="176">
        <v>0</v>
      </c>
      <c r="AY149" s="176">
        <v>551910</v>
      </c>
      <c r="AZ149" s="176">
        <v>161641</v>
      </c>
      <c r="BA149" s="176"/>
      <c r="BB149" s="176"/>
      <c r="BC149" s="176"/>
      <c r="BD149" s="176"/>
      <c r="BE149" s="176"/>
      <c r="BF149" s="176"/>
      <c r="BG149" s="176"/>
      <c r="BH149" s="176"/>
      <c r="BI149" s="176"/>
      <c r="BJ149" s="176"/>
      <c r="BK149" s="176"/>
      <c r="BL149" s="176"/>
      <c r="BM149" s="176"/>
      <c r="BN149" s="176"/>
      <c r="BO149" s="176"/>
      <c r="BP149" s="176"/>
      <c r="BQ149" s="176"/>
      <c r="BR149" s="176"/>
      <c r="BS149" s="176"/>
      <c r="BT149" s="176"/>
      <c r="BU149" s="176"/>
      <c r="BV149" s="176"/>
      <c r="BW149" s="176"/>
      <c r="BX149" s="176"/>
      <c r="BY149" s="176"/>
      <c r="BZ149" s="176"/>
      <c r="CA149" s="176"/>
      <c r="CB149" s="176"/>
      <c r="CC149" s="176"/>
      <c r="CD149" s="176"/>
      <c r="CE149" s="176"/>
      <c r="CF149" s="176"/>
      <c r="CG149" s="176"/>
      <c r="CH149" s="176"/>
      <c r="CI149" s="176"/>
      <c r="CJ149" s="176"/>
      <c r="CK149" s="176"/>
      <c r="CL149" s="176"/>
      <c r="CM149" s="176"/>
      <c r="CN149" s="176"/>
      <c r="CO149" s="176"/>
      <c r="CP149" s="176"/>
      <c r="CQ149" s="176"/>
      <c r="CR149" s="176"/>
      <c r="CS149" s="176"/>
      <c r="CT149" s="176"/>
      <c r="CU149" s="176"/>
    </row>
    <row r="150" spans="1:99" x14ac:dyDescent="0.3">
      <c r="A150" s="152">
        <v>527</v>
      </c>
      <c r="B150" s="176" t="s">
        <v>251</v>
      </c>
      <c r="C150" s="176"/>
      <c r="D150" s="176">
        <v>0</v>
      </c>
      <c r="E150" s="176">
        <v>0</v>
      </c>
      <c r="F150" s="176">
        <v>0</v>
      </c>
      <c r="G150" s="176">
        <v>0</v>
      </c>
      <c r="H150" s="176">
        <v>0</v>
      </c>
      <c r="I150" s="176">
        <v>0</v>
      </c>
      <c r="J150" s="176">
        <v>0</v>
      </c>
      <c r="K150" s="176">
        <v>0</v>
      </c>
      <c r="L150" s="176"/>
      <c r="M150" s="176">
        <v>0</v>
      </c>
      <c r="N150" s="176">
        <v>0</v>
      </c>
      <c r="O150" s="176"/>
      <c r="P150" s="176">
        <v>51466337</v>
      </c>
      <c r="Q150" s="176">
        <v>0</v>
      </c>
      <c r="R150" s="176">
        <v>0</v>
      </c>
      <c r="S150" s="176">
        <v>0</v>
      </c>
      <c r="T150" s="176">
        <v>0</v>
      </c>
      <c r="U150" s="176">
        <v>10238853</v>
      </c>
      <c r="V150" s="176">
        <v>0</v>
      </c>
      <c r="W150" s="176">
        <v>0</v>
      </c>
      <c r="X150" s="176">
        <v>0</v>
      </c>
      <c r="Y150" s="176">
        <v>0</v>
      </c>
      <c r="Z150" s="176">
        <v>0</v>
      </c>
      <c r="AA150" s="176">
        <v>0</v>
      </c>
      <c r="AB150" s="176">
        <v>0</v>
      </c>
      <c r="AC150" s="176">
        <v>0</v>
      </c>
      <c r="AD150" s="176">
        <v>0</v>
      </c>
      <c r="AE150" s="176">
        <v>0</v>
      </c>
      <c r="AF150" s="176">
        <v>0</v>
      </c>
      <c r="AG150" s="176">
        <v>0</v>
      </c>
      <c r="AH150" s="176">
        <v>0</v>
      </c>
      <c r="AI150" s="176">
        <v>0</v>
      </c>
      <c r="AJ150" s="176">
        <v>0</v>
      </c>
      <c r="AK150" s="176">
        <v>0</v>
      </c>
      <c r="AL150" s="176">
        <v>0</v>
      </c>
      <c r="AM150" s="176">
        <v>0</v>
      </c>
      <c r="AN150" s="176">
        <v>0</v>
      </c>
      <c r="AO150" s="176">
        <v>0</v>
      </c>
      <c r="AP150" s="176">
        <v>0</v>
      </c>
      <c r="AQ150" s="176">
        <v>0</v>
      </c>
      <c r="AR150" s="176">
        <v>0</v>
      </c>
      <c r="AS150" s="176">
        <v>0</v>
      </c>
      <c r="AT150" s="176"/>
      <c r="AU150" s="176">
        <v>0</v>
      </c>
      <c r="AV150" s="176">
        <v>0</v>
      </c>
      <c r="AW150" s="176"/>
      <c r="AX150" s="176">
        <v>0</v>
      </c>
      <c r="AY150" s="176">
        <v>0</v>
      </c>
      <c r="AZ150" s="176">
        <v>0</v>
      </c>
      <c r="BA150" s="176"/>
      <c r="BB150" s="176"/>
      <c r="BC150" s="176"/>
      <c r="BD150" s="176"/>
      <c r="BE150" s="176"/>
      <c r="BF150" s="176"/>
      <c r="BG150" s="176"/>
      <c r="BH150" s="176"/>
      <c r="BI150" s="176"/>
      <c r="BJ150" s="176"/>
      <c r="BK150" s="176"/>
      <c r="BL150" s="176"/>
      <c r="BM150" s="176"/>
      <c r="BN150" s="176"/>
      <c r="BO150" s="176"/>
      <c r="BP150" s="176"/>
      <c r="BQ150" s="176"/>
      <c r="BR150" s="176"/>
      <c r="BS150" s="176"/>
      <c r="BT150" s="176"/>
      <c r="BU150" s="176"/>
      <c r="BV150" s="176"/>
      <c r="BW150" s="176"/>
      <c r="BX150" s="176"/>
      <c r="BY150" s="176"/>
      <c r="BZ150" s="176"/>
      <c r="CA150" s="176"/>
      <c r="CB150" s="176"/>
      <c r="CC150" s="176"/>
      <c r="CD150" s="176"/>
      <c r="CE150" s="176"/>
      <c r="CF150" s="176"/>
      <c r="CG150" s="176"/>
      <c r="CH150" s="176"/>
      <c r="CI150" s="176"/>
      <c r="CJ150" s="176"/>
      <c r="CK150" s="176"/>
      <c r="CL150" s="176"/>
      <c r="CM150" s="176"/>
      <c r="CN150" s="176"/>
      <c r="CO150" s="176"/>
      <c r="CP150" s="176"/>
      <c r="CQ150" s="176"/>
      <c r="CR150" s="176"/>
      <c r="CS150" s="176"/>
      <c r="CT150" s="176"/>
      <c r="CU150" s="176"/>
    </row>
    <row r="151" spans="1:99" x14ac:dyDescent="0.3">
      <c r="A151" s="152">
        <v>528</v>
      </c>
      <c r="B151" s="176" t="s">
        <v>234</v>
      </c>
      <c r="C151" s="176"/>
      <c r="D151" s="176">
        <v>0</v>
      </c>
      <c r="E151" s="176">
        <v>0</v>
      </c>
      <c r="F151" s="176">
        <v>0</v>
      </c>
      <c r="G151" s="176">
        <v>0</v>
      </c>
      <c r="H151" s="176">
        <v>0</v>
      </c>
      <c r="I151" s="176">
        <v>0</v>
      </c>
      <c r="J151" s="176">
        <v>0</v>
      </c>
      <c r="K151" s="176">
        <v>828933</v>
      </c>
      <c r="L151" s="176"/>
      <c r="M151" s="176">
        <v>0</v>
      </c>
      <c r="N151" s="176">
        <v>0</v>
      </c>
      <c r="O151" s="176"/>
      <c r="P151" s="176">
        <v>0</v>
      </c>
      <c r="Q151" s="176">
        <v>0</v>
      </c>
      <c r="R151" s="176">
        <v>0</v>
      </c>
      <c r="S151" s="176">
        <v>0</v>
      </c>
      <c r="T151" s="176">
        <v>0</v>
      </c>
      <c r="U151" s="176">
        <v>0</v>
      </c>
      <c r="V151" s="176">
        <v>0</v>
      </c>
      <c r="W151" s="176">
        <v>0</v>
      </c>
      <c r="X151" s="176">
        <v>249638</v>
      </c>
      <c r="Y151" s="176">
        <v>0</v>
      </c>
      <c r="Z151" s="176">
        <v>0</v>
      </c>
      <c r="AA151" s="176">
        <v>0</v>
      </c>
      <c r="AB151" s="176">
        <v>0</v>
      </c>
      <c r="AC151" s="176">
        <v>0</v>
      </c>
      <c r="AD151" s="176">
        <v>0</v>
      </c>
      <c r="AE151" s="176">
        <v>0</v>
      </c>
      <c r="AF151" s="176">
        <v>0</v>
      </c>
      <c r="AG151" s="176">
        <v>0</v>
      </c>
      <c r="AH151" s="176">
        <v>0</v>
      </c>
      <c r="AI151" s="176">
        <v>58876</v>
      </c>
      <c r="AJ151" s="176">
        <v>0</v>
      </c>
      <c r="AK151" s="176">
        <v>0</v>
      </c>
      <c r="AL151" s="176">
        <v>122498</v>
      </c>
      <c r="AM151" s="176">
        <v>0</v>
      </c>
      <c r="AN151" s="176">
        <v>0</v>
      </c>
      <c r="AO151" s="176">
        <v>0</v>
      </c>
      <c r="AP151" s="176">
        <v>0</v>
      </c>
      <c r="AQ151" s="176">
        <v>0</v>
      </c>
      <c r="AR151" s="176">
        <v>0</v>
      </c>
      <c r="AS151" s="176">
        <v>0</v>
      </c>
      <c r="AT151" s="176"/>
      <c r="AU151" s="176">
        <v>0</v>
      </c>
      <c r="AV151" s="176">
        <v>0</v>
      </c>
      <c r="AW151" s="176"/>
      <c r="AX151" s="176">
        <v>0</v>
      </c>
      <c r="AY151" s="176">
        <v>0</v>
      </c>
      <c r="AZ151" s="176">
        <v>0</v>
      </c>
      <c r="BA151" s="176"/>
      <c r="BB151" s="176"/>
      <c r="BC151" s="176"/>
      <c r="BD151" s="176"/>
      <c r="BE151" s="176"/>
      <c r="BF151" s="176"/>
      <c r="BG151" s="176"/>
      <c r="BH151" s="176"/>
      <c r="BI151" s="176"/>
      <c r="BJ151" s="176"/>
      <c r="BK151" s="176"/>
      <c r="BL151" s="176"/>
      <c r="BM151" s="176"/>
      <c r="BN151" s="176"/>
      <c r="BO151" s="176"/>
      <c r="BP151" s="176"/>
      <c r="BQ151" s="176"/>
      <c r="BR151" s="176"/>
      <c r="BS151" s="176"/>
      <c r="BT151" s="176"/>
      <c r="BU151" s="176"/>
      <c r="BV151" s="176"/>
      <c r="BW151" s="176"/>
      <c r="BX151" s="176"/>
      <c r="BY151" s="176"/>
      <c r="BZ151" s="176"/>
      <c r="CA151" s="176"/>
      <c r="CB151" s="176"/>
      <c r="CC151" s="176"/>
      <c r="CD151" s="176"/>
      <c r="CE151" s="176"/>
      <c r="CF151" s="176"/>
      <c r="CG151" s="176"/>
      <c r="CH151" s="176"/>
      <c r="CI151" s="176"/>
      <c r="CJ151" s="176"/>
      <c r="CK151" s="176"/>
      <c r="CL151" s="176"/>
      <c r="CM151" s="176"/>
      <c r="CN151" s="176"/>
      <c r="CO151" s="176"/>
      <c r="CP151" s="176"/>
      <c r="CQ151" s="176"/>
      <c r="CR151" s="176"/>
      <c r="CS151" s="176"/>
      <c r="CT151" s="176"/>
      <c r="CU151" s="176"/>
    </row>
    <row r="152" spans="1:99" x14ac:dyDescent="0.3">
      <c r="A152" s="152">
        <v>529</v>
      </c>
      <c r="B152" s="176" t="s">
        <v>235</v>
      </c>
      <c r="C152" s="176"/>
      <c r="D152" s="176">
        <v>0</v>
      </c>
      <c r="E152" s="176">
        <v>0</v>
      </c>
      <c r="F152" s="176">
        <v>0</v>
      </c>
      <c r="G152" s="176">
        <v>0</v>
      </c>
      <c r="H152" s="176">
        <v>0</v>
      </c>
      <c r="I152" s="176">
        <v>0</v>
      </c>
      <c r="J152" s="176">
        <v>0</v>
      </c>
      <c r="K152" s="176">
        <v>42843</v>
      </c>
      <c r="L152" s="176"/>
      <c r="M152" s="176">
        <v>0</v>
      </c>
      <c r="N152" s="176">
        <v>0</v>
      </c>
      <c r="O152" s="176"/>
      <c r="P152" s="176">
        <v>0</v>
      </c>
      <c r="Q152" s="176">
        <v>0</v>
      </c>
      <c r="R152" s="176">
        <v>0</v>
      </c>
      <c r="S152" s="176">
        <v>0</v>
      </c>
      <c r="T152" s="176">
        <v>0</v>
      </c>
      <c r="U152" s="176">
        <v>0</v>
      </c>
      <c r="V152" s="176">
        <v>0</v>
      </c>
      <c r="W152" s="176">
        <v>0</v>
      </c>
      <c r="X152" s="176">
        <v>23633</v>
      </c>
      <c r="Y152" s="176">
        <v>0</v>
      </c>
      <c r="Z152" s="176">
        <v>0</v>
      </c>
      <c r="AA152" s="176">
        <v>0</v>
      </c>
      <c r="AB152" s="176">
        <v>0</v>
      </c>
      <c r="AC152" s="176">
        <v>0</v>
      </c>
      <c r="AD152" s="176">
        <v>0</v>
      </c>
      <c r="AE152" s="176">
        <v>0</v>
      </c>
      <c r="AF152" s="176">
        <v>0</v>
      </c>
      <c r="AG152" s="176">
        <v>0</v>
      </c>
      <c r="AH152" s="176">
        <v>0</v>
      </c>
      <c r="AI152" s="176">
        <v>11027</v>
      </c>
      <c r="AJ152" s="176">
        <v>0</v>
      </c>
      <c r="AK152" s="176">
        <v>0</v>
      </c>
      <c r="AL152" s="176">
        <v>14687</v>
      </c>
      <c r="AM152" s="176">
        <v>0</v>
      </c>
      <c r="AN152" s="176">
        <v>0</v>
      </c>
      <c r="AO152" s="176">
        <v>0</v>
      </c>
      <c r="AP152" s="176">
        <v>0</v>
      </c>
      <c r="AQ152" s="176">
        <v>0</v>
      </c>
      <c r="AR152" s="176">
        <v>0</v>
      </c>
      <c r="AS152" s="176">
        <v>0</v>
      </c>
      <c r="AT152" s="176"/>
      <c r="AU152" s="176">
        <v>0</v>
      </c>
      <c r="AV152" s="176">
        <v>0</v>
      </c>
      <c r="AW152" s="176"/>
      <c r="AX152" s="176">
        <v>0</v>
      </c>
      <c r="AY152" s="176">
        <v>0</v>
      </c>
      <c r="AZ152" s="176">
        <v>0</v>
      </c>
      <c r="BA152" s="176"/>
      <c r="BB152" s="176"/>
      <c r="BC152" s="176"/>
      <c r="BD152" s="176"/>
      <c r="BE152" s="176"/>
      <c r="BF152" s="176"/>
      <c r="BG152" s="176"/>
      <c r="BH152" s="176"/>
      <c r="BI152" s="176"/>
      <c r="BJ152" s="176"/>
      <c r="BK152" s="176"/>
      <c r="BL152" s="176"/>
      <c r="BM152" s="176"/>
      <c r="BN152" s="176"/>
      <c r="BO152" s="176"/>
      <c r="BP152" s="176"/>
      <c r="BQ152" s="176"/>
      <c r="BR152" s="176"/>
      <c r="BS152" s="176"/>
      <c r="BT152" s="176"/>
      <c r="BU152" s="176"/>
      <c r="BV152" s="176"/>
      <c r="BW152" s="176"/>
      <c r="BX152" s="176"/>
      <c r="BY152" s="176"/>
      <c r="BZ152" s="176"/>
      <c r="CA152" s="176"/>
      <c r="CB152" s="176"/>
      <c r="CC152" s="176"/>
      <c r="CD152" s="176"/>
      <c r="CE152" s="176"/>
      <c r="CF152" s="176"/>
      <c r="CG152" s="176"/>
      <c r="CH152" s="176"/>
      <c r="CI152" s="176"/>
      <c r="CJ152" s="176"/>
      <c r="CK152" s="176"/>
      <c r="CL152" s="176"/>
      <c r="CM152" s="176"/>
      <c r="CN152" s="176"/>
      <c r="CO152" s="176"/>
      <c r="CP152" s="176"/>
      <c r="CQ152" s="176"/>
      <c r="CR152" s="176"/>
      <c r="CS152" s="176"/>
      <c r="CT152" s="176"/>
      <c r="CU152" s="176"/>
    </row>
    <row r="153" spans="1:99" x14ac:dyDescent="0.3">
      <c r="A153" s="152">
        <v>530</v>
      </c>
      <c r="B153" s="176" t="s">
        <v>236</v>
      </c>
      <c r="C153" s="176"/>
      <c r="D153" s="176">
        <v>0</v>
      </c>
      <c r="E153" s="176">
        <v>0</v>
      </c>
      <c r="F153" s="176">
        <v>0</v>
      </c>
      <c r="G153" s="176">
        <v>0</v>
      </c>
      <c r="H153" s="176">
        <v>0</v>
      </c>
      <c r="I153" s="176">
        <v>0</v>
      </c>
      <c r="J153" s="176">
        <v>0</v>
      </c>
      <c r="K153" s="176">
        <v>14243</v>
      </c>
      <c r="L153" s="176"/>
      <c r="M153" s="176">
        <v>0</v>
      </c>
      <c r="N153" s="176">
        <v>0</v>
      </c>
      <c r="O153" s="176"/>
      <c r="P153" s="176">
        <v>0</v>
      </c>
      <c r="Q153" s="176">
        <v>0</v>
      </c>
      <c r="R153" s="176">
        <v>0</v>
      </c>
      <c r="S153" s="176">
        <v>0</v>
      </c>
      <c r="T153" s="176">
        <v>0</v>
      </c>
      <c r="U153" s="176">
        <v>0</v>
      </c>
      <c r="V153" s="176">
        <v>0</v>
      </c>
      <c r="W153" s="176">
        <v>0</v>
      </c>
      <c r="X153" s="176">
        <v>3299</v>
      </c>
      <c r="Y153" s="176">
        <v>0</v>
      </c>
      <c r="Z153" s="176">
        <v>0</v>
      </c>
      <c r="AA153" s="176">
        <v>0</v>
      </c>
      <c r="AB153" s="176">
        <v>0</v>
      </c>
      <c r="AC153" s="176">
        <v>0</v>
      </c>
      <c r="AD153" s="176">
        <v>0</v>
      </c>
      <c r="AE153" s="176">
        <v>0</v>
      </c>
      <c r="AF153" s="176">
        <v>0</v>
      </c>
      <c r="AG153" s="176">
        <v>0</v>
      </c>
      <c r="AH153" s="176">
        <v>0</v>
      </c>
      <c r="AI153" s="176">
        <v>440</v>
      </c>
      <c r="AJ153" s="176">
        <v>0</v>
      </c>
      <c r="AK153" s="176">
        <v>0</v>
      </c>
      <c r="AL153" s="176">
        <v>347</v>
      </c>
      <c r="AM153" s="176">
        <v>0</v>
      </c>
      <c r="AN153" s="176">
        <v>0</v>
      </c>
      <c r="AO153" s="176">
        <v>0</v>
      </c>
      <c r="AP153" s="176">
        <v>0</v>
      </c>
      <c r="AQ153" s="176">
        <v>0</v>
      </c>
      <c r="AR153" s="176">
        <v>0</v>
      </c>
      <c r="AS153" s="176">
        <v>0</v>
      </c>
      <c r="AT153" s="176"/>
      <c r="AU153" s="176">
        <v>0</v>
      </c>
      <c r="AV153" s="176">
        <v>0</v>
      </c>
      <c r="AW153" s="176"/>
      <c r="AX153" s="176">
        <v>0</v>
      </c>
      <c r="AY153" s="176">
        <v>0</v>
      </c>
      <c r="AZ153" s="176">
        <v>0</v>
      </c>
      <c r="BA153" s="176"/>
      <c r="BB153" s="176"/>
      <c r="BC153" s="176"/>
      <c r="BD153" s="176"/>
      <c r="BE153" s="176"/>
      <c r="BF153" s="176"/>
      <c r="BG153" s="176"/>
      <c r="BH153" s="176"/>
      <c r="BI153" s="176"/>
      <c r="BJ153" s="176"/>
      <c r="BK153" s="176"/>
      <c r="BL153" s="176"/>
      <c r="BM153" s="176"/>
      <c r="BN153" s="176"/>
      <c r="BO153" s="176"/>
      <c r="BP153" s="176"/>
      <c r="BQ153" s="176"/>
      <c r="BR153" s="176"/>
      <c r="BS153" s="176"/>
      <c r="BT153" s="176"/>
      <c r="BU153" s="176"/>
      <c r="BV153" s="176"/>
      <c r="BW153" s="176"/>
      <c r="BX153" s="176"/>
      <c r="BY153" s="176"/>
      <c r="BZ153" s="176"/>
      <c r="CA153" s="176"/>
      <c r="CB153" s="176"/>
      <c r="CC153" s="176"/>
      <c r="CD153" s="176"/>
      <c r="CE153" s="176"/>
      <c r="CF153" s="176"/>
      <c r="CG153" s="176"/>
      <c r="CH153" s="176"/>
      <c r="CI153" s="176"/>
      <c r="CJ153" s="176"/>
      <c r="CK153" s="176"/>
      <c r="CL153" s="176"/>
      <c r="CM153" s="176"/>
      <c r="CN153" s="176"/>
      <c r="CO153" s="176"/>
      <c r="CP153" s="176"/>
      <c r="CQ153" s="176"/>
      <c r="CR153" s="176"/>
      <c r="CS153" s="176"/>
      <c r="CT153" s="176"/>
      <c r="CU153" s="176"/>
    </row>
    <row r="154" spans="1:99" x14ac:dyDescent="0.3">
      <c r="A154" s="152">
        <v>531</v>
      </c>
      <c r="B154" s="176" t="s">
        <v>237</v>
      </c>
      <c r="C154" s="176"/>
      <c r="D154" s="176">
        <v>0</v>
      </c>
      <c r="E154" s="176">
        <v>0</v>
      </c>
      <c r="F154" s="176">
        <v>0</v>
      </c>
      <c r="G154" s="176">
        <v>0</v>
      </c>
      <c r="H154" s="176">
        <v>0</v>
      </c>
      <c r="I154" s="176">
        <v>0</v>
      </c>
      <c r="J154" s="176">
        <v>0</v>
      </c>
      <c r="K154" s="176">
        <v>0</v>
      </c>
      <c r="L154" s="176"/>
      <c r="M154" s="176">
        <v>0</v>
      </c>
      <c r="N154" s="176">
        <v>0</v>
      </c>
      <c r="O154" s="176"/>
      <c r="P154" s="176">
        <v>0</v>
      </c>
      <c r="Q154" s="176">
        <v>0</v>
      </c>
      <c r="R154" s="176">
        <v>0</v>
      </c>
      <c r="S154" s="176">
        <v>0</v>
      </c>
      <c r="T154" s="176">
        <v>0</v>
      </c>
      <c r="U154" s="176">
        <v>0</v>
      </c>
      <c r="V154" s="176">
        <v>0</v>
      </c>
      <c r="W154" s="176">
        <v>0</v>
      </c>
      <c r="X154" s="176">
        <v>0</v>
      </c>
      <c r="Y154" s="176">
        <v>0</v>
      </c>
      <c r="Z154" s="176">
        <v>0</v>
      </c>
      <c r="AA154" s="176">
        <v>0</v>
      </c>
      <c r="AB154" s="176">
        <v>0</v>
      </c>
      <c r="AC154" s="176">
        <v>0</v>
      </c>
      <c r="AD154" s="176">
        <v>0</v>
      </c>
      <c r="AE154" s="176">
        <v>0</v>
      </c>
      <c r="AF154" s="176">
        <v>0</v>
      </c>
      <c r="AG154" s="176">
        <v>0</v>
      </c>
      <c r="AH154" s="176">
        <v>0</v>
      </c>
      <c r="AI154" s="176">
        <v>0</v>
      </c>
      <c r="AJ154" s="176">
        <v>0</v>
      </c>
      <c r="AK154" s="176">
        <v>0</v>
      </c>
      <c r="AL154" s="176">
        <v>0</v>
      </c>
      <c r="AM154" s="176">
        <v>0</v>
      </c>
      <c r="AN154" s="176">
        <v>0</v>
      </c>
      <c r="AO154" s="176">
        <v>0</v>
      </c>
      <c r="AP154" s="176">
        <v>0</v>
      </c>
      <c r="AQ154" s="176">
        <v>0</v>
      </c>
      <c r="AR154" s="176">
        <v>0</v>
      </c>
      <c r="AS154" s="176">
        <v>0</v>
      </c>
      <c r="AT154" s="176"/>
      <c r="AU154" s="176">
        <v>0</v>
      </c>
      <c r="AV154" s="176">
        <v>0</v>
      </c>
      <c r="AW154" s="176"/>
      <c r="AX154" s="176">
        <v>0</v>
      </c>
      <c r="AY154" s="176">
        <v>0</v>
      </c>
      <c r="AZ154" s="176">
        <v>0</v>
      </c>
      <c r="BA154" s="176"/>
      <c r="BB154" s="176"/>
      <c r="BC154" s="176"/>
      <c r="BD154" s="176"/>
      <c r="BE154" s="176"/>
      <c r="BF154" s="176"/>
      <c r="BG154" s="176"/>
      <c r="BH154" s="176"/>
      <c r="BI154" s="176"/>
      <c r="BJ154" s="176"/>
      <c r="BK154" s="176"/>
      <c r="BL154" s="176"/>
      <c r="BM154" s="176"/>
      <c r="BN154" s="176"/>
      <c r="BO154" s="176"/>
      <c r="BP154" s="176"/>
      <c r="BQ154" s="176"/>
      <c r="BR154" s="176"/>
      <c r="BS154" s="176"/>
      <c r="BT154" s="176"/>
      <c r="BU154" s="176"/>
      <c r="BV154" s="176"/>
      <c r="BW154" s="176"/>
      <c r="BX154" s="176"/>
      <c r="BY154" s="176"/>
      <c r="BZ154" s="176"/>
      <c r="CA154" s="176"/>
      <c r="CB154" s="176"/>
      <c r="CC154" s="176"/>
      <c r="CD154" s="176"/>
      <c r="CE154" s="176"/>
      <c r="CF154" s="176"/>
      <c r="CG154" s="176"/>
      <c r="CH154" s="176"/>
      <c r="CI154" s="176"/>
      <c r="CJ154" s="176"/>
      <c r="CK154" s="176"/>
      <c r="CL154" s="176"/>
      <c r="CM154" s="176"/>
      <c r="CN154" s="176"/>
      <c r="CO154" s="176"/>
      <c r="CP154" s="176"/>
      <c r="CQ154" s="176"/>
      <c r="CR154" s="176"/>
      <c r="CS154" s="176"/>
      <c r="CT154" s="176"/>
      <c r="CU154" s="176"/>
    </row>
    <row r="155" spans="1:99" x14ac:dyDescent="0.3">
      <c r="A155" s="152">
        <v>532</v>
      </c>
      <c r="B155" s="176" t="s">
        <v>872</v>
      </c>
      <c r="C155" s="176"/>
      <c r="D155" s="176">
        <v>0</v>
      </c>
      <c r="E155" s="176">
        <v>0</v>
      </c>
      <c r="F155" s="176">
        <v>0</v>
      </c>
      <c r="G155" s="176">
        <v>0</v>
      </c>
      <c r="H155" s="176">
        <v>0</v>
      </c>
      <c r="I155" s="176">
        <v>0</v>
      </c>
      <c r="J155" s="176">
        <v>0</v>
      </c>
      <c r="K155" s="176">
        <v>0</v>
      </c>
      <c r="L155" s="176"/>
      <c r="M155" s="176">
        <v>0</v>
      </c>
      <c r="N155" s="176">
        <v>0</v>
      </c>
      <c r="O155" s="176"/>
      <c r="P155" s="176">
        <v>0</v>
      </c>
      <c r="Q155" s="176">
        <v>0</v>
      </c>
      <c r="R155" s="176">
        <v>0</v>
      </c>
      <c r="S155" s="176">
        <v>0</v>
      </c>
      <c r="T155" s="176">
        <v>0</v>
      </c>
      <c r="U155" s="176">
        <v>0</v>
      </c>
      <c r="V155" s="176">
        <v>0</v>
      </c>
      <c r="W155" s="176">
        <v>0</v>
      </c>
      <c r="X155" s="176">
        <v>0</v>
      </c>
      <c r="Y155" s="176">
        <v>0</v>
      </c>
      <c r="Z155" s="176">
        <v>0</v>
      </c>
      <c r="AA155" s="176">
        <v>0</v>
      </c>
      <c r="AB155" s="176">
        <v>0</v>
      </c>
      <c r="AC155" s="176">
        <v>0</v>
      </c>
      <c r="AD155" s="176">
        <v>0</v>
      </c>
      <c r="AE155" s="176">
        <v>0</v>
      </c>
      <c r="AF155" s="176">
        <v>0</v>
      </c>
      <c r="AG155" s="176">
        <v>0</v>
      </c>
      <c r="AH155" s="176">
        <v>0</v>
      </c>
      <c r="AI155" s="176">
        <v>66985</v>
      </c>
      <c r="AJ155" s="176">
        <v>0</v>
      </c>
      <c r="AK155" s="176">
        <v>0</v>
      </c>
      <c r="AL155" s="176">
        <v>0</v>
      </c>
      <c r="AM155" s="176">
        <v>0</v>
      </c>
      <c r="AN155" s="176">
        <v>0</v>
      </c>
      <c r="AO155" s="176">
        <v>0</v>
      </c>
      <c r="AP155" s="176">
        <v>0</v>
      </c>
      <c r="AQ155" s="176">
        <v>0</v>
      </c>
      <c r="AR155" s="176">
        <v>0</v>
      </c>
      <c r="AS155" s="176">
        <v>0</v>
      </c>
      <c r="AT155" s="176"/>
      <c r="AU155" s="176">
        <v>0</v>
      </c>
      <c r="AV155" s="176">
        <v>0</v>
      </c>
      <c r="AW155" s="176"/>
      <c r="AX155" s="176">
        <v>0</v>
      </c>
      <c r="AY155" s="176">
        <v>0</v>
      </c>
      <c r="AZ155" s="176">
        <v>0</v>
      </c>
      <c r="BA155" s="176"/>
      <c r="BB155" s="176"/>
      <c r="BC155" s="176"/>
      <c r="BD155" s="176"/>
      <c r="BE155" s="176"/>
      <c r="BF155" s="176"/>
      <c r="BG155" s="176"/>
      <c r="BH155" s="176"/>
      <c r="BI155" s="176"/>
      <c r="BJ155" s="176"/>
      <c r="BK155" s="176"/>
      <c r="BL155" s="176"/>
      <c r="BM155" s="176"/>
      <c r="BN155" s="176"/>
      <c r="BO155" s="176"/>
      <c r="BP155" s="176"/>
      <c r="BQ155" s="176"/>
      <c r="BR155" s="176"/>
      <c r="BS155" s="176"/>
      <c r="BT155" s="176"/>
      <c r="BU155" s="176"/>
      <c r="BV155" s="176"/>
      <c r="BW155" s="176"/>
      <c r="BX155" s="176"/>
      <c r="BY155" s="176"/>
      <c r="BZ155" s="176"/>
      <c r="CA155" s="176"/>
      <c r="CB155" s="176"/>
      <c r="CC155" s="176"/>
      <c r="CD155" s="176"/>
      <c r="CE155" s="176"/>
      <c r="CF155" s="176"/>
      <c r="CG155" s="176"/>
      <c r="CH155" s="176"/>
      <c r="CI155" s="176"/>
      <c r="CJ155" s="176"/>
      <c r="CK155" s="176"/>
      <c r="CL155" s="176"/>
      <c r="CM155" s="176"/>
      <c r="CN155" s="176"/>
      <c r="CO155" s="176"/>
      <c r="CP155" s="176"/>
      <c r="CQ155" s="176"/>
      <c r="CR155" s="176"/>
      <c r="CS155" s="176"/>
      <c r="CT155" s="176"/>
      <c r="CU155" s="176"/>
    </row>
    <row r="156" spans="1:99" x14ac:dyDescent="0.3">
      <c r="A156" s="152">
        <v>533</v>
      </c>
      <c r="B156" s="176" t="s">
        <v>873</v>
      </c>
      <c r="C156" s="176"/>
      <c r="D156" s="176">
        <v>0</v>
      </c>
      <c r="E156" s="176">
        <v>0</v>
      </c>
      <c r="F156" s="176">
        <v>0</v>
      </c>
      <c r="G156" s="176">
        <v>0</v>
      </c>
      <c r="H156" s="176">
        <v>0</v>
      </c>
      <c r="I156" s="176">
        <v>0</v>
      </c>
      <c r="J156" s="176">
        <v>0</v>
      </c>
      <c r="K156" s="176">
        <v>0</v>
      </c>
      <c r="L156" s="176"/>
      <c r="M156" s="176">
        <v>0</v>
      </c>
      <c r="N156" s="176">
        <v>0</v>
      </c>
      <c r="O156" s="176"/>
      <c r="P156" s="176">
        <v>0</v>
      </c>
      <c r="Q156" s="176">
        <v>0</v>
      </c>
      <c r="R156" s="176">
        <v>0</v>
      </c>
      <c r="S156" s="176">
        <v>0</v>
      </c>
      <c r="T156" s="176">
        <v>0</v>
      </c>
      <c r="U156" s="176">
        <v>0</v>
      </c>
      <c r="V156" s="176">
        <v>0</v>
      </c>
      <c r="W156" s="176">
        <v>0</v>
      </c>
      <c r="X156" s="176">
        <v>0</v>
      </c>
      <c r="Y156" s="176">
        <v>0</v>
      </c>
      <c r="Z156" s="176">
        <v>0</v>
      </c>
      <c r="AA156" s="176">
        <v>0</v>
      </c>
      <c r="AB156" s="176">
        <v>0</v>
      </c>
      <c r="AC156" s="176">
        <v>0</v>
      </c>
      <c r="AD156" s="176">
        <v>0</v>
      </c>
      <c r="AE156" s="176">
        <v>0</v>
      </c>
      <c r="AF156" s="176">
        <v>0</v>
      </c>
      <c r="AG156" s="176">
        <v>0</v>
      </c>
      <c r="AH156" s="176">
        <v>0</v>
      </c>
      <c r="AI156" s="176">
        <v>0</v>
      </c>
      <c r="AJ156" s="176">
        <v>0</v>
      </c>
      <c r="AK156" s="176">
        <v>0</v>
      </c>
      <c r="AL156" s="176">
        <v>0</v>
      </c>
      <c r="AM156" s="176">
        <v>0</v>
      </c>
      <c r="AN156" s="176">
        <v>0</v>
      </c>
      <c r="AO156" s="176">
        <v>0</v>
      </c>
      <c r="AP156" s="176">
        <v>0</v>
      </c>
      <c r="AQ156" s="176">
        <v>0</v>
      </c>
      <c r="AR156" s="176">
        <v>0</v>
      </c>
      <c r="AS156" s="176">
        <v>0</v>
      </c>
      <c r="AT156" s="176"/>
      <c r="AU156" s="176">
        <v>0</v>
      </c>
      <c r="AV156" s="176">
        <v>0</v>
      </c>
      <c r="AW156" s="176"/>
      <c r="AX156" s="176">
        <v>0</v>
      </c>
      <c r="AY156" s="176">
        <v>0</v>
      </c>
      <c r="AZ156" s="176">
        <v>0</v>
      </c>
      <c r="BA156" s="176"/>
      <c r="BB156" s="176"/>
      <c r="BC156" s="176"/>
      <c r="BD156" s="176"/>
      <c r="BE156" s="176"/>
      <c r="BF156" s="176"/>
      <c r="BG156" s="176"/>
      <c r="BH156" s="176"/>
      <c r="BI156" s="176"/>
      <c r="BJ156" s="176"/>
      <c r="BK156" s="176"/>
      <c r="BL156" s="176"/>
      <c r="BM156" s="176"/>
      <c r="BN156" s="176"/>
      <c r="BO156" s="176"/>
      <c r="BP156" s="176"/>
      <c r="BQ156" s="176"/>
      <c r="BR156" s="176"/>
      <c r="BS156" s="176"/>
      <c r="BT156" s="176"/>
      <c r="BU156" s="176"/>
      <c r="BV156" s="176"/>
      <c r="BW156" s="176"/>
      <c r="BX156" s="176"/>
      <c r="BY156" s="176"/>
      <c r="BZ156" s="176"/>
      <c r="CA156" s="176"/>
      <c r="CB156" s="176"/>
      <c r="CC156" s="176"/>
      <c r="CD156" s="176"/>
      <c r="CE156" s="176"/>
      <c r="CF156" s="176"/>
      <c r="CG156" s="176"/>
      <c r="CH156" s="176"/>
      <c r="CI156" s="176"/>
      <c r="CJ156" s="176"/>
      <c r="CK156" s="176"/>
      <c r="CL156" s="176"/>
      <c r="CM156" s="176"/>
      <c r="CN156" s="176"/>
      <c r="CO156" s="176"/>
      <c r="CP156" s="176"/>
      <c r="CQ156" s="176"/>
      <c r="CR156" s="176"/>
      <c r="CS156" s="176"/>
      <c r="CT156" s="176"/>
      <c r="CU156" s="176"/>
    </row>
    <row r="157" spans="1:99" x14ac:dyDescent="0.3">
      <c r="A157" s="152">
        <v>534</v>
      </c>
      <c r="B157" s="176" t="s">
        <v>874</v>
      </c>
      <c r="C157" s="176"/>
      <c r="D157" s="176">
        <v>0</v>
      </c>
      <c r="E157" s="176">
        <v>0</v>
      </c>
      <c r="F157" s="176">
        <v>0</v>
      </c>
      <c r="G157" s="176">
        <v>0</v>
      </c>
      <c r="H157" s="176">
        <v>0</v>
      </c>
      <c r="I157" s="176">
        <v>0</v>
      </c>
      <c r="J157" s="176">
        <v>0</v>
      </c>
      <c r="K157" s="176">
        <v>0</v>
      </c>
      <c r="L157" s="176"/>
      <c r="M157" s="176">
        <v>0</v>
      </c>
      <c r="N157" s="176">
        <v>0</v>
      </c>
      <c r="O157" s="176"/>
      <c r="P157" s="176">
        <v>0</v>
      </c>
      <c r="Q157" s="176">
        <v>0</v>
      </c>
      <c r="R157" s="176">
        <v>0</v>
      </c>
      <c r="S157" s="176">
        <v>0</v>
      </c>
      <c r="T157" s="176">
        <v>0</v>
      </c>
      <c r="U157" s="176">
        <v>0</v>
      </c>
      <c r="V157" s="176">
        <v>0</v>
      </c>
      <c r="W157" s="176">
        <v>0</v>
      </c>
      <c r="X157" s="176">
        <v>0</v>
      </c>
      <c r="Y157" s="176">
        <v>0</v>
      </c>
      <c r="Z157" s="176">
        <v>0</v>
      </c>
      <c r="AA157" s="176">
        <v>0</v>
      </c>
      <c r="AB157" s="176">
        <v>0</v>
      </c>
      <c r="AC157" s="176">
        <v>0</v>
      </c>
      <c r="AD157" s="176">
        <v>0</v>
      </c>
      <c r="AE157" s="176">
        <v>0</v>
      </c>
      <c r="AF157" s="176">
        <v>0</v>
      </c>
      <c r="AG157" s="176">
        <v>0</v>
      </c>
      <c r="AH157" s="176">
        <v>0</v>
      </c>
      <c r="AI157" s="176">
        <v>0</v>
      </c>
      <c r="AJ157" s="176">
        <v>0</v>
      </c>
      <c r="AK157" s="176">
        <v>0</v>
      </c>
      <c r="AL157" s="176">
        <v>0</v>
      </c>
      <c r="AM157" s="176">
        <v>0</v>
      </c>
      <c r="AN157" s="176">
        <v>0</v>
      </c>
      <c r="AO157" s="176">
        <v>0</v>
      </c>
      <c r="AP157" s="176">
        <v>0</v>
      </c>
      <c r="AQ157" s="176">
        <v>0</v>
      </c>
      <c r="AR157" s="176">
        <v>0</v>
      </c>
      <c r="AS157" s="176">
        <v>0</v>
      </c>
      <c r="AT157" s="176"/>
      <c r="AU157" s="176">
        <v>0</v>
      </c>
      <c r="AV157" s="176">
        <v>0</v>
      </c>
      <c r="AW157" s="176"/>
      <c r="AX157" s="176">
        <v>0</v>
      </c>
      <c r="AY157" s="176">
        <v>0</v>
      </c>
      <c r="AZ157" s="176">
        <v>0</v>
      </c>
      <c r="BA157" s="176"/>
      <c r="BB157" s="176"/>
      <c r="BC157" s="176"/>
      <c r="BD157" s="176"/>
      <c r="BE157" s="176"/>
      <c r="BF157" s="176"/>
      <c r="BG157" s="176"/>
      <c r="BH157" s="176"/>
      <c r="BI157" s="176"/>
      <c r="BJ157" s="176"/>
      <c r="BK157" s="176"/>
      <c r="BL157" s="176"/>
      <c r="BM157" s="176"/>
      <c r="BN157" s="176"/>
      <c r="BO157" s="176"/>
      <c r="BP157" s="176"/>
      <c r="BQ157" s="176"/>
      <c r="BR157" s="176"/>
      <c r="BS157" s="176"/>
      <c r="BT157" s="176"/>
      <c r="BU157" s="176"/>
      <c r="BV157" s="176"/>
      <c r="BW157" s="176"/>
      <c r="BX157" s="176"/>
      <c r="BY157" s="176"/>
      <c r="BZ157" s="176"/>
      <c r="CA157" s="176"/>
      <c r="CB157" s="176"/>
      <c r="CC157" s="176"/>
      <c r="CD157" s="176"/>
      <c r="CE157" s="176"/>
      <c r="CF157" s="176"/>
      <c r="CG157" s="176"/>
      <c r="CH157" s="176"/>
      <c r="CI157" s="176"/>
      <c r="CJ157" s="176"/>
      <c r="CK157" s="176"/>
      <c r="CL157" s="176"/>
      <c r="CM157" s="176"/>
      <c r="CN157" s="176"/>
      <c r="CO157" s="176"/>
      <c r="CP157" s="176"/>
      <c r="CQ157" s="176"/>
      <c r="CR157" s="176"/>
      <c r="CS157" s="176"/>
      <c r="CT157" s="176"/>
      <c r="CU157" s="176"/>
    </row>
    <row r="158" spans="1:99" x14ac:dyDescent="0.3">
      <c r="A158" s="152">
        <v>535</v>
      </c>
      <c r="B158" s="176" t="s">
        <v>221</v>
      </c>
      <c r="C158" s="176"/>
      <c r="D158" s="176">
        <v>0</v>
      </c>
      <c r="E158" s="176">
        <v>0</v>
      </c>
      <c r="F158" s="176">
        <v>0</v>
      </c>
      <c r="G158" s="176">
        <v>0</v>
      </c>
      <c r="H158" s="176">
        <v>0</v>
      </c>
      <c r="I158" s="176">
        <v>0</v>
      </c>
      <c r="J158" s="176">
        <v>29062214</v>
      </c>
      <c r="K158" s="176">
        <v>0</v>
      </c>
      <c r="L158" s="176"/>
      <c r="M158" s="176">
        <v>0</v>
      </c>
      <c r="N158" s="176">
        <v>0</v>
      </c>
      <c r="O158" s="176"/>
      <c r="P158" s="176">
        <v>3449606</v>
      </c>
      <c r="Q158" s="176">
        <v>0</v>
      </c>
      <c r="R158" s="176">
        <v>0</v>
      </c>
      <c r="S158" s="176">
        <v>0</v>
      </c>
      <c r="T158" s="176">
        <v>0</v>
      </c>
      <c r="U158" s="176">
        <v>5330839</v>
      </c>
      <c r="V158" s="176">
        <v>0</v>
      </c>
      <c r="W158" s="176">
        <v>0</v>
      </c>
      <c r="X158" s="176">
        <v>0</v>
      </c>
      <c r="Y158" s="176">
        <v>0</v>
      </c>
      <c r="Z158" s="176">
        <v>0</v>
      </c>
      <c r="AA158" s="176">
        <v>0</v>
      </c>
      <c r="AB158" s="176">
        <v>0</v>
      </c>
      <c r="AC158" s="176">
        <v>0</v>
      </c>
      <c r="AD158" s="176">
        <v>0</v>
      </c>
      <c r="AE158" s="176">
        <v>0</v>
      </c>
      <c r="AF158" s="176">
        <v>0</v>
      </c>
      <c r="AG158" s="176">
        <v>0</v>
      </c>
      <c r="AH158" s="176">
        <v>0</v>
      </c>
      <c r="AI158" s="176">
        <v>0</v>
      </c>
      <c r="AJ158" s="176">
        <v>0</v>
      </c>
      <c r="AK158" s="176">
        <v>0</v>
      </c>
      <c r="AL158" s="176">
        <v>0</v>
      </c>
      <c r="AM158" s="176">
        <v>0</v>
      </c>
      <c r="AN158" s="176">
        <v>0</v>
      </c>
      <c r="AO158" s="176">
        <v>0</v>
      </c>
      <c r="AP158" s="176">
        <v>0</v>
      </c>
      <c r="AQ158" s="176">
        <v>0</v>
      </c>
      <c r="AR158" s="176">
        <v>0</v>
      </c>
      <c r="AS158" s="176">
        <v>0</v>
      </c>
      <c r="AT158" s="176"/>
      <c r="AU158" s="176">
        <v>0</v>
      </c>
      <c r="AV158" s="176">
        <v>0</v>
      </c>
      <c r="AW158" s="176"/>
      <c r="AX158" s="176">
        <v>0</v>
      </c>
      <c r="AY158" s="176">
        <v>0</v>
      </c>
      <c r="AZ158" s="176">
        <v>0</v>
      </c>
      <c r="BA158" s="176"/>
      <c r="BB158" s="176"/>
      <c r="BC158" s="176"/>
      <c r="BD158" s="176"/>
      <c r="BE158" s="176"/>
      <c r="BF158" s="176"/>
      <c r="BG158" s="176"/>
      <c r="BH158" s="176"/>
      <c r="BI158" s="176"/>
      <c r="BJ158" s="176"/>
      <c r="BK158" s="176"/>
      <c r="BL158" s="176"/>
      <c r="BM158" s="176"/>
      <c r="BN158" s="176"/>
      <c r="BO158" s="176"/>
      <c r="BP158" s="176"/>
      <c r="BQ158" s="176"/>
      <c r="BR158" s="176"/>
      <c r="BS158" s="176"/>
      <c r="BT158" s="176"/>
      <c r="BU158" s="176"/>
      <c r="BV158" s="176"/>
      <c r="BW158" s="176"/>
      <c r="BX158" s="176"/>
      <c r="BY158" s="176"/>
      <c r="BZ158" s="176"/>
      <c r="CA158" s="176"/>
      <c r="CB158" s="176"/>
      <c r="CC158" s="176"/>
      <c r="CD158" s="176"/>
      <c r="CE158" s="176"/>
      <c r="CF158" s="176"/>
      <c r="CG158" s="176"/>
      <c r="CH158" s="176"/>
      <c r="CI158" s="176"/>
      <c r="CJ158" s="176"/>
      <c r="CK158" s="176"/>
      <c r="CL158" s="176"/>
      <c r="CM158" s="176"/>
      <c r="CN158" s="176"/>
      <c r="CO158" s="176"/>
      <c r="CP158" s="176"/>
      <c r="CQ158" s="176"/>
      <c r="CR158" s="176"/>
      <c r="CS158" s="176"/>
      <c r="CT158" s="176"/>
      <c r="CU158" s="176"/>
    </row>
    <row r="159" spans="1:99" x14ac:dyDescent="0.3">
      <c r="A159" s="152">
        <v>536</v>
      </c>
      <c r="B159" s="176" t="s">
        <v>167</v>
      </c>
      <c r="C159" s="176"/>
      <c r="D159" s="176">
        <v>0</v>
      </c>
      <c r="E159" s="176">
        <v>0</v>
      </c>
      <c r="F159" s="176">
        <v>0</v>
      </c>
      <c r="G159" s="176">
        <v>0</v>
      </c>
      <c r="H159" s="176">
        <v>0</v>
      </c>
      <c r="I159" s="176">
        <v>0</v>
      </c>
      <c r="J159" s="176">
        <v>0</v>
      </c>
      <c r="K159" s="176">
        <v>0</v>
      </c>
      <c r="L159" s="176"/>
      <c r="M159" s="176">
        <v>0</v>
      </c>
      <c r="N159" s="176">
        <v>0</v>
      </c>
      <c r="O159" s="176"/>
      <c r="P159" s="176">
        <v>0</v>
      </c>
      <c r="Q159" s="176">
        <v>0</v>
      </c>
      <c r="R159" s="176">
        <v>0</v>
      </c>
      <c r="S159" s="176">
        <v>0</v>
      </c>
      <c r="T159" s="176">
        <v>0</v>
      </c>
      <c r="U159" s="176">
        <v>0</v>
      </c>
      <c r="V159" s="176">
        <v>0</v>
      </c>
      <c r="W159" s="176">
        <v>0</v>
      </c>
      <c r="X159" s="176">
        <v>0</v>
      </c>
      <c r="Y159" s="176">
        <v>0</v>
      </c>
      <c r="Z159" s="176">
        <v>0</v>
      </c>
      <c r="AA159" s="176">
        <v>0</v>
      </c>
      <c r="AB159" s="176">
        <v>0</v>
      </c>
      <c r="AC159" s="176">
        <v>0</v>
      </c>
      <c r="AD159" s="176">
        <v>0</v>
      </c>
      <c r="AE159" s="176">
        <v>0</v>
      </c>
      <c r="AF159" s="176">
        <v>0</v>
      </c>
      <c r="AG159" s="176">
        <v>0</v>
      </c>
      <c r="AH159" s="176">
        <v>0</v>
      </c>
      <c r="AI159" s="176">
        <v>0</v>
      </c>
      <c r="AJ159" s="176">
        <v>0</v>
      </c>
      <c r="AK159" s="176">
        <v>0</v>
      </c>
      <c r="AL159" s="176">
        <v>0</v>
      </c>
      <c r="AM159" s="176">
        <v>0</v>
      </c>
      <c r="AN159" s="176">
        <v>0</v>
      </c>
      <c r="AO159" s="176">
        <v>0</v>
      </c>
      <c r="AP159" s="176">
        <v>0</v>
      </c>
      <c r="AQ159" s="176">
        <v>0</v>
      </c>
      <c r="AR159" s="176">
        <v>0</v>
      </c>
      <c r="AS159" s="176">
        <v>0</v>
      </c>
      <c r="AT159" s="176"/>
      <c r="AU159" s="176">
        <v>0</v>
      </c>
      <c r="AV159" s="176">
        <v>0</v>
      </c>
      <c r="AW159" s="176"/>
      <c r="AX159" s="176">
        <v>0</v>
      </c>
      <c r="AY159" s="176">
        <v>0</v>
      </c>
      <c r="AZ159" s="176">
        <v>0</v>
      </c>
      <c r="BA159" s="176"/>
      <c r="BB159" s="176"/>
      <c r="BC159" s="176"/>
      <c r="BD159" s="176"/>
      <c r="BE159" s="176"/>
      <c r="BF159" s="176"/>
      <c r="BG159" s="176"/>
      <c r="BH159" s="176"/>
      <c r="BI159" s="176"/>
      <c r="BJ159" s="176"/>
      <c r="BK159" s="176"/>
      <c r="BL159" s="176"/>
      <c r="BM159" s="176"/>
      <c r="BN159" s="176"/>
      <c r="BO159" s="176"/>
      <c r="BP159" s="176"/>
      <c r="BQ159" s="176"/>
      <c r="BR159" s="176"/>
      <c r="BS159" s="176"/>
      <c r="BT159" s="176"/>
      <c r="BU159" s="176"/>
      <c r="BV159" s="176"/>
      <c r="BW159" s="176"/>
      <c r="BX159" s="176"/>
      <c r="BY159" s="176"/>
      <c r="BZ159" s="176"/>
      <c r="CA159" s="176"/>
      <c r="CB159" s="176"/>
      <c r="CC159" s="176"/>
      <c r="CD159" s="176"/>
      <c r="CE159" s="176"/>
      <c r="CF159" s="176"/>
      <c r="CG159" s="176"/>
      <c r="CH159" s="176"/>
      <c r="CI159" s="176"/>
      <c r="CJ159" s="176"/>
      <c r="CK159" s="176"/>
      <c r="CL159" s="176"/>
      <c r="CM159" s="176"/>
      <c r="CN159" s="176"/>
      <c r="CO159" s="176"/>
      <c r="CP159" s="176"/>
      <c r="CQ159" s="176"/>
      <c r="CR159" s="176"/>
      <c r="CS159" s="176"/>
      <c r="CT159" s="176"/>
      <c r="CU159" s="176"/>
    </row>
    <row r="160" spans="1:99" x14ac:dyDescent="0.3">
      <c r="A160" s="152">
        <v>537</v>
      </c>
      <c r="B160" s="176" t="s">
        <v>257</v>
      </c>
      <c r="C160" s="176"/>
      <c r="D160" s="176">
        <v>2</v>
      </c>
      <c r="E160" s="176">
        <v>1</v>
      </c>
      <c r="F160" s="176">
        <v>1</v>
      </c>
      <c r="G160" s="176">
        <v>2</v>
      </c>
      <c r="H160" s="176">
        <v>1</v>
      </c>
      <c r="I160" s="176">
        <v>1</v>
      </c>
      <c r="J160" s="176">
        <v>2</v>
      </c>
      <c r="K160" s="176">
        <v>1</v>
      </c>
      <c r="L160" s="176"/>
      <c r="M160" s="176">
        <v>2</v>
      </c>
      <c r="N160" s="176">
        <v>1</v>
      </c>
      <c r="O160" s="176"/>
      <c r="P160" s="176">
        <v>1</v>
      </c>
      <c r="Q160" s="176">
        <v>2</v>
      </c>
      <c r="R160" s="176">
        <v>0</v>
      </c>
      <c r="S160" s="176">
        <v>2</v>
      </c>
      <c r="T160" s="176">
        <v>2</v>
      </c>
      <c r="U160" s="176">
        <v>2</v>
      </c>
      <c r="V160" s="176">
        <v>2</v>
      </c>
      <c r="W160" s="176">
        <v>2</v>
      </c>
      <c r="X160" s="176">
        <v>1</v>
      </c>
      <c r="Y160" s="176">
        <v>0</v>
      </c>
      <c r="Z160" s="176">
        <v>1</v>
      </c>
      <c r="AA160" s="176">
        <v>1</v>
      </c>
      <c r="AB160" s="176">
        <v>2</v>
      </c>
      <c r="AC160" s="176">
        <v>2</v>
      </c>
      <c r="AD160" s="176">
        <v>1</v>
      </c>
      <c r="AE160" s="176">
        <v>2</v>
      </c>
      <c r="AF160" s="176">
        <v>2</v>
      </c>
      <c r="AG160" s="176">
        <v>1</v>
      </c>
      <c r="AH160" s="176">
        <v>2</v>
      </c>
      <c r="AI160" s="176">
        <v>0</v>
      </c>
      <c r="AJ160" s="176">
        <v>1</v>
      </c>
      <c r="AK160" s="176">
        <v>2</v>
      </c>
      <c r="AL160" s="176">
        <v>2</v>
      </c>
      <c r="AM160" s="176">
        <v>1</v>
      </c>
      <c r="AN160" s="176">
        <v>2</v>
      </c>
      <c r="AO160" s="176">
        <v>1</v>
      </c>
      <c r="AP160" s="176">
        <v>2</v>
      </c>
      <c r="AQ160" s="176">
        <v>1</v>
      </c>
      <c r="AR160" s="176">
        <v>2</v>
      </c>
      <c r="AS160" s="176">
        <v>2</v>
      </c>
      <c r="AT160" s="176"/>
      <c r="AU160" s="176">
        <v>2</v>
      </c>
      <c r="AV160" s="176">
        <v>2</v>
      </c>
      <c r="AW160" s="176"/>
      <c r="AX160" s="176">
        <v>2</v>
      </c>
      <c r="AY160" s="176">
        <v>1</v>
      </c>
      <c r="AZ160" s="176">
        <v>2</v>
      </c>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c r="CI160" s="176"/>
      <c r="CJ160" s="176"/>
      <c r="CK160" s="176"/>
      <c r="CL160" s="176"/>
      <c r="CM160" s="176"/>
      <c r="CN160" s="176"/>
      <c r="CO160" s="176"/>
      <c r="CP160" s="176"/>
      <c r="CQ160" s="176"/>
      <c r="CR160" s="176"/>
      <c r="CS160" s="176"/>
      <c r="CT160" s="176"/>
      <c r="CU160" s="176"/>
    </row>
    <row r="161" spans="1:99" x14ac:dyDescent="0.3">
      <c r="A161" s="152">
        <v>538</v>
      </c>
      <c r="B161" s="176" t="s">
        <v>256</v>
      </c>
      <c r="C161" s="176"/>
      <c r="D161" s="176">
        <v>2</v>
      </c>
      <c r="E161" s="176">
        <v>1</v>
      </c>
      <c r="F161" s="176">
        <v>1</v>
      </c>
      <c r="G161" s="176">
        <v>2</v>
      </c>
      <c r="H161" s="176">
        <v>2</v>
      </c>
      <c r="I161" s="176">
        <v>1</v>
      </c>
      <c r="J161" s="176">
        <v>2</v>
      </c>
      <c r="K161" s="176">
        <v>2</v>
      </c>
      <c r="L161" s="176"/>
      <c r="M161" s="176">
        <v>2</v>
      </c>
      <c r="N161" s="176">
        <v>1</v>
      </c>
      <c r="O161" s="176"/>
      <c r="P161" s="176">
        <v>1</v>
      </c>
      <c r="Q161" s="176">
        <v>2</v>
      </c>
      <c r="R161" s="176">
        <v>2</v>
      </c>
      <c r="S161" s="176">
        <v>1</v>
      </c>
      <c r="T161" s="176">
        <v>2</v>
      </c>
      <c r="U161" s="176">
        <v>2</v>
      </c>
      <c r="V161" s="176">
        <v>2</v>
      </c>
      <c r="W161" s="176">
        <v>2</v>
      </c>
      <c r="X161" s="176">
        <v>1</v>
      </c>
      <c r="Y161" s="176">
        <v>0</v>
      </c>
      <c r="Z161" s="176">
        <v>1</v>
      </c>
      <c r="AA161" s="176">
        <v>2</v>
      </c>
      <c r="AB161" s="176">
        <v>2</v>
      </c>
      <c r="AC161" s="176">
        <v>2</v>
      </c>
      <c r="AD161" s="176">
        <v>1</v>
      </c>
      <c r="AE161" s="176">
        <v>2</v>
      </c>
      <c r="AF161" s="176">
        <v>2</v>
      </c>
      <c r="AG161" s="176">
        <v>1</v>
      </c>
      <c r="AH161" s="176">
        <v>2</v>
      </c>
      <c r="AI161" s="176">
        <v>0</v>
      </c>
      <c r="AJ161" s="176">
        <v>1</v>
      </c>
      <c r="AK161" s="176">
        <v>2</v>
      </c>
      <c r="AL161" s="176">
        <v>1</v>
      </c>
      <c r="AM161" s="176">
        <v>2</v>
      </c>
      <c r="AN161" s="176">
        <v>2</v>
      </c>
      <c r="AO161" s="176">
        <v>1</v>
      </c>
      <c r="AP161" s="176">
        <v>1</v>
      </c>
      <c r="AQ161" s="176">
        <v>1</v>
      </c>
      <c r="AR161" s="176">
        <v>1</v>
      </c>
      <c r="AS161" s="176">
        <v>2</v>
      </c>
      <c r="AT161" s="176"/>
      <c r="AU161" s="176">
        <v>2</v>
      </c>
      <c r="AV161" s="176">
        <v>2</v>
      </c>
      <c r="AW161" s="176"/>
      <c r="AX161" s="176">
        <v>2</v>
      </c>
      <c r="AY161" s="176">
        <v>0</v>
      </c>
      <c r="AZ161" s="176">
        <v>2</v>
      </c>
      <c r="BA161" s="176"/>
      <c r="BB161" s="176"/>
      <c r="BC161" s="176"/>
      <c r="BD161" s="176"/>
      <c r="BE161" s="176"/>
      <c r="BF161" s="176"/>
      <c r="BG161" s="176"/>
      <c r="BH161" s="176"/>
      <c r="BI161" s="176"/>
      <c r="BJ161" s="176"/>
      <c r="BK161" s="176"/>
      <c r="BL161" s="176"/>
      <c r="BM161" s="176"/>
      <c r="BN161" s="176"/>
      <c r="BO161" s="176"/>
      <c r="BP161" s="176"/>
      <c r="BQ161" s="176"/>
      <c r="BR161" s="176"/>
      <c r="BS161" s="176"/>
      <c r="BT161" s="176"/>
      <c r="BU161" s="176"/>
      <c r="BV161" s="176"/>
      <c r="BW161" s="176"/>
      <c r="BX161" s="176"/>
      <c r="BY161" s="176"/>
      <c r="BZ161" s="176"/>
      <c r="CA161" s="176"/>
      <c r="CB161" s="176"/>
      <c r="CC161" s="176"/>
      <c r="CD161" s="176"/>
      <c r="CE161" s="176"/>
      <c r="CF161" s="176"/>
      <c r="CG161" s="176"/>
      <c r="CH161" s="176"/>
      <c r="CI161" s="176"/>
      <c r="CJ161" s="176"/>
      <c r="CK161" s="176"/>
      <c r="CL161" s="176"/>
      <c r="CM161" s="176"/>
      <c r="CN161" s="176"/>
      <c r="CO161" s="176"/>
      <c r="CP161" s="176"/>
      <c r="CQ161" s="176"/>
      <c r="CR161" s="176"/>
      <c r="CS161" s="176"/>
      <c r="CT161" s="176"/>
      <c r="CU161" s="176"/>
    </row>
    <row r="162" spans="1:99" x14ac:dyDescent="0.3">
      <c r="A162" s="152">
        <v>540</v>
      </c>
      <c r="B162" s="176" t="s">
        <v>230</v>
      </c>
      <c r="C162" s="176"/>
      <c r="D162" s="176">
        <v>0</v>
      </c>
      <c r="E162" s="176">
        <v>0</v>
      </c>
      <c r="F162" s="176">
        <v>0</v>
      </c>
      <c r="G162" s="176">
        <v>0</v>
      </c>
      <c r="H162" s="176">
        <v>0</v>
      </c>
      <c r="I162" s="176">
        <v>0</v>
      </c>
      <c r="J162" s="176">
        <v>0</v>
      </c>
      <c r="K162" s="176">
        <v>0</v>
      </c>
      <c r="L162" s="176"/>
      <c r="M162" s="176">
        <v>0</v>
      </c>
      <c r="N162" s="176">
        <v>0</v>
      </c>
      <c r="O162" s="176"/>
      <c r="P162" s="176">
        <v>0</v>
      </c>
      <c r="Q162" s="176">
        <v>0</v>
      </c>
      <c r="R162" s="176">
        <v>0</v>
      </c>
      <c r="S162" s="176">
        <v>0</v>
      </c>
      <c r="T162" s="176">
        <v>0</v>
      </c>
      <c r="U162" s="176">
        <v>0</v>
      </c>
      <c r="V162" s="176">
        <v>0</v>
      </c>
      <c r="W162" s="176">
        <v>0</v>
      </c>
      <c r="X162" s="176">
        <v>0</v>
      </c>
      <c r="Y162" s="176">
        <v>0</v>
      </c>
      <c r="Z162" s="176">
        <v>0</v>
      </c>
      <c r="AA162" s="176">
        <v>0</v>
      </c>
      <c r="AB162" s="176">
        <v>0</v>
      </c>
      <c r="AC162" s="176">
        <v>0</v>
      </c>
      <c r="AD162" s="176">
        <v>0</v>
      </c>
      <c r="AE162" s="176">
        <v>0</v>
      </c>
      <c r="AF162" s="176">
        <v>0</v>
      </c>
      <c r="AG162" s="176">
        <v>0</v>
      </c>
      <c r="AH162" s="176">
        <v>0</v>
      </c>
      <c r="AI162" s="176">
        <v>0</v>
      </c>
      <c r="AJ162" s="176">
        <v>0</v>
      </c>
      <c r="AK162" s="176">
        <v>0</v>
      </c>
      <c r="AL162" s="176">
        <v>0</v>
      </c>
      <c r="AM162" s="176">
        <v>0</v>
      </c>
      <c r="AN162" s="176">
        <v>0</v>
      </c>
      <c r="AO162" s="176">
        <v>0</v>
      </c>
      <c r="AP162" s="176">
        <v>0</v>
      </c>
      <c r="AQ162" s="176">
        <v>0</v>
      </c>
      <c r="AR162" s="176">
        <v>0</v>
      </c>
      <c r="AS162" s="176">
        <v>0</v>
      </c>
      <c r="AT162" s="176"/>
      <c r="AU162" s="176">
        <v>0</v>
      </c>
      <c r="AV162" s="176">
        <v>0</v>
      </c>
      <c r="AW162" s="176"/>
      <c r="AX162" s="176">
        <v>0</v>
      </c>
      <c r="AY162" s="176">
        <v>0</v>
      </c>
      <c r="AZ162" s="176">
        <v>0</v>
      </c>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c r="CI162" s="176"/>
      <c r="CJ162" s="176"/>
      <c r="CK162" s="176"/>
      <c r="CL162" s="176"/>
      <c r="CM162" s="176"/>
      <c r="CN162" s="176"/>
      <c r="CO162" s="176"/>
      <c r="CP162" s="176"/>
      <c r="CQ162" s="176"/>
      <c r="CR162" s="176"/>
      <c r="CS162" s="176"/>
      <c r="CT162" s="176"/>
      <c r="CU162" s="176"/>
    </row>
    <row r="163" spans="1:99" x14ac:dyDescent="0.3">
      <c r="A163" s="152">
        <v>541</v>
      </c>
      <c r="B163" s="176" t="s">
        <v>288</v>
      </c>
      <c r="C163" s="176"/>
      <c r="D163" s="176">
        <v>-133559</v>
      </c>
      <c r="E163" s="176">
        <v>533923</v>
      </c>
      <c r="F163" s="176">
        <v>606248</v>
      </c>
      <c r="G163" s="176">
        <v>5850360</v>
      </c>
      <c r="H163" s="176">
        <v>1808089</v>
      </c>
      <c r="I163" s="176">
        <v>1644297</v>
      </c>
      <c r="J163" s="176">
        <v>1633320</v>
      </c>
      <c r="K163" s="176">
        <v>884285</v>
      </c>
      <c r="L163" s="176"/>
      <c r="M163" s="176">
        <v>126604</v>
      </c>
      <c r="N163" s="176">
        <v>766789</v>
      </c>
      <c r="O163" s="176"/>
      <c r="P163" s="176">
        <v>114941369</v>
      </c>
      <c r="Q163" s="176">
        <v>67439</v>
      </c>
      <c r="R163" s="176">
        <v>-10409</v>
      </c>
      <c r="S163" s="176">
        <v>0</v>
      </c>
      <c r="T163" s="176">
        <v>372870</v>
      </c>
      <c r="U163" s="176">
        <v>1367885</v>
      </c>
      <c r="V163" s="176">
        <v>0</v>
      </c>
      <c r="W163" s="176">
        <v>161087</v>
      </c>
      <c r="X163" s="176">
        <v>-38652</v>
      </c>
      <c r="Y163" s="176">
        <v>307827</v>
      </c>
      <c r="Z163" s="176">
        <v>1177290</v>
      </c>
      <c r="AA163" s="176">
        <v>45448</v>
      </c>
      <c r="AB163" s="176">
        <v>91684</v>
      </c>
      <c r="AC163" s="176">
        <v>869797</v>
      </c>
      <c r="AD163" s="176">
        <v>253385</v>
      </c>
      <c r="AE163" s="176">
        <v>-333649</v>
      </c>
      <c r="AF163" s="176">
        <v>5844453</v>
      </c>
      <c r="AG163" s="176">
        <v>11762728</v>
      </c>
      <c r="AH163" s="176">
        <v>1719168</v>
      </c>
      <c r="AI163" s="176">
        <v>0</v>
      </c>
      <c r="AJ163" s="176">
        <v>7102</v>
      </c>
      <c r="AK163" s="176">
        <v>-9704</v>
      </c>
      <c r="AL163" s="176">
        <v>-36852</v>
      </c>
      <c r="AM163" s="176">
        <v>-7937348</v>
      </c>
      <c r="AN163" s="176">
        <v>335309</v>
      </c>
      <c r="AO163" s="176">
        <v>746240</v>
      </c>
      <c r="AP163" s="176">
        <v>207145</v>
      </c>
      <c r="AQ163" s="176">
        <v>308323</v>
      </c>
      <c r="AR163" s="176">
        <v>153981</v>
      </c>
      <c r="AS163" s="176">
        <v>58866</v>
      </c>
      <c r="AT163" s="176"/>
      <c r="AU163" s="176">
        <v>1138420</v>
      </c>
      <c r="AV163" s="176">
        <v>0</v>
      </c>
      <c r="AW163" s="176"/>
      <c r="AX163" s="176">
        <v>0</v>
      </c>
      <c r="AY163" s="176">
        <v>347717</v>
      </c>
      <c r="AZ163" s="176">
        <v>420726</v>
      </c>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c r="CI163" s="176"/>
      <c r="CJ163" s="176"/>
      <c r="CK163" s="176"/>
      <c r="CL163" s="176"/>
      <c r="CM163" s="176"/>
      <c r="CN163" s="176"/>
      <c r="CO163" s="176"/>
      <c r="CP163" s="176"/>
      <c r="CQ163" s="176"/>
      <c r="CR163" s="176"/>
      <c r="CS163" s="176"/>
      <c r="CT163" s="176"/>
      <c r="CU163" s="176"/>
    </row>
    <row r="164" spans="1:99" x14ac:dyDescent="0.3">
      <c r="A164" s="152">
        <v>542</v>
      </c>
      <c r="B164" s="176" t="s">
        <v>875</v>
      </c>
      <c r="C164" s="176"/>
      <c r="D164" s="176">
        <v>0</v>
      </c>
      <c r="E164" s="176">
        <v>0</v>
      </c>
      <c r="F164" s="176">
        <v>0</v>
      </c>
      <c r="G164" s="176">
        <v>0</v>
      </c>
      <c r="H164" s="176">
        <v>17006411</v>
      </c>
      <c r="I164" s="176">
        <v>5313655</v>
      </c>
      <c r="J164" s="176">
        <v>0</v>
      </c>
      <c r="K164" s="176">
        <v>0</v>
      </c>
      <c r="L164" s="176"/>
      <c r="M164" s="176">
        <v>0</v>
      </c>
      <c r="N164" s="176">
        <v>0</v>
      </c>
      <c r="O164" s="176"/>
      <c r="P164" s="176">
        <v>19339800</v>
      </c>
      <c r="Q164" s="176">
        <v>0</v>
      </c>
      <c r="R164" s="176">
        <v>0</v>
      </c>
      <c r="S164" s="176">
        <v>0</v>
      </c>
      <c r="T164" s="176">
        <v>0</v>
      </c>
      <c r="U164" s="176">
        <v>0</v>
      </c>
      <c r="V164" s="176">
        <v>0</v>
      </c>
      <c r="W164" s="176">
        <v>0</v>
      </c>
      <c r="X164" s="176">
        <v>296500</v>
      </c>
      <c r="Y164" s="176">
        <v>0</v>
      </c>
      <c r="Z164" s="176">
        <v>0</v>
      </c>
      <c r="AA164" s="176">
        <v>0</v>
      </c>
      <c r="AB164" s="176">
        <v>0</v>
      </c>
      <c r="AC164" s="176">
        <v>0</v>
      </c>
      <c r="AD164" s="176">
        <v>0</v>
      </c>
      <c r="AE164" s="176">
        <v>0</v>
      </c>
      <c r="AF164" s="176">
        <v>2542416</v>
      </c>
      <c r="AG164" s="176">
        <v>0</v>
      </c>
      <c r="AH164" s="176">
        <v>0</v>
      </c>
      <c r="AI164" s="176">
        <v>0</v>
      </c>
      <c r="AJ164" s="176">
        <v>0</v>
      </c>
      <c r="AK164" s="176">
        <v>0</v>
      </c>
      <c r="AL164" s="176">
        <v>0</v>
      </c>
      <c r="AM164" s="176">
        <v>218543</v>
      </c>
      <c r="AN164" s="176">
        <v>0</v>
      </c>
      <c r="AO164" s="176">
        <v>0</v>
      </c>
      <c r="AP164" s="176">
        <v>731800</v>
      </c>
      <c r="AQ164" s="176">
        <v>0</v>
      </c>
      <c r="AR164" s="176">
        <v>0</v>
      </c>
      <c r="AS164" s="176">
        <v>0</v>
      </c>
      <c r="AT164" s="176"/>
      <c r="AU164" s="176">
        <v>0</v>
      </c>
      <c r="AV164" s="176">
        <v>0</v>
      </c>
      <c r="AW164" s="176"/>
      <c r="AX164" s="176">
        <v>0</v>
      </c>
      <c r="AY164" s="176">
        <v>0</v>
      </c>
      <c r="AZ164" s="176">
        <v>0</v>
      </c>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c r="CI164" s="176"/>
      <c r="CJ164" s="176"/>
      <c r="CK164" s="176"/>
      <c r="CL164" s="176"/>
      <c r="CM164" s="176"/>
      <c r="CN164" s="176"/>
      <c r="CO164" s="176"/>
      <c r="CP164" s="176"/>
      <c r="CQ164" s="176"/>
      <c r="CR164" s="176"/>
      <c r="CS164" s="176"/>
      <c r="CT164" s="176"/>
      <c r="CU164" s="176"/>
    </row>
    <row r="165" spans="1:99" x14ac:dyDescent="0.3">
      <c r="A165" s="152">
        <v>544</v>
      </c>
      <c r="B165" s="176" t="s">
        <v>52</v>
      </c>
      <c r="C165" s="176"/>
      <c r="D165" s="176">
        <v>0</v>
      </c>
      <c r="E165" s="176">
        <v>0</v>
      </c>
      <c r="F165" s="176">
        <v>0</v>
      </c>
      <c r="G165" s="176">
        <v>0</v>
      </c>
      <c r="H165" s="176">
        <v>0</v>
      </c>
      <c r="I165" s="176">
        <v>0</v>
      </c>
      <c r="J165" s="176">
        <v>0</v>
      </c>
      <c r="K165" s="176">
        <v>0</v>
      </c>
      <c r="L165" s="176"/>
      <c r="M165" s="176">
        <v>0</v>
      </c>
      <c r="N165" s="176">
        <v>0</v>
      </c>
      <c r="O165" s="176"/>
      <c r="P165" s="176">
        <v>0</v>
      </c>
      <c r="Q165" s="176">
        <v>0</v>
      </c>
      <c r="R165" s="176">
        <v>0</v>
      </c>
      <c r="S165" s="176">
        <v>0</v>
      </c>
      <c r="T165" s="176">
        <v>0</v>
      </c>
      <c r="U165" s="176">
        <v>0</v>
      </c>
      <c r="V165" s="176">
        <v>0</v>
      </c>
      <c r="W165" s="176">
        <v>0</v>
      </c>
      <c r="X165" s="176">
        <v>0</v>
      </c>
      <c r="Y165" s="176">
        <v>0</v>
      </c>
      <c r="Z165" s="176">
        <v>0</v>
      </c>
      <c r="AA165" s="176">
        <v>0</v>
      </c>
      <c r="AB165" s="176">
        <v>0</v>
      </c>
      <c r="AC165" s="176">
        <v>0</v>
      </c>
      <c r="AD165" s="176">
        <v>0</v>
      </c>
      <c r="AE165" s="176">
        <v>0</v>
      </c>
      <c r="AF165" s="176">
        <v>0</v>
      </c>
      <c r="AG165" s="176">
        <v>0</v>
      </c>
      <c r="AH165" s="176">
        <v>0</v>
      </c>
      <c r="AI165" s="176">
        <v>0</v>
      </c>
      <c r="AJ165" s="176">
        <v>0</v>
      </c>
      <c r="AK165" s="176">
        <v>0</v>
      </c>
      <c r="AL165" s="176">
        <v>0</v>
      </c>
      <c r="AM165" s="176">
        <v>0</v>
      </c>
      <c r="AN165" s="176">
        <v>0</v>
      </c>
      <c r="AO165" s="176">
        <v>0</v>
      </c>
      <c r="AP165" s="176">
        <v>0</v>
      </c>
      <c r="AQ165" s="176">
        <v>0</v>
      </c>
      <c r="AR165" s="176">
        <v>0</v>
      </c>
      <c r="AS165" s="176">
        <v>0</v>
      </c>
      <c r="AT165" s="176"/>
      <c r="AU165" s="176">
        <v>0</v>
      </c>
      <c r="AV165" s="176">
        <v>0</v>
      </c>
      <c r="AW165" s="176"/>
      <c r="AX165" s="176">
        <v>0</v>
      </c>
      <c r="AY165" s="176">
        <v>0</v>
      </c>
      <c r="AZ165" s="176">
        <v>0</v>
      </c>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c r="CI165" s="176"/>
      <c r="CJ165" s="176"/>
      <c r="CK165" s="176"/>
      <c r="CL165" s="176"/>
      <c r="CM165" s="176"/>
      <c r="CN165" s="176"/>
      <c r="CO165" s="176"/>
      <c r="CP165" s="176"/>
      <c r="CQ165" s="176"/>
      <c r="CR165" s="176"/>
      <c r="CS165" s="176"/>
      <c r="CT165" s="176"/>
      <c r="CU165" s="176"/>
    </row>
    <row r="166" spans="1:99" s="606" customFormat="1" x14ac:dyDescent="0.3">
      <c r="A166" s="605">
        <v>545</v>
      </c>
      <c r="B166" s="606" t="s">
        <v>53</v>
      </c>
      <c r="D166" s="606">
        <v>0</v>
      </c>
      <c r="E166" s="606">
        <v>0</v>
      </c>
      <c r="F166" s="606">
        <v>0</v>
      </c>
      <c r="G166" s="606">
        <v>0</v>
      </c>
      <c r="H166" s="606">
        <v>0</v>
      </c>
      <c r="I166" s="606">
        <v>0</v>
      </c>
      <c r="J166" s="606">
        <v>0</v>
      </c>
      <c r="K166" s="606">
        <v>0</v>
      </c>
      <c r="M166" s="606">
        <v>0</v>
      </c>
      <c r="N166" s="606">
        <v>0</v>
      </c>
      <c r="P166" s="606">
        <v>0</v>
      </c>
      <c r="Q166" s="606">
        <v>0</v>
      </c>
      <c r="R166" s="606">
        <v>0</v>
      </c>
      <c r="S166" s="606">
        <v>0</v>
      </c>
      <c r="T166" s="606">
        <v>0</v>
      </c>
      <c r="U166" s="606">
        <v>0</v>
      </c>
      <c r="V166" s="606">
        <v>0</v>
      </c>
      <c r="W166" s="606">
        <v>0</v>
      </c>
      <c r="X166" s="606">
        <v>0</v>
      </c>
      <c r="Y166" s="606">
        <v>0</v>
      </c>
      <c r="Z166" s="606">
        <v>0</v>
      </c>
      <c r="AA166" s="606">
        <v>0</v>
      </c>
      <c r="AB166" s="606">
        <v>0</v>
      </c>
      <c r="AC166" s="606">
        <v>0</v>
      </c>
      <c r="AD166" s="606">
        <v>0</v>
      </c>
      <c r="AE166" s="606">
        <v>0</v>
      </c>
      <c r="AF166" s="606">
        <v>0</v>
      </c>
      <c r="AG166" s="606">
        <v>0</v>
      </c>
      <c r="AH166" s="606">
        <v>0</v>
      </c>
      <c r="AI166" s="606">
        <v>0</v>
      </c>
      <c r="AJ166" s="606">
        <v>0</v>
      </c>
      <c r="AK166" s="606">
        <v>0</v>
      </c>
      <c r="AL166" s="606">
        <v>1.6999999999999999E-3</v>
      </c>
      <c r="AM166" s="606">
        <v>0</v>
      </c>
      <c r="AN166" s="606">
        <v>0</v>
      </c>
      <c r="AO166" s="606">
        <v>0</v>
      </c>
      <c r="AP166" s="606">
        <v>0</v>
      </c>
      <c r="AQ166" s="606">
        <v>0</v>
      </c>
      <c r="AR166" s="606">
        <v>0</v>
      </c>
      <c r="AS166" s="606">
        <v>0</v>
      </c>
      <c r="AU166" s="606">
        <v>0</v>
      </c>
      <c r="AV166" s="606">
        <v>0</v>
      </c>
      <c r="AX166" s="606">
        <v>0</v>
      </c>
      <c r="AY166" s="606">
        <v>0</v>
      </c>
      <c r="AZ166" s="606">
        <v>0</v>
      </c>
    </row>
    <row r="167" spans="1:99" x14ac:dyDescent="0.3">
      <c r="A167" s="152">
        <v>546</v>
      </c>
      <c r="B167" s="176" t="s">
        <v>876</v>
      </c>
      <c r="C167" s="176"/>
      <c r="D167" s="176">
        <v>0</v>
      </c>
      <c r="E167" s="176">
        <v>0</v>
      </c>
      <c r="F167" s="176">
        <v>0</v>
      </c>
      <c r="G167" s="176">
        <v>0</v>
      </c>
      <c r="H167" s="176">
        <v>0</v>
      </c>
      <c r="I167" s="176">
        <v>0</v>
      </c>
      <c r="J167" s="176">
        <v>0</v>
      </c>
      <c r="K167" s="176">
        <v>0</v>
      </c>
      <c r="L167" s="176"/>
      <c r="M167" s="176">
        <v>0</v>
      </c>
      <c r="N167" s="176">
        <v>0</v>
      </c>
      <c r="O167" s="176"/>
      <c r="P167" s="176">
        <v>0</v>
      </c>
      <c r="Q167" s="176">
        <v>0</v>
      </c>
      <c r="R167" s="176">
        <v>0</v>
      </c>
      <c r="S167" s="176">
        <v>0</v>
      </c>
      <c r="T167" s="176">
        <v>0</v>
      </c>
      <c r="U167" s="176">
        <v>0</v>
      </c>
      <c r="V167" s="176">
        <v>0</v>
      </c>
      <c r="W167" s="176">
        <v>0</v>
      </c>
      <c r="X167" s="176">
        <v>0</v>
      </c>
      <c r="Y167" s="176">
        <v>0</v>
      </c>
      <c r="Z167" s="176">
        <v>0</v>
      </c>
      <c r="AA167" s="176">
        <v>0</v>
      </c>
      <c r="AB167" s="176">
        <v>0</v>
      </c>
      <c r="AC167" s="176">
        <v>0</v>
      </c>
      <c r="AD167" s="176">
        <v>0</v>
      </c>
      <c r="AE167" s="176">
        <v>0</v>
      </c>
      <c r="AF167" s="176">
        <v>0</v>
      </c>
      <c r="AG167" s="176">
        <v>0</v>
      </c>
      <c r="AH167" s="176">
        <v>0</v>
      </c>
      <c r="AI167" s="176">
        <v>0</v>
      </c>
      <c r="AJ167" s="176">
        <v>0</v>
      </c>
      <c r="AK167" s="176">
        <v>0</v>
      </c>
      <c r="AL167" s="176">
        <v>0</v>
      </c>
      <c r="AM167" s="176">
        <v>0</v>
      </c>
      <c r="AN167" s="176">
        <v>0</v>
      </c>
      <c r="AO167" s="176">
        <v>0</v>
      </c>
      <c r="AP167" s="176">
        <v>0</v>
      </c>
      <c r="AQ167" s="176">
        <v>0</v>
      </c>
      <c r="AR167" s="176">
        <v>0</v>
      </c>
      <c r="AS167" s="176">
        <v>0</v>
      </c>
      <c r="AT167" s="176"/>
      <c r="AU167" s="176">
        <v>0</v>
      </c>
      <c r="AV167" s="176">
        <v>0</v>
      </c>
      <c r="AW167" s="176"/>
      <c r="AX167" s="176">
        <v>0</v>
      </c>
      <c r="AY167" s="176">
        <v>0</v>
      </c>
      <c r="AZ167" s="176">
        <v>0</v>
      </c>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c r="CI167" s="176"/>
      <c r="CJ167" s="176"/>
      <c r="CK167" s="176"/>
      <c r="CL167" s="176"/>
      <c r="CM167" s="176"/>
      <c r="CN167" s="176"/>
      <c r="CO167" s="176"/>
      <c r="CP167" s="176"/>
      <c r="CQ167" s="176"/>
      <c r="CR167" s="176"/>
      <c r="CS167" s="176"/>
      <c r="CT167" s="176"/>
      <c r="CU167" s="176"/>
    </row>
    <row r="168" spans="1:99" x14ac:dyDescent="0.3">
      <c r="A168" s="152">
        <v>547</v>
      </c>
      <c r="B168" s="176" t="s">
        <v>877</v>
      </c>
      <c r="C168" s="176"/>
      <c r="D168" s="176">
        <v>2</v>
      </c>
      <c r="E168" s="176">
        <v>2</v>
      </c>
      <c r="F168" s="176">
        <v>2</v>
      </c>
      <c r="G168" s="176">
        <v>2</v>
      </c>
      <c r="H168" s="176">
        <v>3</v>
      </c>
      <c r="I168" s="176">
        <v>3</v>
      </c>
      <c r="J168" s="176">
        <v>3</v>
      </c>
      <c r="K168" s="176">
        <v>3</v>
      </c>
      <c r="L168" s="176"/>
      <c r="M168" s="176">
        <v>3</v>
      </c>
      <c r="N168" s="176">
        <v>3</v>
      </c>
      <c r="O168" s="176"/>
      <c r="P168" s="176">
        <v>3</v>
      </c>
      <c r="Q168" s="176">
        <v>2</v>
      </c>
      <c r="R168" s="176">
        <v>2</v>
      </c>
      <c r="S168" s="176">
        <v>2</v>
      </c>
      <c r="T168" s="176">
        <v>2</v>
      </c>
      <c r="U168" s="176">
        <v>3</v>
      </c>
      <c r="V168" s="176">
        <v>2</v>
      </c>
      <c r="W168" s="176">
        <v>2</v>
      </c>
      <c r="X168" s="176">
        <v>2</v>
      </c>
      <c r="Y168" s="176">
        <v>2</v>
      </c>
      <c r="Z168" s="176">
        <v>3</v>
      </c>
      <c r="AA168" s="176">
        <v>2</v>
      </c>
      <c r="AB168" s="176">
        <v>2</v>
      </c>
      <c r="AC168" s="176">
        <v>2</v>
      </c>
      <c r="AD168" s="176">
        <v>2</v>
      </c>
      <c r="AE168" s="176">
        <v>2</v>
      </c>
      <c r="AF168" s="176">
        <v>3</v>
      </c>
      <c r="AG168" s="176">
        <v>3</v>
      </c>
      <c r="AH168" s="176">
        <v>2</v>
      </c>
      <c r="AI168" s="176">
        <v>2</v>
      </c>
      <c r="AJ168" s="176">
        <v>1</v>
      </c>
      <c r="AK168" s="176">
        <v>2</v>
      </c>
      <c r="AL168" s="176">
        <v>2</v>
      </c>
      <c r="AM168" s="176">
        <v>0</v>
      </c>
      <c r="AN168" s="176">
        <v>2</v>
      </c>
      <c r="AO168" s="176">
        <v>2</v>
      </c>
      <c r="AP168" s="176">
        <v>0</v>
      </c>
      <c r="AQ168" s="176">
        <v>2</v>
      </c>
      <c r="AR168" s="176">
        <v>2</v>
      </c>
      <c r="AS168" s="176">
        <v>2</v>
      </c>
      <c r="AT168" s="176"/>
      <c r="AU168" s="176">
        <v>3</v>
      </c>
      <c r="AV168" s="176">
        <v>2</v>
      </c>
      <c r="AW168" s="176"/>
      <c r="AX168" s="176">
        <v>2</v>
      </c>
      <c r="AY168" s="176">
        <v>2</v>
      </c>
      <c r="AZ168" s="176">
        <v>2</v>
      </c>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c r="CI168" s="176"/>
      <c r="CJ168" s="176"/>
      <c r="CK168" s="176"/>
      <c r="CL168" s="176"/>
      <c r="CM168" s="176"/>
      <c r="CN168" s="176"/>
      <c r="CO168" s="176"/>
      <c r="CP168" s="176"/>
      <c r="CQ168" s="176"/>
      <c r="CR168" s="176"/>
      <c r="CS168" s="176"/>
      <c r="CT168" s="176"/>
      <c r="CU168" s="176"/>
    </row>
    <row r="169" spans="1:99" s="593" customFormat="1" x14ac:dyDescent="0.3">
      <c r="A169" s="596">
        <v>554</v>
      </c>
      <c r="B169" s="593" t="s">
        <v>300</v>
      </c>
      <c r="J169" s="593">
        <v>478245</v>
      </c>
      <c r="X169" s="593">
        <v>2695231</v>
      </c>
      <c r="AG169" s="593">
        <v>697416</v>
      </c>
      <c r="AZ169" s="593">
        <v>1150056</v>
      </c>
    </row>
    <row r="170" spans="1:99" s="593" customFormat="1" x14ac:dyDescent="0.3">
      <c r="A170" s="596">
        <v>555</v>
      </c>
      <c r="B170" s="593" t="s">
        <v>301</v>
      </c>
      <c r="J170" s="593">
        <v>0</v>
      </c>
      <c r="X170" s="593">
        <v>2297963</v>
      </c>
      <c r="AG170" s="593">
        <v>0</v>
      </c>
      <c r="AZ170" s="593">
        <v>1087540</v>
      </c>
    </row>
    <row r="171" spans="1:99" s="593" customFormat="1" x14ac:dyDescent="0.3">
      <c r="A171" s="596">
        <v>556</v>
      </c>
      <c r="B171" s="593" t="s">
        <v>302</v>
      </c>
      <c r="J171" s="593">
        <v>2636137</v>
      </c>
      <c r="X171" s="593">
        <v>0</v>
      </c>
      <c r="AG171" s="593">
        <v>1940442</v>
      </c>
      <c r="AZ171" s="593">
        <v>978635</v>
      </c>
    </row>
    <row r="172" spans="1:99" s="593" customFormat="1" x14ac:dyDescent="0.3">
      <c r="A172" s="596">
        <v>557</v>
      </c>
      <c r="B172" s="593" t="s">
        <v>303</v>
      </c>
      <c r="J172" s="593">
        <v>2636137</v>
      </c>
      <c r="X172" s="593">
        <v>0</v>
      </c>
      <c r="AG172" s="593">
        <v>1940442</v>
      </c>
      <c r="AZ172" s="593">
        <v>957796</v>
      </c>
    </row>
    <row r="173" spans="1:99" x14ac:dyDescent="0.3">
      <c r="A173" s="152">
        <v>558</v>
      </c>
      <c r="B173" s="176" t="s">
        <v>878</v>
      </c>
      <c r="C173" s="176"/>
      <c r="D173" s="176">
        <v>0</v>
      </c>
      <c r="E173" s="176">
        <v>0</v>
      </c>
      <c r="F173" s="176">
        <v>0</v>
      </c>
      <c r="G173" s="176">
        <v>0</v>
      </c>
      <c r="H173" s="176">
        <v>0</v>
      </c>
      <c r="I173" s="176">
        <v>0</v>
      </c>
      <c r="J173" s="176">
        <v>0</v>
      </c>
      <c r="K173" s="176">
        <v>0</v>
      </c>
      <c r="L173" s="176"/>
      <c r="M173" s="176">
        <v>0</v>
      </c>
      <c r="N173" s="176">
        <v>0</v>
      </c>
      <c r="O173" s="176"/>
      <c r="P173" s="176">
        <v>0</v>
      </c>
      <c r="Q173" s="176">
        <v>0</v>
      </c>
      <c r="R173" s="176">
        <v>0</v>
      </c>
      <c r="S173" s="176">
        <v>0</v>
      </c>
      <c r="T173" s="176">
        <v>0</v>
      </c>
      <c r="U173" s="176">
        <v>0</v>
      </c>
      <c r="V173" s="176">
        <v>0</v>
      </c>
      <c r="W173" s="176">
        <v>0</v>
      </c>
      <c r="X173" s="176">
        <v>0</v>
      </c>
      <c r="Y173" s="176">
        <v>0</v>
      </c>
      <c r="Z173" s="176">
        <v>0</v>
      </c>
      <c r="AA173" s="176">
        <v>0</v>
      </c>
      <c r="AB173" s="176">
        <v>0</v>
      </c>
      <c r="AC173" s="176">
        <v>0</v>
      </c>
      <c r="AD173" s="176">
        <v>0</v>
      </c>
      <c r="AE173" s="176">
        <v>0</v>
      </c>
      <c r="AF173" s="176">
        <v>0</v>
      </c>
      <c r="AG173" s="176">
        <v>0</v>
      </c>
      <c r="AH173" s="176">
        <v>0</v>
      </c>
      <c r="AI173" s="176">
        <v>0</v>
      </c>
      <c r="AJ173" s="176">
        <v>0</v>
      </c>
      <c r="AK173" s="176">
        <v>0</v>
      </c>
      <c r="AL173" s="176">
        <v>0</v>
      </c>
      <c r="AM173" s="176">
        <v>0</v>
      </c>
      <c r="AN173" s="176">
        <v>0</v>
      </c>
      <c r="AO173" s="176">
        <v>0</v>
      </c>
      <c r="AP173" s="176">
        <v>0</v>
      </c>
      <c r="AQ173" s="176">
        <v>0</v>
      </c>
      <c r="AR173" s="176">
        <v>0</v>
      </c>
      <c r="AS173" s="176">
        <v>0</v>
      </c>
      <c r="AT173" s="176"/>
      <c r="AU173" s="176">
        <v>0</v>
      </c>
      <c r="AV173" s="176">
        <v>0</v>
      </c>
      <c r="AW173" s="176"/>
      <c r="AX173" s="176">
        <v>0</v>
      </c>
      <c r="AY173" s="176">
        <v>0</v>
      </c>
      <c r="AZ173" s="176">
        <v>0</v>
      </c>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c r="CI173" s="176"/>
      <c r="CJ173" s="176"/>
      <c r="CK173" s="176"/>
      <c r="CL173" s="176"/>
      <c r="CM173" s="176"/>
      <c r="CN173" s="176"/>
      <c r="CO173" s="176"/>
      <c r="CP173" s="176"/>
      <c r="CQ173" s="176"/>
      <c r="CR173" s="176"/>
      <c r="CS173" s="176"/>
      <c r="CT173" s="176"/>
      <c r="CU173" s="176"/>
    </row>
    <row r="174" spans="1:99" x14ac:dyDescent="0.3">
      <c r="A174" s="152">
        <v>559</v>
      </c>
      <c r="B174" s="176" t="s">
        <v>879</v>
      </c>
      <c r="C174" s="176"/>
      <c r="D174" s="176">
        <v>0</v>
      </c>
      <c r="E174" s="176">
        <v>0</v>
      </c>
      <c r="F174" s="176">
        <v>0</v>
      </c>
      <c r="G174" s="176">
        <v>0</v>
      </c>
      <c r="H174" s="176">
        <v>0</v>
      </c>
      <c r="I174" s="176">
        <v>0</v>
      </c>
      <c r="J174" s="176">
        <v>0</v>
      </c>
      <c r="K174" s="176">
        <v>0</v>
      </c>
      <c r="L174" s="176"/>
      <c r="M174" s="176">
        <v>0</v>
      </c>
      <c r="N174" s="176">
        <v>0</v>
      </c>
      <c r="O174" s="176"/>
      <c r="P174" s="176">
        <v>0</v>
      </c>
      <c r="Q174" s="176">
        <v>0</v>
      </c>
      <c r="R174" s="176">
        <v>0</v>
      </c>
      <c r="S174" s="176">
        <v>0</v>
      </c>
      <c r="T174" s="176">
        <v>0</v>
      </c>
      <c r="U174" s="176">
        <v>0</v>
      </c>
      <c r="V174" s="176">
        <v>0</v>
      </c>
      <c r="W174" s="176">
        <v>0</v>
      </c>
      <c r="X174" s="176">
        <v>0</v>
      </c>
      <c r="Y174" s="176">
        <v>0</v>
      </c>
      <c r="Z174" s="176">
        <v>0</v>
      </c>
      <c r="AA174" s="176">
        <v>0</v>
      </c>
      <c r="AB174" s="176">
        <v>0</v>
      </c>
      <c r="AC174" s="176">
        <v>0</v>
      </c>
      <c r="AD174" s="176">
        <v>0</v>
      </c>
      <c r="AE174" s="176">
        <v>0</v>
      </c>
      <c r="AF174" s="176">
        <v>0</v>
      </c>
      <c r="AG174" s="176">
        <v>0</v>
      </c>
      <c r="AH174" s="176">
        <v>0</v>
      </c>
      <c r="AI174" s="176">
        <v>0</v>
      </c>
      <c r="AJ174" s="176">
        <v>0</v>
      </c>
      <c r="AK174" s="176">
        <v>0</v>
      </c>
      <c r="AL174" s="176">
        <v>0</v>
      </c>
      <c r="AM174" s="176">
        <v>0</v>
      </c>
      <c r="AN174" s="176">
        <v>0</v>
      </c>
      <c r="AO174" s="176">
        <v>0</v>
      </c>
      <c r="AP174" s="176">
        <v>0</v>
      </c>
      <c r="AQ174" s="176">
        <v>0</v>
      </c>
      <c r="AR174" s="176">
        <v>0</v>
      </c>
      <c r="AS174" s="176">
        <v>0</v>
      </c>
      <c r="AT174" s="176"/>
      <c r="AU174" s="176">
        <v>0</v>
      </c>
      <c r="AV174" s="176">
        <v>0</v>
      </c>
      <c r="AW174" s="176"/>
      <c r="AX174" s="176">
        <v>0</v>
      </c>
      <c r="AY174" s="176">
        <v>0</v>
      </c>
      <c r="AZ174" s="176">
        <v>0</v>
      </c>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c r="CI174" s="176"/>
      <c r="CJ174" s="176"/>
      <c r="CK174" s="176"/>
      <c r="CL174" s="176"/>
      <c r="CM174" s="176"/>
      <c r="CN174" s="176"/>
      <c r="CO174" s="176"/>
      <c r="CP174" s="176"/>
      <c r="CQ174" s="176"/>
      <c r="CR174" s="176"/>
      <c r="CS174" s="176"/>
      <c r="CT174" s="176"/>
      <c r="CU174" s="176"/>
    </row>
    <row r="175" spans="1:99" x14ac:dyDescent="0.3">
      <c r="A175" s="152">
        <v>560</v>
      </c>
      <c r="B175" s="176" t="s">
        <v>880</v>
      </c>
      <c r="C175" s="176"/>
      <c r="D175" s="176">
        <v>0</v>
      </c>
      <c r="E175" s="176">
        <v>0</v>
      </c>
      <c r="F175" s="176">
        <v>0</v>
      </c>
      <c r="G175" s="176">
        <v>0</v>
      </c>
      <c r="H175" s="176">
        <v>0</v>
      </c>
      <c r="I175" s="176">
        <v>0</v>
      </c>
      <c r="J175" s="176">
        <v>0</v>
      </c>
      <c r="K175" s="176">
        <v>0</v>
      </c>
      <c r="L175" s="176"/>
      <c r="M175" s="176">
        <v>0</v>
      </c>
      <c r="N175" s="176">
        <v>0</v>
      </c>
      <c r="O175" s="176"/>
      <c r="P175" s="176">
        <v>0</v>
      </c>
      <c r="Q175" s="176">
        <v>0</v>
      </c>
      <c r="R175" s="176">
        <v>0</v>
      </c>
      <c r="S175" s="176">
        <v>0</v>
      </c>
      <c r="T175" s="176">
        <v>0</v>
      </c>
      <c r="U175" s="176">
        <v>0</v>
      </c>
      <c r="V175" s="176">
        <v>0</v>
      </c>
      <c r="W175" s="176">
        <v>0</v>
      </c>
      <c r="X175" s="176">
        <v>0</v>
      </c>
      <c r="Y175" s="176">
        <v>0</v>
      </c>
      <c r="Z175" s="176">
        <v>0</v>
      </c>
      <c r="AA175" s="176">
        <v>0</v>
      </c>
      <c r="AB175" s="176">
        <v>0</v>
      </c>
      <c r="AC175" s="176">
        <v>0</v>
      </c>
      <c r="AD175" s="176">
        <v>0</v>
      </c>
      <c r="AE175" s="176">
        <v>0</v>
      </c>
      <c r="AF175" s="176">
        <v>0</v>
      </c>
      <c r="AG175" s="176">
        <v>0</v>
      </c>
      <c r="AH175" s="176">
        <v>0</v>
      </c>
      <c r="AI175" s="176">
        <v>0</v>
      </c>
      <c r="AJ175" s="176">
        <v>0</v>
      </c>
      <c r="AK175" s="176">
        <v>0</v>
      </c>
      <c r="AL175" s="176">
        <v>0</v>
      </c>
      <c r="AM175" s="176">
        <v>0</v>
      </c>
      <c r="AN175" s="176">
        <v>0</v>
      </c>
      <c r="AO175" s="176">
        <v>0</v>
      </c>
      <c r="AP175" s="176">
        <v>0</v>
      </c>
      <c r="AQ175" s="176">
        <v>0</v>
      </c>
      <c r="AR175" s="176">
        <v>0</v>
      </c>
      <c r="AS175" s="176">
        <v>0</v>
      </c>
      <c r="AT175" s="176"/>
      <c r="AU175" s="176">
        <v>0</v>
      </c>
      <c r="AV175" s="176">
        <v>0</v>
      </c>
      <c r="AW175" s="176"/>
      <c r="AX175" s="176">
        <v>0</v>
      </c>
      <c r="AY175" s="176">
        <v>0</v>
      </c>
      <c r="AZ175" s="176">
        <v>0</v>
      </c>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c r="CI175" s="176"/>
      <c r="CJ175" s="176"/>
      <c r="CK175" s="176"/>
      <c r="CL175" s="176"/>
      <c r="CM175" s="176"/>
      <c r="CN175" s="176"/>
      <c r="CO175" s="176"/>
      <c r="CP175" s="176"/>
      <c r="CQ175" s="176"/>
      <c r="CR175" s="176"/>
      <c r="CS175" s="176"/>
      <c r="CT175" s="176"/>
      <c r="CU175" s="176"/>
    </row>
    <row r="176" spans="1:99" x14ac:dyDescent="0.3">
      <c r="A176" s="152">
        <v>561</v>
      </c>
      <c r="B176" s="176" t="s">
        <v>881</v>
      </c>
      <c r="C176" s="176"/>
      <c r="D176" s="176">
        <v>0</v>
      </c>
      <c r="E176" s="176">
        <v>0</v>
      </c>
      <c r="F176" s="176">
        <v>0</v>
      </c>
      <c r="G176" s="176">
        <v>0</v>
      </c>
      <c r="H176" s="176">
        <v>0</v>
      </c>
      <c r="I176" s="176">
        <v>0</v>
      </c>
      <c r="J176" s="176">
        <v>0</v>
      </c>
      <c r="K176" s="176">
        <v>0</v>
      </c>
      <c r="L176" s="176"/>
      <c r="M176" s="176">
        <v>0</v>
      </c>
      <c r="N176" s="176">
        <v>0</v>
      </c>
      <c r="O176" s="176"/>
      <c r="P176" s="176">
        <v>0</v>
      </c>
      <c r="Q176" s="176">
        <v>0</v>
      </c>
      <c r="R176" s="176">
        <v>0</v>
      </c>
      <c r="S176" s="176">
        <v>0</v>
      </c>
      <c r="T176" s="176">
        <v>0</v>
      </c>
      <c r="U176" s="176">
        <v>0</v>
      </c>
      <c r="V176" s="176">
        <v>0</v>
      </c>
      <c r="W176" s="176">
        <v>0</v>
      </c>
      <c r="X176" s="176">
        <v>0</v>
      </c>
      <c r="Y176" s="176">
        <v>0</v>
      </c>
      <c r="Z176" s="176">
        <v>0</v>
      </c>
      <c r="AA176" s="176">
        <v>0</v>
      </c>
      <c r="AB176" s="176">
        <v>0</v>
      </c>
      <c r="AC176" s="176">
        <v>0</v>
      </c>
      <c r="AD176" s="176">
        <v>0</v>
      </c>
      <c r="AE176" s="176">
        <v>0</v>
      </c>
      <c r="AF176" s="176">
        <v>0</v>
      </c>
      <c r="AG176" s="176">
        <v>0</v>
      </c>
      <c r="AH176" s="176">
        <v>0</v>
      </c>
      <c r="AI176" s="176">
        <v>0</v>
      </c>
      <c r="AJ176" s="176">
        <v>0</v>
      </c>
      <c r="AK176" s="176">
        <v>0</v>
      </c>
      <c r="AL176" s="176">
        <v>0</v>
      </c>
      <c r="AM176" s="176">
        <v>0</v>
      </c>
      <c r="AN176" s="176">
        <v>0</v>
      </c>
      <c r="AO176" s="176">
        <v>0</v>
      </c>
      <c r="AP176" s="176">
        <v>0</v>
      </c>
      <c r="AQ176" s="176">
        <v>0</v>
      </c>
      <c r="AR176" s="176">
        <v>0</v>
      </c>
      <c r="AS176" s="176">
        <v>0</v>
      </c>
      <c r="AT176" s="176"/>
      <c r="AU176" s="176">
        <v>0</v>
      </c>
      <c r="AV176" s="176">
        <v>0</v>
      </c>
      <c r="AW176" s="176"/>
      <c r="AX176" s="176">
        <v>0</v>
      </c>
      <c r="AY176" s="176">
        <v>0</v>
      </c>
      <c r="AZ176" s="176">
        <v>0</v>
      </c>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c r="CI176" s="176"/>
      <c r="CJ176" s="176"/>
      <c r="CK176" s="176"/>
      <c r="CL176" s="176"/>
      <c r="CM176" s="176"/>
      <c r="CN176" s="176"/>
      <c r="CO176" s="176"/>
      <c r="CP176" s="176"/>
      <c r="CQ176" s="176"/>
      <c r="CR176" s="176"/>
      <c r="CS176" s="176"/>
      <c r="CT176" s="176"/>
      <c r="CU176" s="176"/>
    </row>
    <row r="177" spans="1:99" x14ac:dyDescent="0.3">
      <c r="A177" s="152">
        <v>562</v>
      </c>
      <c r="B177" s="176" t="s">
        <v>882</v>
      </c>
      <c r="C177" s="176"/>
      <c r="D177" s="176">
        <v>0</v>
      </c>
      <c r="E177" s="176">
        <v>0</v>
      </c>
      <c r="F177" s="176">
        <v>0</v>
      </c>
      <c r="G177" s="176">
        <v>0</v>
      </c>
      <c r="H177" s="176">
        <v>0</v>
      </c>
      <c r="I177" s="176">
        <v>0</v>
      </c>
      <c r="J177" s="176">
        <v>0</v>
      </c>
      <c r="K177" s="176">
        <v>0</v>
      </c>
      <c r="L177" s="176"/>
      <c r="M177" s="176">
        <v>0</v>
      </c>
      <c r="N177" s="176">
        <v>0</v>
      </c>
      <c r="O177" s="176"/>
      <c r="P177" s="176">
        <v>0</v>
      </c>
      <c r="Q177" s="176">
        <v>0</v>
      </c>
      <c r="R177" s="176">
        <v>0</v>
      </c>
      <c r="S177" s="176">
        <v>0</v>
      </c>
      <c r="T177" s="176">
        <v>0</v>
      </c>
      <c r="U177" s="176">
        <v>0</v>
      </c>
      <c r="V177" s="176">
        <v>0</v>
      </c>
      <c r="W177" s="176">
        <v>0</v>
      </c>
      <c r="X177" s="176">
        <v>0</v>
      </c>
      <c r="Y177" s="176">
        <v>0</v>
      </c>
      <c r="Z177" s="176">
        <v>0</v>
      </c>
      <c r="AA177" s="176">
        <v>0</v>
      </c>
      <c r="AB177" s="176">
        <v>0</v>
      </c>
      <c r="AC177" s="176">
        <v>0</v>
      </c>
      <c r="AD177" s="176">
        <v>0</v>
      </c>
      <c r="AE177" s="176">
        <v>0</v>
      </c>
      <c r="AF177" s="176">
        <v>0</v>
      </c>
      <c r="AG177" s="176">
        <v>0</v>
      </c>
      <c r="AH177" s="176">
        <v>0</v>
      </c>
      <c r="AI177" s="176">
        <v>0</v>
      </c>
      <c r="AJ177" s="176">
        <v>0</v>
      </c>
      <c r="AK177" s="176">
        <v>0</v>
      </c>
      <c r="AL177" s="176">
        <v>0</v>
      </c>
      <c r="AM177" s="176">
        <v>0</v>
      </c>
      <c r="AN177" s="176">
        <v>0</v>
      </c>
      <c r="AO177" s="176">
        <v>0</v>
      </c>
      <c r="AP177" s="176">
        <v>0</v>
      </c>
      <c r="AQ177" s="176">
        <v>0</v>
      </c>
      <c r="AR177" s="176">
        <v>0</v>
      </c>
      <c r="AS177" s="176">
        <v>0</v>
      </c>
      <c r="AT177" s="176"/>
      <c r="AU177" s="176">
        <v>0</v>
      </c>
      <c r="AV177" s="176">
        <v>0</v>
      </c>
      <c r="AW177" s="176"/>
      <c r="AX177" s="176">
        <v>0</v>
      </c>
      <c r="AY177" s="176">
        <v>0</v>
      </c>
      <c r="AZ177" s="176">
        <v>0</v>
      </c>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c r="CI177" s="176"/>
      <c r="CJ177" s="176"/>
      <c r="CK177" s="176"/>
      <c r="CL177" s="176"/>
      <c r="CM177" s="176"/>
      <c r="CN177" s="176"/>
      <c r="CO177" s="176"/>
      <c r="CP177" s="176"/>
      <c r="CQ177" s="176"/>
      <c r="CR177" s="176"/>
      <c r="CS177" s="176"/>
      <c r="CT177" s="176"/>
      <c r="CU177" s="176"/>
    </row>
    <row r="178" spans="1:99" x14ac:dyDescent="0.3">
      <c r="A178" s="152">
        <v>563</v>
      </c>
      <c r="B178" s="176" t="s">
        <v>883</v>
      </c>
      <c r="C178" s="176"/>
      <c r="D178" s="176">
        <v>0</v>
      </c>
      <c r="E178" s="176">
        <v>0</v>
      </c>
      <c r="F178" s="176">
        <v>0</v>
      </c>
      <c r="G178" s="176">
        <v>0</v>
      </c>
      <c r="H178" s="176">
        <v>0</v>
      </c>
      <c r="I178" s="176">
        <v>0</v>
      </c>
      <c r="J178" s="176">
        <v>0</v>
      </c>
      <c r="K178" s="176">
        <v>0</v>
      </c>
      <c r="L178" s="176"/>
      <c r="M178" s="176">
        <v>0</v>
      </c>
      <c r="N178" s="176">
        <v>0</v>
      </c>
      <c r="O178" s="176"/>
      <c r="P178" s="176">
        <v>0</v>
      </c>
      <c r="Q178" s="176">
        <v>0</v>
      </c>
      <c r="R178" s="176">
        <v>0</v>
      </c>
      <c r="S178" s="176">
        <v>0</v>
      </c>
      <c r="T178" s="176">
        <v>0</v>
      </c>
      <c r="U178" s="176">
        <v>0</v>
      </c>
      <c r="V178" s="176">
        <v>0</v>
      </c>
      <c r="W178" s="176">
        <v>0</v>
      </c>
      <c r="X178" s="176">
        <v>0</v>
      </c>
      <c r="Y178" s="176">
        <v>0</v>
      </c>
      <c r="Z178" s="176">
        <v>0</v>
      </c>
      <c r="AA178" s="176">
        <v>0</v>
      </c>
      <c r="AB178" s="176">
        <v>0</v>
      </c>
      <c r="AC178" s="176">
        <v>0</v>
      </c>
      <c r="AD178" s="176">
        <v>0</v>
      </c>
      <c r="AE178" s="176">
        <v>0</v>
      </c>
      <c r="AF178" s="176">
        <v>0</v>
      </c>
      <c r="AG178" s="176">
        <v>0</v>
      </c>
      <c r="AH178" s="176">
        <v>0</v>
      </c>
      <c r="AI178" s="176">
        <v>0</v>
      </c>
      <c r="AJ178" s="176">
        <v>0</v>
      </c>
      <c r="AK178" s="176">
        <v>0</v>
      </c>
      <c r="AL178" s="176">
        <v>0</v>
      </c>
      <c r="AM178" s="176">
        <v>0</v>
      </c>
      <c r="AN178" s="176">
        <v>0</v>
      </c>
      <c r="AO178" s="176">
        <v>0</v>
      </c>
      <c r="AP178" s="176">
        <v>0</v>
      </c>
      <c r="AQ178" s="176">
        <v>0</v>
      </c>
      <c r="AR178" s="176">
        <v>0</v>
      </c>
      <c r="AS178" s="176">
        <v>0</v>
      </c>
      <c r="AT178" s="176"/>
      <c r="AU178" s="176">
        <v>0</v>
      </c>
      <c r="AV178" s="176">
        <v>0</v>
      </c>
      <c r="AW178" s="176"/>
      <c r="AX178" s="176">
        <v>0</v>
      </c>
      <c r="AY178" s="176">
        <v>0</v>
      </c>
      <c r="AZ178" s="176">
        <v>0</v>
      </c>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c r="CI178" s="176"/>
      <c r="CJ178" s="176"/>
      <c r="CK178" s="176"/>
      <c r="CL178" s="176"/>
      <c r="CM178" s="176"/>
      <c r="CN178" s="176"/>
      <c r="CO178" s="176"/>
      <c r="CP178" s="176"/>
      <c r="CQ178" s="176"/>
      <c r="CR178" s="176"/>
      <c r="CS178" s="176"/>
      <c r="CT178" s="176"/>
      <c r="CU178" s="176"/>
    </row>
    <row r="179" spans="1:99" x14ac:dyDescent="0.3">
      <c r="A179" s="152">
        <v>564</v>
      </c>
      <c r="B179" s="176" t="s">
        <v>884</v>
      </c>
      <c r="C179" s="176"/>
      <c r="D179" s="176">
        <v>0</v>
      </c>
      <c r="E179" s="176">
        <v>0</v>
      </c>
      <c r="F179" s="176">
        <v>0</v>
      </c>
      <c r="G179" s="176">
        <v>0</v>
      </c>
      <c r="H179" s="176">
        <v>0</v>
      </c>
      <c r="I179" s="176">
        <v>0</v>
      </c>
      <c r="J179" s="176">
        <v>0</v>
      </c>
      <c r="K179" s="176">
        <v>0</v>
      </c>
      <c r="L179" s="176"/>
      <c r="M179" s="176">
        <v>0</v>
      </c>
      <c r="N179" s="176">
        <v>0</v>
      </c>
      <c r="O179" s="176"/>
      <c r="P179" s="176">
        <v>0</v>
      </c>
      <c r="Q179" s="176">
        <v>0</v>
      </c>
      <c r="R179" s="176">
        <v>0</v>
      </c>
      <c r="S179" s="176">
        <v>0</v>
      </c>
      <c r="T179" s="176">
        <v>0</v>
      </c>
      <c r="U179" s="176">
        <v>0</v>
      </c>
      <c r="V179" s="176">
        <v>0</v>
      </c>
      <c r="W179" s="176">
        <v>0</v>
      </c>
      <c r="X179" s="176">
        <v>0</v>
      </c>
      <c r="Y179" s="176">
        <v>0</v>
      </c>
      <c r="Z179" s="176">
        <v>0</v>
      </c>
      <c r="AA179" s="176">
        <v>0</v>
      </c>
      <c r="AB179" s="176">
        <v>0</v>
      </c>
      <c r="AC179" s="176">
        <v>0</v>
      </c>
      <c r="AD179" s="176">
        <v>0</v>
      </c>
      <c r="AE179" s="176">
        <v>0</v>
      </c>
      <c r="AF179" s="176">
        <v>0</v>
      </c>
      <c r="AG179" s="176">
        <v>0</v>
      </c>
      <c r="AH179" s="176">
        <v>0</v>
      </c>
      <c r="AI179" s="176">
        <v>0</v>
      </c>
      <c r="AJ179" s="176">
        <v>0</v>
      </c>
      <c r="AK179" s="176">
        <v>0</v>
      </c>
      <c r="AL179" s="176">
        <v>0</v>
      </c>
      <c r="AM179" s="176">
        <v>0</v>
      </c>
      <c r="AN179" s="176">
        <v>0</v>
      </c>
      <c r="AO179" s="176">
        <v>0</v>
      </c>
      <c r="AP179" s="176">
        <v>0</v>
      </c>
      <c r="AQ179" s="176">
        <v>0</v>
      </c>
      <c r="AR179" s="176">
        <v>0</v>
      </c>
      <c r="AS179" s="176">
        <v>0</v>
      </c>
      <c r="AT179" s="176"/>
      <c r="AU179" s="176">
        <v>0</v>
      </c>
      <c r="AV179" s="176">
        <v>0</v>
      </c>
      <c r="AW179" s="176"/>
      <c r="AX179" s="176">
        <v>0</v>
      </c>
      <c r="AY179" s="176">
        <v>0</v>
      </c>
      <c r="AZ179" s="176">
        <v>0</v>
      </c>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c r="CI179" s="176"/>
      <c r="CJ179" s="176"/>
      <c r="CK179" s="176"/>
      <c r="CL179" s="176"/>
      <c r="CM179" s="176"/>
      <c r="CN179" s="176"/>
      <c r="CO179" s="176"/>
      <c r="CP179" s="176"/>
      <c r="CQ179" s="176"/>
      <c r="CR179" s="176"/>
      <c r="CS179" s="176"/>
      <c r="CT179" s="176"/>
      <c r="CU179" s="176"/>
    </row>
    <row r="180" spans="1:99" x14ac:dyDescent="0.3">
      <c r="A180" s="152">
        <v>565</v>
      </c>
      <c r="B180" s="176" t="s">
        <v>885</v>
      </c>
      <c r="C180" s="176"/>
      <c r="D180" s="176">
        <v>0</v>
      </c>
      <c r="E180" s="176">
        <v>0</v>
      </c>
      <c r="F180" s="176">
        <v>0</v>
      </c>
      <c r="G180" s="176">
        <v>0</v>
      </c>
      <c r="H180" s="176">
        <v>0</v>
      </c>
      <c r="I180" s="176">
        <v>0</v>
      </c>
      <c r="J180" s="176">
        <v>0</v>
      </c>
      <c r="K180" s="176">
        <v>0</v>
      </c>
      <c r="L180" s="176"/>
      <c r="M180" s="176">
        <v>0</v>
      </c>
      <c r="N180" s="176">
        <v>0</v>
      </c>
      <c r="O180" s="176"/>
      <c r="P180" s="176">
        <v>0</v>
      </c>
      <c r="Q180" s="176">
        <v>0</v>
      </c>
      <c r="R180" s="176">
        <v>0</v>
      </c>
      <c r="S180" s="176">
        <v>0</v>
      </c>
      <c r="T180" s="176">
        <v>0</v>
      </c>
      <c r="U180" s="176">
        <v>0</v>
      </c>
      <c r="V180" s="176">
        <v>0</v>
      </c>
      <c r="W180" s="176">
        <v>0</v>
      </c>
      <c r="X180" s="176">
        <v>0</v>
      </c>
      <c r="Y180" s="176">
        <v>0</v>
      </c>
      <c r="Z180" s="176">
        <v>0</v>
      </c>
      <c r="AA180" s="176">
        <v>0</v>
      </c>
      <c r="AB180" s="176">
        <v>0</v>
      </c>
      <c r="AC180" s="176">
        <v>0</v>
      </c>
      <c r="AD180" s="176">
        <v>0</v>
      </c>
      <c r="AE180" s="176">
        <v>0</v>
      </c>
      <c r="AF180" s="176">
        <v>0</v>
      </c>
      <c r="AG180" s="176">
        <v>0</v>
      </c>
      <c r="AH180" s="176">
        <v>0</v>
      </c>
      <c r="AI180" s="176">
        <v>0</v>
      </c>
      <c r="AJ180" s="176">
        <v>0</v>
      </c>
      <c r="AK180" s="176">
        <v>0</v>
      </c>
      <c r="AL180" s="176">
        <v>0</v>
      </c>
      <c r="AM180" s="176">
        <v>0</v>
      </c>
      <c r="AN180" s="176">
        <v>0</v>
      </c>
      <c r="AO180" s="176">
        <v>0</v>
      </c>
      <c r="AP180" s="176">
        <v>0</v>
      </c>
      <c r="AQ180" s="176">
        <v>0</v>
      </c>
      <c r="AR180" s="176">
        <v>0</v>
      </c>
      <c r="AS180" s="176">
        <v>0</v>
      </c>
      <c r="AT180" s="176"/>
      <c r="AU180" s="176">
        <v>0</v>
      </c>
      <c r="AV180" s="176">
        <v>0</v>
      </c>
      <c r="AW180" s="176"/>
      <c r="AX180" s="176">
        <v>0</v>
      </c>
      <c r="AY180" s="176">
        <v>0</v>
      </c>
      <c r="AZ180" s="176">
        <v>0</v>
      </c>
      <c r="BA180" s="176"/>
      <c r="BB180" s="176"/>
      <c r="BC180" s="176"/>
      <c r="BD180" s="176"/>
      <c r="BE180" s="176"/>
      <c r="BF180" s="176"/>
      <c r="BG180" s="176"/>
      <c r="BH180" s="176"/>
      <c r="BI180" s="176"/>
      <c r="BJ180" s="176"/>
      <c r="BK180" s="176"/>
      <c r="BL180" s="176"/>
      <c r="BM180" s="176"/>
      <c r="BN180" s="176"/>
      <c r="BO180" s="176"/>
      <c r="BP180" s="176"/>
      <c r="BQ180" s="176"/>
      <c r="BR180" s="176"/>
      <c r="BS180" s="176"/>
      <c r="BT180" s="176"/>
      <c r="BU180" s="176"/>
      <c r="BV180" s="176"/>
      <c r="BW180" s="176"/>
      <c r="BX180" s="176"/>
      <c r="BY180" s="176"/>
      <c r="BZ180" s="176"/>
      <c r="CA180" s="176"/>
      <c r="CB180" s="176"/>
      <c r="CC180" s="176"/>
      <c r="CD180" s="176"/>
      <c r="CE180" s="176"/>
      <c r="CF180" s="176"/>
      <c r="CG180" s="176"/>
      <c r="CH180" s="176"/>
      <c r="CI180" s="176"/>
      <c r="CJ180" s="176"/>
      <c r="CK180" s="176"/>
      <c r="CL180" s="176"/>
      <c r="CM180" s="176"/>
      <c r="CN180" s="176"/>
      <c r="CO180" s="176"/>
      <c r="CP180" s="176"/>
      <c r="CQ180" s="176"/>
      <c r="CR180" s="176"/>
      <c r="CS180" s="176"/>
      <c r="CT180" s="176"/>
      <c r="CU180" s="176"/>
    </row>
    <row r="181" spans="1:99" x14ac:dyDescent="0.3">
      <c r="A181" s="152">
        <v>566</v>
      </c>
      <c r="B181" s="176" t="s">
        <v>886</v>
      </c>
      <c r="C181" s="176"/>
      <c r="D181" s="176">
        <v>0</v>
      </c>
      <c r="E181" s="176">
        <v>0</v>
      </c>
      <c r="F181" s="176">
        <v>0</v>
      </c>
      <c r="G181" s="176">
        <v>0</v>
      </c>
      <c r="H181" s="176">
        <v>0</v>
      </c>
      <c r="I181" s="176">
        <v>0</v>
      </c>
      <c r="J181" s="176">
        <v>0</v>
      </c>
      <c r="K181" s="176">
        <v>0</v>
      </c>
      <c r="L181" s="176"/>
      <c r="M181" s="176">
        <v>0</v>
      </c>
      <c r="N181" s="176">
        <v>0</v>
      </c>
      <c r="O181" s="176"/>
      <c r="P181" s="176">
        <v>0</v>
      </c>
      <c r="Q181" s="176">
        <v>0</v>
      </c>
      <c r="R181" s="176">
        <v>0</v>
      </c>
      <c r="S181" s="176">
        <v>0</v>
      </c>
      <c r="T181" s="176">
        <v>0</v>
      </c>
      <c r="U181" s="176">
        <v>0</v>
      </c>
      <c r="V181" s="176">
        <v>0</v>
      </c>
      <c r="W181" s="176">
        <v>0</v>
      </c>
      <c r="X181" s="176">
        <v>0</v>
      </c>
      <c r="Y181" s="176">
        <v>0</v>
      </c>
      <c r="Z181" s="176">
        <v>0</v>
      </c>
      <c r="AA181" s="176">
        <v>0</v>
      </c>
      <c r="AB181" s="176">
        <v>0</v>
      </c>
      <c r="AC181" s="176">
        <v>0</v>
      </c>
      <c r="AD181" s="176">
        <v>0</v>
      </c>
      <c r="AE181" s="176">
        <v>0</v>
      </c>
      <c r="AF181" s="176">
        <v>0</v>
      </c>
      <c r="AG181" s="176">
        <v>0</v>
      </c>
      <c r="AH181" s="176">
        <v>0</v>
      </c>
      <c r="AI181" s="176">
        <v>0</v>
      </c>
      <c r="AJ181" s="176">
        <v>0</v>
      </c>
      <c r="AK181" s="176">
        <v>0</v>
      </c>
      <c r="AL181" s="176">
        <v>0</v>
      </c>
      <c r="AM181" s="176">
        <v>0</v>
      </c>
      <c r="AN181" s="176">
        <v>0</v>
      </c>
      <c r="AO181" s="176">
        <v>0</v>
      </c>
      <c r="AP181" s="176">
        <v>0</v>
      </c>
      <c r="AQ181" s="176">
        <v>0</v>
      </c>
      <c r="AR181" s="176">
        <v>0</v>
      </c>
      <c r="AS181" s="176">
        <v>0</v>
      </c>
      <c r="AT181" s="176"/>
      <c r="AU181" s="176">
        <v>0</v>
      </c>
      <c r="AV181" s="176">
        <v>0</v>
      </c>
      <c r="AW181" s="176"/>
      <c r="AX181" s="176">
        <v>0</v>
      </c>
      <c r="AY181" s="176">
        <v>0</v>
      </c>
      <c r="AZ181" s="176">
        <v>0</v>
      </c>
      <c r="BA181" s="176"/>
      <c r="BB181" s="176"/>
      <c r="BC181" s="176"/>
      <c r="BD181" s="176"/>
      <c r="BE181" s="176"/>
      <c r="BF181" s="176"/>
      <c r="BG181" s="176"/>
      <c r="BH181" s="176"/>
      <c r="BI181" s="176"/>
      <c r="BJ181" s="176"/>
      <c r="BK181" s="176"/>
      <c r="BL181" s="176"/>
      <c r="BM181" s="176"/>
      <c r="BN181" s="176"/>
      <c r="BO181" s="176"/>
      <c r="BP181" s="176"/>
      <c r="BQ181" s="176"/>
      <c r="BR181" s="176"/>
      <c r="BS181" s="176"/>
      <c r="BT181" s="176"/>
      <c r="BU181" s="176"/>
      <c r="BV181" s="176"/>
      <c r="BW181" s="176"/>
      <c r="BX181" s="176"/>
      <c r="BY181" s="176"/>
      <c r="BZ181" s="176"/>
      <c r="CA181" s="176"/>
      <c r="CB181" s="176"/>
      <c r="CC181" s="176"/>
      <c r="CD181" s="176"/>
      <c r="CE181" s="176"/>
      <c r="CF181" s="176"/>
      <c r="CG181" s="176"/>
      <c r="CH181" s="176"/>
      <c r="CI181" s="176"/>
      <c r="CJ181" s="176"/>
      <c r="CK181" s="176"/>
      <c r="CL181" s="176"/>
      <c r="CM181" s="176"/>
      <c r="CN181" s="176"/>
      <c r="CO181" s="176"/>
      <c r="CP181" s="176"/>
      <c r="CQ181" s="176"/>
      <c r="CR181" s="176"/>
      <c r="CS181" s="176"/>
      <c r="CT181" s="176"/>
      <c r="CU181" s="176"/>
    </row>
    <row r="182" spans="1:99" x14ac:dyDescent="0.3">
      <c r="A182" s="152">
        <v>567</v>
      </c>
      <c r="B182" s="176" t="s">
        <v>887</v>
      </c>
      <c r="C182" s="176"/>
      <c r="D182" s="176">
        <v>0</v>
      </c>
      <c r="E182" s="176">
        <v>0</v>
      </c>
      <c r="F182" s="176">
        <v>0</v>
      </c>
      <c r="G182" s="176">
        <v>0</v>
      </c>
      <c r="H182" s="176">
        <v>0</v>
      </c>
      <c r="I182" s="176">
        <v>0</v>
      </c>
      <c r="J182" s="176">
        <v>0</v>
      </c>
      <c r="K182" s="176">
        <v>0</v>
      </c>
      <c r="L182" s="176"/>
      <c r="M182" s="176">
        <v>0</v>
      </c>
      <c r="N182" s="176">
        <v>0</v>
      </c>
      <c r="O182" s="176"/>
      <c r="P182" s="176">
        <v>0</v>
      </c>
      <c r="Q182" s="176">
        <v>0</v>
      </c>
      <c r="R182" s="176">
        <v>0</v>
      </c>
      <c r="S182" s="176">
        <v>0</v>
      </c>
      <c r="T182" s="176">
        <v>0</v>
      </c>
      <c r="U182" s="176">
        <v>0</v>
      </c>
      <c r="V182" s="176">
        <v>0</v>
      </c>
      <c r="W182" s="176">
        <v>0</v>
      </c>
      <c r="X182" s="176">
        <v>0</v>
      </c>
      <c r="Y182" s="176">
        <v>0</v>
      </c>
      <c r="Z182" s="176">
        <v>0</v>
      </c>
      <c r="AA182" s="176">
        <v>0</v>
      </c>
      <c r="AB182" s="176">
        <v>0</v>
      </c>
      <c r="AC182" s="176">
        <v>0</v>
      </c>
      <c r="AD182" s="176">
        <v>0</v>
      </c>
      <c r="AE182" s="176">
        <v>0</v>
      </c>
      <c r="AF182" s="176">
        <v>0</v>
      </c>
      <c r="AG182" s="176">
        <v>0</v>
      </c>
      <c r="AH182" s="176">
        <v>0</v>
      </c>
      <c r="AI182" s="176">
        <v>0</v>
      </c>
      <c r="AJ182" s="176">
        <v>0</v>
      </c>
      <c r="AK182" s="176">
        <v>0</v>
      </c>
      <c r="AL182" s="176">
        <v>0</v>
      </c>
      <c r="AM182" s="176">
        <v>0</v>
      </c>
      <c r="AN182" s="176">
        <v>0</v>
      </c>
      <c r="AO182" s="176">
        <v>0</v>
      </c>
      <c r="AP182" s="176">
        <v>0</v>
      </c>
      <c r="AQ182" s="176">
        <v>0</v>
      </c>
      <c r="AR182" s="176">
        <v>0</v>
      </c>
      <c r="AS182" s="176">
        <v>0</v>
      </c>
      <c r="AT182" s="176"/>
      <c r="AU182" s="176">
        <v>0</v>
      </c>
      <c r="AV182" s="176">
        <v>0</v>
      </c>
      <c r="AW182" s="176"/>
      <c r="AX182" s="176">
        <v>0</v>
      </c>
      <c r="AY182" s="176">
        <v>0</v>
      </c>
      <c r="AZ182" s="176">
        <v>0</v>
      </c>
      <c r="BA182" s="176"/>
      <c r="BB182" s="176"/>
      <c r="BC182" s="176"/>
      <c r="BD182" s="176"/>
      <c r="BE182" s="176"/>
      <c r="BF182" s="176"/>
      <c r="BG182" s="176"/>
      <c r="BH182" s="176"/>
      <c r="BI182" s="176"/>
      <c r="BJ182" s="176"/>
      <c r="BK182" s="176"/>
      <c r="BL182" s="176"/>
      <c r="BM182" s="176"/>
      <c r="BN182" s="176"/>
      <c r="BO182" s="176"/>
      <c r="BP182" s="176"/>
      <c r="BQ182" s="176"/>
      <c r="BR182" s="176"/>
      <c r="BS182" s="176"/>
      <c r="BT182" s="176"/>
      <c r="BU182" s="176"/>
      <c r="BV182" s="176"/>
      <c r="BW182" s="176"/>
      <c r="BX182" s="176"/>
      <c r="BY182" s="176"/>
      <c r="BZ182" s="176"/>
      <c r="CA182" s="176"/>
      <c r="CB182" s="176"/>
      <c r="CC182" s="176"/>
      <c r="CD182" s="176"/>
      <c r="CE182" s="176"/>
      <c r="CF182" s="176"/>
      <c r="CG182" s="176"/>
      <c r="CH182" s="176"/>
      <c r="CI182" s="176"/>
      <c r="CJ182" s="176"/>
      <c r="CK182" s="176"/>
      <c r="CL182" s="176"/>
      <c r="CM182" s="176"/>
      <c r="CN182" s="176"/>
      <c r="CO182" s="176"/>
      <c r="CP182" s="176"/>
      <c r="CQ182" s="176"/>
      <c r="CR182" s="176"/>
      <c r="CS182" s="176"/>
      <c r="CT182" s="176"/>
      <c r="CU182" s="176"/>
    </row>
    <row r="183" spans="1:99" x14ac:dyDescent="0.3">
      <c r="A183" s="152">
        <v>568</v>
      </c>
      <c r="B183" s="176" t="s">
        <v>888</v>
      </c>
      <c r="C183" s="176"/>
      <c r="D183" s="176">
        <v>0</v>
      </c>
      <c r="E183" s="176">
        <v>0</v>
      </c>
      <c r="F183" s="176">
        <v>0</v>
      </c>
      <c r="G183" s="176">
        <v>0</v>
      </c>
      <c r="H183" s="176">
        <v>0</v>
      </c>
      <c r="I183" s="176">
        <v>0</v>
      </c>
      <c r="J183" s="176">
        <v>0</v>
      </c>
      <c r="K183" s="176">
        <v>0</v>
      </c>
      <c r="L183" s="176"/>
      <c r="M183" s="176">
        <v>0</v>
      </c>
      <c r="N183" s="176">
        <v>0</v>
      </c>
      <c r="O183" s="176"/>
      <c r="P183" s="176">
        <v>0</v>
      </c>
      <c r="Q183" s="176">
        <v>0</v>
      </c>
      <c r="R183" s="176">
        <v>0</v>
      </c>
      <c r="S183" s="176">
        <v>0</v>
      </c>
      <c r="T183" s="176">
        <v>0</v>
      </c>
      <c r="U183" s="176">
        <v>0</v>
      </c>
      <c r="V183" s="176">
        <v>0</v>
      </c>
      <c r="W183" s="176">
        <v>0</v>
      </c>
      <c r="X183" s="176">
        <v>0</v>
      </c>
      <c r="Y183" s="176">
        <v>0</v>
      </c>
      <c r="Z183" s="176">
        <v>0</v>
      </c>
      <c r="AA183" s="176">
        <v>0</v>
      </c>
      <c r="AB183" s="176">
        <v>0</v>
      </c>
      <c r="AC183" s="176">
        <v>0</v>
      </c>
      <c r="AD183" s="176">
        <v>0</v>
      </c>
      <c r="AE183" s="176">
        <v>0</v>
      </c>
      <c r="AF183" s="176">
        <v>0</v>
      </c>
      <c r="AG183" s="176">
        <v>0</v>
      </c>
      <c r="AH183" s="176">
        <v>0</v>
      </c>
      <c r="AI183" s="176">
        <v>0</v>
      </c>
      <c r="AJ183" s="176">
        <v>0</v>
      </c>
      <c r="AK183" s="176">
        <v>0</v>
      </c>
      <c r="AL183" s="176">
        <v>0</v>
      </c>
      <c r="AM183" s="176">
        <v>0</v>
      </c>
      <c r="AN183" s="176">
        <v>0</v>
      </c>
      <c r="AO183" s="176">
        <v>0</v>
      </c>
      <c r="AP183" s="176">
        <v>0</v>
      </c>
      <c r="AQ183" s="176">
        <v>0</v>
      </c>
      <c r="AR183" s="176">
        <v>0</v>
      </c>
      <c r="AS183" s="176">
        <v>0</v>
      </c>
      <c r="AT183" s="176"/>
      <c r="AU183" s="176">
        <v>0</v>
      </c>
      <c r="AV183" s="176">
        <v>0</v>
      </c>
      <c r="AW183" s="176"/>
      <c r="AX183" s="176">
        <v>0</v>
      </c>
      <c r="AY183" s="176">
        <v>0</v>
      </c>
      <c r="AZ183" s="176">
        <v>0</v>
      </c>
      <c r="BA183" s="176"/>
      <c r="BB183" s="176"/>
      <c r="BC183" s="176"/>
      <c r="BD183" s="176"/>
      <c r="BE183" s="176"/>
      <c r="BF183" s="176"/>
      <c r="BG183" s="176"/>
      <c r="BH183" s="176"/>
      <c r="BI183" s="176"/>
      <c r="BJ183" s="176"/>
      <c r="BK183" s="176"/>
      <c r="BL183" s="176"/>
      <c r="BM183" s="176"/>
      <c r="BN183" s="176"/>
      <c r="BO183" s="176"/>
      <c r="BP183" s="176"/>
      <c r="BQ183" s="176"/>
      <c r="BR183" s="176"/>
      <c r="BS183" s="176"/>
      <c r="BT183" s="176"/>
      <c r="BU183" s="176"/>
      <c r="BV183" s="176"/>
      <c r="BW183" s="176"/>
      <c r="BX183" s="176"/>
      <c r="BY183" s="176"/>
      <c r="BZ183" s="176"/>
      <c r="CA183" s="176"/>
      <c r="CB183" s="176"/>
      <c r="CC183" s="176"/>
      <c r="CD183" s="176"/>
      <c r="CE183" s="176"/>
      <c r="CF183" s="176"/>
      <c r="CG183" s="176"/>
      <c r="CH183" s="176"/>
      <c r="CI183" s="176"/>
      <c r="CJ183" s="176"/>
      <c r="CK183" s="176"/>
      <c r="CL183" s="176"/>
      <c r="CM183" s="176"/>
      <c r="CN183" s="176"/>
      <c r="CO183" s="176"/>
      <c r="CP183" s="176"/>
      <c r="CQ183" s="176"/>
      <c r="CR183" s="176"/>
      <c r="CS183" s="176"/>
      <c r="CT183" s="176"/>
      <c r="CU183" s="176"/>
    </row>
    <row r="184" spans="1:99" x14ac:dyDescent="0.3">
      <c r="A184" s="152">
        <v>569</v>
      </c>
      <c r="B184" s="176" t="s">
        <v>889</v>
      </c>
      <c r="C184" s="176"/>
      <c r="D184" s="176">
        <v>0</v>
      </c>
      <c r="E184" s="176">
        <v>0</v>
      </c>
      <c r="F184" s="176">
        <v>0</v>
      </c>
      <c r="G184" s="176">
        <v>0</v>
      </c>
      <c r="H184" s="176">
        <v>0</v>
      </c>
      <c r="I184" s="176">
        <v>0</v>
      </c>
      <c r="J184" s="176">
        <v>0</v>
      </c>
      <c r="K184" s="176">
        <v>0</v>
      </c>
      <c r="L184" s="176"/>
      <c r="M184" s="176">
        <v>0</v>
      </c>
      <c r="N184" s="176">
        <v>0</v>
      </c>
      <c r="O184" s="176"/>
      <c r="P184" s="176">
        <v>0</v>
      </c>
      <c r="Q184" s="176">
        <v>0</v>
      </c>
      <c r="R184" s="176">
        <v>0</v>
      </c>
      <c r="S184" s="176">
        <v>0</v>
      </c>
      <c r="T184" s="176">
        <v>0</v>
      </c>
      <c r="U184" s="176">
        <v>0</v>
      </c>
      <c r="V184" s="176">
        <v>0</v>
      </c>
      <c r="W184" s="176">
        <v>0</v>
      </c>
      <c r="X184" s="176">
        <v>0</v>
      </c>
      <c r="Y184" s="176">
        <v>0</v>
      </c>
      <c r="Z184" s="176">
        <v>0</v>
      </c>
      <c r="AA184" s="176">
        <v>0</v>
      </c>
      <c r="AB184" s="176">
        <v>0</v>
      </c>
      <c r="AC184" s="176">
        <v>0</v>
      </c>
      <c r="AD184" s="176">
        <v>0</v>
      </c>
      <c r="AE184" s="176">
        <v>0</v>
      </c>
      <c r="AF184" s="176">
        <v>0</v>
      </c>
      <c r="AG184" s="176">
        <v>0</v>
      </c>
      <c r="AH184" s="176">
        <v>0</v>
      </c>
      <c r="AI184" s="176">
        <v>0</v>
      </c>
      <c r="AJ184" s="176">
        <v>0</v>
      </c>
      <c r="AK184" s="176">
        <v>0</v>
      </c>
      <c r="AL184" s="176">
        <v>0</v>
      </c>
      <c r="AM184" s="176">
        <v>0</v>
      </c>
      <c r="AN184" s="176">
        <v>0</v>
      </c>
      <c r="AO184" s="176">
        <v>0</v>
      </c>
      <c r="AP184" s="176">
        <v>0</v>
      </c>
      <c r="AQ184" s="176">
        <v>0</v>
      </c>
      <c r="AR184" s="176">
        <v>0</v>
      </c>
      <c r="AS184" s="176">
        <v>0</v>
      </c>
      <c r="AT184" s="176"/>
      <c r="AU184" s="176">
        <v>0</v>
      </c>
      <c r="AV184" s="176">
        <v>0</v>
      </c>
      <c r="AW184" s="176"/>
      <c r="AX184" s="176">
        <v>0</v>
      </c>
      <c r="AY184" s="176">
        <v>0</v>
      </c>
      <c r="AZ184" s="176">
        <v>0</v>
      </c>
      <c r="BA184" s="176"/>
      <c r="BB184" s="176"/>
      <c r="BC184" s="176"/>
      <c r="BD184" s="176"/>
      <c r="BE184" s="176"/>
      <c r="BF184" s="176"/>
      <c r="BG184" s="176"/>
      <c r="BH184" s="176"/>
      <c r="BI184" s="176"/>
      <c r="BJ184" s="176"/>
      <c r="BK184" s="176"/>
      <c r="BL184" s="176"/>
      <c r="BM184" s="176"/>
      <c r="BN184" s="176"/>
      <c r="BO184" s="176"/>
      <c r="BP184" s="176"/>
      <c r="BQ184" s="176"/>
      <c r="BR184" s="176"/>
      <c r="BS184" s="176"/>
      <c r="BT184" s="176"/>
      <c r="BU184" s="176"/>
      <c r="BV184" s="176"/>
      <c r="BW184" s="176"/>
      <c r="BX184" s="176"/>
      <c r="BY184" s="176"/>
      <c r="BZ184" s="176"/>
      <c r="CA184" s="176"/>
      <c r="CB184" s="176"/>
      <c r="CC184" s="176"/>
      <c r="CD184" s="176"/>
      <c r="CE184" s="176"/>
      <c r="CF184" s="176"/>
      <c r="CG184" s="176"/>
      <c r="CH184" s="176"/>
      <c r="CI184" s="176"/>
      <c r="CJ184" s="176"/>
      <c r="CK184" s="176"/>
      <c r="CL184" s="176"/>
      <c r="CM184" s="176"/>
      <c r="CN184" s="176"/>
      <c r="CO184" s="176"/>
      <c r="CP184" s="176"/>
      <c r="CQ184" s="176"/>
      <c r="CR184" s="176"/>
      <c r="CS184" s="176"/>
      <c r="CT184" s="176"/>
      <c r="CU184" s="176"/>
    </row>
    <row r="185" spans="1:99" x14ac:dyDescent="0.3">
      <c r="A185" s="152">
        <v>571</v>
      </c>
      <c r="B185" s="176" t="s">
        <v>613</v>
      </c>
      <c r="C185" s="176"/>
      <c r="D185" s="176">
        <v>0</v>
      </c>
      <c r="E185" s="176">
        <v>0</v>
      </c>
      <c r="F185" s="176">
        <v>0</v>
      </c>
      <c r="G185" s="176">
        <v>0</v>
      </c>
      <c r="H185" s="176">
        <v>0</v>
      </c>
      <c r="I185" s="176">
        <v>0</v>
      </c>
      <c r="J185" s="176">
        <v>0</v>
      </c>
      <c r="K185" s="176">
        <v>0</v>
      </c>
      <c r="L185" s="176"/>
      <c r="M185" s="176">
        <v>0</v>
      </c>
      <c r="N185" s="176">
        <v>0</v>
      </c>
      <c r="O185" s="176"/>
      <c r="P185" s="176">
        <v>0</v>
      </c>
      <c r="Q185" s="176">
        <v>0</v>
      </c>
      <c r="R185" s="176">
        <v>0</v>
      </c>
      <c r="S185" s="176">
        <v>0</v>
      </c>
      <c r="T185" s="176">
        <v>0</v>
      </c>
      <c r="U185" s="176">
        <v>0</v>
      </c>
      <c r="V185" s="176">
        <v>0</v>
      </c>
      <c r="W185" s="176">
        <v>0</v>
      </c>
      <c r="X185" s="176">
        <v>0</v>
      </c>
      <c r="Y185" s="176">
        <v>0</v>
      </c>
      <c r="Z185" s="176">
        <v>0</v>
      </c>
      <c r="AA185" s="176">
        <v>0</v>
      </c>
      <c r="AB185" s="176">
        <v>0</v>
      </c>
      <c r="AC185" s="176">
        <v>0</v>
      </c>
      <c r="AD185" s="176">
        <v>0</v>
      </c>
      <c r="AE185" s="176">
        <v>0</v>
      </c>
      <c r="AF185" s="176">
        <v>0</v>
      </c>
      <c r="AG185" s="176">
        <v>0</v>
      </c>
      <c r="AH185" s="176">
        <v>0</v>
      </c>
      <c r="AI185" s="176">
        <v>0</v>
      </c>
      <c r="AJ185" s="176">
        <v>0</v>
      </c>
      <c r="AK185" s="176">
        <v>0</v>
      </c>
      <c r="AL185" s="176">
        <v>0</v>
      </c>
      <c r="AM185" s="176">
        <v>0</v>
      </c>
      <c r="AN185" s="176">
        <v>0</v>
      </c>
      <c r="AO185" s="176">
        <v>0</v>
      </c>
      <c r="AP185" s="176">
        <v>0</v>
      </c>
      <c r="AQ185" s="176">
        <v>0</v>
      </c>
      <c r="AR185" s="176">
        <v>0</v>
      </c>
      <c r="AS185" s="176">
        <v>0</v>
      </c>
      <c r="AT185" s="176"/>
      <c r="AU185" s="176">
        <v>0</v>
      </c>
      <c r="AV185" s="176">
        <v>0</v>
      </c>
      <c r="AW185" s="176"/>
      <c r="AX185" s="176">
        <v>0</v>
      </c>
      <c r="AY185" s="176">
        <v>0</v>
      </c>
      <c r="AZ185" s="176">
        <v>0</v>
      </c>
      <c r="BA185" s="176"/>
      <c r="BB185" s="176"/>
      <c r="BC185" s="176"/>
      <c r="BD185" s="176"/>
      <c r="BE185" s="176"/>
      <c r="BF185" s="176"/>
      <c r="BG185" s="176"/>
      <c r="BH185" s="176"/>
      <c r="BI185" s="176"/>
      <c r="BJ185" s="176"/>
      <c r="BK185" s="176"/>
      <c r="BL185" s="176"/>
      <c r="BM185" s="176"/>
      <c r="BN185" s="176"/>
      <c r="BO185" s="176"/>
      <c r="BP185" s="176"/>
      <c r="BQ185" s="176"/>
      <c r="BR185" s="176"/>
      <c r="BS185" s="176"/>
      <c r="BT185" s="176"/>
      <c r="BU185" s="176"/>
      <c r="BV185" s="176"/>
      <c r="BW185" s="176"/>
      <c r="BX185" s="176"/>
      <c r="BY185" s="176"/>
      <c r="BZ185" s="176"/>
      <c r="CA185" s="176"/>
      <c r="CB185" s="176"/>
      <c r="CC185" s="176"/>
      <c r="CD185" s="176"/>
      <c r="CE185" s="176"/>
      <c r="CF185" s="176"/>
      <c r="CG185" s="176"/>
      <c r="CH185" s="176"/>
      <c r="CI185" s="176"/>
      <c r="CJ185" s="176"/>
      <c r="CK185" s="176"/>
      <c r="CL185" s="176"/>
      <c r="CM185" s="176"/>
      <c r="CN185" s="176"/>
      <c r="CO185" s="176"/>
      <c r="CP185" s="176"/>
      <c r="CQ185" s="176"/>
      <c r="CR185" s="176"/>
      <c r="CS185" s="176"/>
      <c r="CT185" s="176"/>
      <c r="CU185" s="176"/>
    </row>
    <row r="186" spans="1:99" x14ac:dyDescent="0.3">
      <c r="A186" s="152">
        <v>572</v>
      </c>
      <c r="B186" s="176" t="s">
        <v>614</v>
      </c>
      <c r="C186" s="176"/>
      <c r="D186" s="176">
        <v>0</v>
      </c>
      <c r="E186" s="176">
        <v>0</v>
      </c>
      <c r="F186" s="176">
        <v>0</v>
      </c>
      <c r="G186" s="176">
        <v>0</v>
      </c>
      <c r="H186" s="176">
        <v>0</v>
      </c>
      <c r="I186" s="176">
        <v>0</v>
      </c>
      <c r="J186" s="176">
        <v>0</v>
      </c>
      <c r="K186" s="176">
        <v>0</v>
      </c>
      <c r="L186" s="176"/>
      <c r="M186" s="176">
        <v>0</v>
      </c>
      <c r="N186" s="176">
        <v>0</v>
      </c>
      <c r="O186" s="176"/>
      <c r="P186" s="176">
        <v>0</v>
      </c>
      <c r="Q186" s="176">
        <v>0</v>
      </c>
      <c r="R186" s="176">
        <v>0</v>
      </c>
      <c r="S186" s="176">
        <v>0</v>
      </c>
      <c r="T186" s="176">
        <v>0</v>
      </c>
      <c r="U186" s="176">
        <v>0</v>
      </c>
      <c r="V186" s="176">
        <v>0</v>
      </c>
      <c r="W186" s="176">
        <v>0</v>
      </c>
      <c r="X186" s="176">
        <v>0</v>
      </c>
      <c r="Y186" s="176">
        <v>0</v>
      </c>
      <c r="Z186" s="176">
        <v>0</v>
      </c>
      <c r="AA186" s="176">
        <v>0</v>
      </c>
      <c r="AB186" s="176">
        <v>0</v>
      </c>
      <c r="AC186" s="176">
        <v>0</v>
      </c>
      <c r="AD186" s="176">
        <v>0</v>
      </c>
      <c r="AE186" s="176">
        <v>0</v>
      </c>
      <c r="AF186" s="176">
        <v>0</v>
      </c>
      <c r="AG186" s="176">
        <v>0</v>
      </c>
      <c r="AH186" s="176">
        <v>0</v>
      </c>
      <c r="AI186" s="176">
        <v>0</v>
      </c>
      <c r="AJ186" s="176">
        <v>0</v>
      </c>
      <c r="AK186" s="176">
        <v>0</v>
      </c>
      <c r="AL186" s="176">
        <v>0</v>
      </c>
      <c r="AM186" s="176">
        <v>0</v>
      </c>
      <c r="AN186" s="176">
        <v>0</v>
      </c>
      <c r="AO186" s="176">
        <v>0</v>
      </c>
      <c r="AP186" s="176">
        <v>0</v>
      </c>
      <c r="AQ186" s="176">
        <v>0</v>
      </c>
      <c r="AR186" s="176">
        <v>0</v>
      </c>
      <c r="AS186" s="176">
        <v>0</v>
      </c>
      <c r="AT186" s="176"/>
      <c r="AU186" s="176">
        <v>0</v>
      </c>
      <c r="AV186" s="176">
        <v>0</v>
      </c>
      <c r="AW186" s="176"/>
      <c r="AX186" s="176">
        <v>0</v>
      </c>
      <c r="AY186" s="176">
        <v>0</v>
      </c>
      <c r="AZ186" s="176">
        <v>0</v>
      </c>
      <c r="BA186" s="176"/>
      <c r="BB186" s="176"/>
      <c r="BC186" s="176"/>
      <c r="BD186" s="176"/>
      <c r="BE186" s="176"/>
      <c r="BF186" s="176"/>
      <c r="BG186" s="176"/>
      <c r="BH186" s="176"/>
      <c r="BI186" s="176"/>
      <c r="BJ186" s="176"/>
      <c r="BK186" s="176"/>
      <c r="BL186" s="176"/>
      <c r="BM186" s="176"/>
      <c r="BN186" s="176"/>
      <c r="BO186" s="176"/>
      <c r="BP186" s="176"/>
      <c r="BQ186" s="176"/>
      <c r="BR186" s="176"/>
      <c r="BS186" s="176"/>
      <c r="BT186" s="176"/>
      <c r="BU186" s="176"/>
      <c r="BV186" s="176"/>
      <c r="BW186" s="176"/>
      <c r="BX186" s="176"/>
      <c r="BY186" s="176"/>
      <c r="BZ186" s="176"/>
      <c r="CA186" s="176"/>
      <c r="CB186" s="176"/>
      <c r="CC186" s="176"/>
      <c r="CD186" s="176"/>
      <c r="CE186" s="176"/>
      <c r="CF186" s="176"/>
      <c r="CG186" s="176"/>
      <c r="CH186" s="176"/>
      <c r="CI186" s="176"/>
      <c r="CJ186" s="176"/>
      <c r="CK186" s="176"/>
      <c r="CL186" s="176"/>
      <c r="CM186" s="176"/>
      <c r="CN186" s="176"/>
      <c r="CO186" s="176"/>
      <c r="CP186" s="176"/>
      <c r="CQ186" s="176"/>
      <c r="CR186" s="176"/>
      <c r="CS186" s="176"/>
      <c r="CT186" s="176"/>
      <c r="CU186" s="176"/>
    </row>
    <row r="187" spans="1:99" x14ac:dyDescent="0.3">
      <c r="A187" s="152">
        <v>573</v>
      </c>
      <c r="B187" s="176" t="s">
        <v>730</v>
      </c>
      <c r="C187" s="176"/>
      <c r="D187" s="176">
        <v>0</v>
      </c>
      <c r="E187" s="176">
        <v>0</v>
      </c>
      <c r="F187" s="176">
        <v>0</v>
      </c>
      <c r="G187" s="176">
        <v>0</v>
      </c>
      <c r="H187" s="176">
        <v>0</v>
      </c>
      <c r="I187" s="176">
        <v>0</v>
      </c>
      <c r="J187" s="176">
        <v>0</v>
      </c>
      <c r="K187" s="176">
        <v>0</v>
      </c>
      <c r="L187" s="176"/>
      <c r="M187" s="176">
        <v>0</v>
      </c>
      <c r="N187" s="176">
        <v>0</v>
      </c>
      <c r="O187" s="176"/>
      <c r="P187" s="176">
        <v>0</v>
      </c>
      <c r="Q187" s="176">
        <v>0</v>
      </c>
      <c r="R187" s="176">
        <v>0</v>
      </c>
      <c r="S187" s="176">
        <v>0</v>
      </c>
      <c r="T187" s="176">
        <v>0</v>
      </c>
      <c r="U187" s="176">
        <v>0</v>
      </c>
      <c r="V187" s="176">
        <v>0</v>
      </c>
      <c r="W187" s="176">
        <v>0</v>
      </c>
      <c r="X187" s="176">
        <v>0</v>
      </c>
      <c r="Y187" s="176">
        <v>0</v>
      </c>
      <c r="Z187" s="176">
        <v>0</v>
      </c>
      <c r="AA187" s="176">
        <v>0</v>
      </c>
      <c r="AB187" s="176">
        <v>0</v>
      </c>
      <c r="AC187" s="176">
        <v>0</v>
      </c>
      <c r="AD187" s="176">
        <v>0</v>
      </c>
      <c r="AE187" s="176">
        <v>0</v>
      </c>
      <c r="AF187" s="176">
        <v>0</v>
      </c>
      <c r="AG187" s="176">
        <v>0</v>
      </c>
      <c r="AH187" s="176">
        <v>0</v>
      </c>
      <c r="AI187" s="176">
        <v>0</v>
      </c>
      <c r="AJ187" s="176">
        <v>0</v>
      </c>
      <c r="AK187" s="176">
        <v>0</v>
      </c>
      <c r="AL187" s="176">
        <v>0</v>
      </c>
      <c r="AM187" s="176">
        <v>0</v>
      </c>
      <c r="AN187" s="176">
        <v>0</v>
      </c>
      <c r="AO187" s="176">
        <v>0</v>
      </c>
      <c r="AP187" s="176">
        <v>0</v>
      </c>
      <c r="AQ187" s="176">
        <v>0</v>
      </c>
      <c r="AR187" s="176">
        <v>0</v>
      </c>
      <c r="AS187" s="176">
        <v>0</v>
      </c>
      <c r="AT187" s="176"/>
      <c r="AU187" s="176">
        <v>0</v>
      </c>
      <c r="AV187" s="176">
        <v>0</v>
      </c>
      <c r="AW187" s="176"/>
      <c r="AX187" s="176">
        <v>0</v>
      </c>
      <c r="AY187" s="176">
        <v>0</v>
      </c>
      <c r="AZ187" s="176">
        <v>0</v>
      </c>
      <c r="BA187" s="176"/>
      <c r="BB187" s="176"/>
      <c r="BC187" s="176"/>
      <c r="BD187" s="176"/>
      <c r="BE187" s="176"/>
      <c r="BF187" s="176"/>
      <c r="BG187" s="176"/>
      <c r="BH187" s="176"/>
      <c r="BI187" s="176"/>
      <c r="BJ187" s="176"/>
      <c r="BK187" s="176"/>
      <c r="BL187" s="176"/>
      <c r="BM187" s="176"/>
      <c r="BN187" s="176"/>
      <c r="BO187" s="176"/>
      <c r="BP187" s="176"/>
      <c r="BQ187" s="176"/>
      <c r="BR187" s="176"/>
      <c r="BS187" s="176"/>
      <c r="BT187" s="176"/>
      <c r="BU187" s="176"/>
      <c r="BV187" s="176"/>
      <c r="BW187" s="176"/>
      <c r="BX187" s="176"/>
      <c r="BY187" s="176"/>
      <c r="BZ187" s="176"/>
      <c r="CA187" s="176"/>
      <c r="CB187" s="176"/>
      <c r="CC187" s="176"/>
      <c r="CD187" s="176"/>
      <c r="CE187" s="176"/>
      <c r="CF187" s="176"/>
      <c r="CG187" s="176"/>
      <c r="CH187" s="176"/>
      <c r="CI187" s="176"/>
      <c r="CJ187" s="176"/>
      <c r="CK187" s="176"/>
      <c r="CL187" s="176"/>
      <c r="CM187" s="176"/>
      <c r="CN187" s="176"/>
      <c r="CO187" s="176"/>
      <c r="CP187" s="176"/>
      <c r="CQ187" s="176"/>
      <c r="CR187" s="176"/>
      <c r="CS187" s="176"/>
      <c r="CT187" s="176"/>
      <c r="CU187" s="176"/>
    </row>
    <row r="188" spans="1:99" x14ac:dyDescent="0.3">
      <c r="A188" s="152">
        <v>575</v>
      </c>
      <c r="B188" s="176" t="s">
        <v>280</v>
      </c>
      <c r="C188" s="176"/>
      <c r="D188" s="176">
        <v>0</v>
      </c>
      <c r="E188" s="176">
        <v>0</v>
      </c>
      <c r="F188" s="176">
        <v>0</v>
      </c>
      <c r="G188" s="176">
        <v>0</v>
      </c>
      <c r="H188" s="176">
        <v>0</v>
      </c>
      <c r="I188" s="176">
        <v>0</v>
      </c>
      <c r="J188" s="176">
        <v>0</v>
      </c>
      <c r="K188" s="176">
        <v>0</v>
      </c>
      <c r="L188" s="176"/>
      <c r="M188" s="176">
        <v>0</v>
      </c>
      <c r="N188" s="176">
        <v>0</v>
      </c>
      <c r="O188" s="176"/>
      <c r="P188" s="176">
        <v>0</v>
      </c>
      <c r="Q188" s="176">
        <v>0</v>
      </c>
      <c r="R188" s="176">
        <v>0</v>
      </c>
      <c r="S188" s="176">
        <v>0</v>
      </c>
      <c r="T188" s="176">
        <v>0</v>
      </c>
      <c r="U188" s="176">
        <v>0</v>
      </c>
      <c r="V188" s="176">
        <v>0</v>
      </c>
      <c r="W188" s="176">
        <v>0</v>
      </c>
      <c r="X188" s="176">
        <v>0</v>
      </c>
      <c r="Y188" s="176">
        <v>0</v>
      </c>
      <c r="Z188" s="176">
        <v>0</v>
      </c>
      <c r="AA188" s="176">
        <v>0</v>
      </c>
      <c r="AB188" s="176">
        <v>0</v>
      </c>
      <c r="AC188" s="176">
        <v>0</v>
      </c>
      <c r="AD188" s="176">
        <v>0</v>
      </c>
      <c r="AE188" s="176">
        <v>0</v>
      </c>
      <c r="AF188" s="176">
        <v>0</v>
      </c>
      <c r="AG188" s="176">
        <v>0</v>
      </c>
      <c r="AH188" s="176">
        <v>0</v>
      </c>
      <c r="AI188" s="176">
        <v>0</v>
      </c>
      <c r="AJ188" s="176">
        <v>0</v>
      </c>
      <c r="AK188" s="176">
        <v>0</v>
      </c>
      <c r="AL188" s="176">
        <v>0</v>
      </c>
      <c r="AM188" s="176">
        <v>0</v>
      </c>
      <c r="AN188" s="176">
        <v>0</v>
      </c>
      <c r="AO188" s="176">
        <v>0</v>
      </c>
      <c r="AP188" s="176">
        <v>0</v>
      </c>
      <c r="AQ188" s="176">
        <v>0</v>
      </c>
      <c r="AR188" s="176">
        <v>0</v>
      </c>
      <c r="AS188" s="176">
        <v>0</v>
      </c>
      <c r="AT188" s="176"/>
      <c r="AU188" s="176">
        <v>0</v>
      </c>
      <c r="AV188" s="176">
        <v>0</v>
      </c>
      <c r="AW188" s="176"/>
      <c r="AX188" s="176">
        <v>0</v>
      </c>
      <c r="AY188" s="176">
        <v>0</v>
      </c>
      <c r="AZ188" s="176">
        <v>0</v>
      </c>
      <c r="BA188" s="176"/>
      <c r="BB188" s="176"/>
      <c r="BC188" s="176"/>
      <c r="BD188" s="176"/>
      <c r="BE188" s="176"/>
      <c r="BF188" s="176"/>
      <c r="BG188" s="176"/>
      <c r="BH188" s="176"/>
      <c r="BI188" s="176"/>
      <c r="BJ188" s="176"/>
      <c r="BK188" s="176"/>
      <c r="BL188" s="176"/>
      <c r="BM188" s="176"/>
      <c r="BN188" s="176"/>
      <c r="BO188" s="176"/>
      <c r="BP188" s="176"/>
      <c r="BQ188" s="176"/>
      <c r="BR188" s="176"/>
      <c r="BS188" s="176"/>
      <c r="BT188" s="176"/>
      <c r="BU188" s="176"/>
      <c r="BV188" s="176"/>
      <c r="BW188" s="176"/>
      <c r="BX188" s="176"/>
      <c r="BY188" s="176"/>
      <c r="BZ188" s="176"/>
      <c r="CA188" s="176"/>
      <c r="CB188" s="176"/>
      <c r="CC188" s="176"/>
      <c r="CD188" s="176"/>
      <c r="CE188" s="176"/>
      <c r="CF188" s="176"/>
      <c r="CG188" s="176"/>
      <c r="CH188" s="176"/>
      <c r="CI188" s="176"/>
      <c r="CJ188" s="176"/>
      <c r="CK188" s="176"/>
      <c r="CL188" s="176"/>
      <c r="CM188" s="176"/>
      <c r="CN188" s="176"/>
      <c r="CO188" s="176"/>
      <c r="CP188" s="176"/>
      <c r="CQ188" s="176"/>
      <c r="CR188" s="176"/>
      <c r="CS188" s="176"/>
      <c r="CT188" s="176"/>
      <c r="CU188" s="176"/>
    </row>
    <row r="189" spans="1:99" s="600" customFormat="1" x14ac:dyDescent="0.3">
      <c r="A189" s="599">
        <v>576</v>
      </c>
      <c r="B189" s="600" t="s">
        <v>281</v>
      </c>
      <c r="D189" s="600">
        <v>0</v>
      </c>
      <c r="E189" s="600">
        <v>0</v>
      </c>
      <c r="F189" s="600">
        <v>0</v>
      </c>
      <c r="G189" s="600">
        <v>0</v>
      </c>
      <c r="H189" s="600">
        <v>0</v>
      </c>
      <c r="I189" s="600">
        <v>0</v>
      </c>
      <c r="J189" s="600">
        <v>0</v>
      </c>
      <c r="K189" s="600">
        <v>0</v>
      </c>
      <c r="M189" s="600">
        <v>0</v>
      </c>
      <c r="N189" s="600">
        <v>0</v>
      </c>
      <c r="P189" s="600">
        <v>0</v>
      </c>
      <c r="Q189" s="600">
        <v>0</v>
      </c>
      <c r="R189" s="600">
        <v>0</v>
      </c>
      <c r="S189" s="600">
        <v>0</v>
      </c>
      <c r="T189" s="600">
        <v>0</v>
      </c>
      <c r="U189" s="600">
        <v>0</v>
      </c>
      <c r="V189" s="600">
        <v>0</v>
      </c>
      <c r="W189" s="600">
        <v>0</v>
      </c>
      <c r="X189" s="600">
        <v>0</v>
      </c>
      <c r="Y189" s="600">
        <v>0</v>
      </c>
      <c r="Z189" s="600">
        <v>0</v>
      </c>
      <c r="AA189" s="600">
        <v>0</v>
      </c>
      <c r="AB189" s="600">
        <v>0</v>
      </c>
      <c r="AC189" s="600">
        <v>0</v>
      </c>
      <c r="AD189" s="600">
        <v>0</v>
      </c>
      <c r="AE189" s="600">
        <v>0</v>
      </c>
      <c r="AF189" s="600">
        <v>0</v>
      </c>
      <c r="AG189" s="600">
        <v>0</v>
      </c>
      <c r="AH189" s="600">
        <v>0</v>
      </c>
      <c r="AI189" s="600">
        <v>0</v>
      </c>
      <c r="AJ189" s="600">
        <v>0</v>
      </c>
      <c r="AK189" s="600">
        <v>0</v>
      </c>
      <c r="AL189" s="600">
        <v>0</v>
      </c>
      <c r="AM189" s="600">
        <v>0</v>
      </c>
      <c r="AN189" s="600">
        <v>0</v>
      </c>
      <c r="AO189" s="600">
        <v>0</v>
      </c>
      <c r="AP189" s="600">
        <v>0</v>
      </c>
      <c r="AQ189" s="600">
        <v>0</v>
      </c>
      <c r="AR189" s="600">
        <v>0</v>
      </c>
      <c r="AS189" s="600">
        <v>0</v>
      </c>
      <c r="AU189" s="600">
        <v>0</v>
      </c>
      <c r="AV189" s="600">
        <v>0</v>
      </c>
      <c r="AX189" s="600">
        <v>0</v>
      </c>
      <c r="AY189" s="600">
        <v>0</v>
      </c>
      <c r="AZ189" s="600">
        <v>0</v>
      </c>
    </row>
    <row r="190" spans="1:99" s="606" customFormat="1" x14ac:dyDescent="0.3">
      <c r="A190" s="605">
        <v>577</v>
      </c>
      <c r="B190" s="606" t="s">
        <v>890</v>
      </c>
      <c r="D190" s="606">
        <v>2</v>
      </c>
      <c r="E190" s="606">
        <v>2</v>
      </c>
      <c r="F190" s="606">
        <v>2</v>
      </c>
      <c r="G190" s="606">
        <v>2</v>
      </c>
      <c r="I190" s="606">
        <v>2</v>
      </c>
      <c r="M190" s="606">
        <v>2</v>
      </c>
      <c r="N190" s="606">
        <v>2</v>
      </c>
      <c r="P190" s="606">
        <v>2</v>
      </c>
      <c r="Q190" s="606">
        <v>2</v>
      </c>
      <c r="S190" s="606">
        <v>2</v>
      </c>
      <c r="U190" s="606">
        <v>2</v>
      </c>
      <c r="V190" s="606">
        <v>1</v>
      </c>
      <c r="X190" s="606">
        <v>2</v>
      </c>
      <c r="Y190" s="606">
        <v>1</v>
      </c>
      <c r="Z190" s="606">
        <v>2</v>
      </c>
      <c r="AA190" s="606">
        <v>2</v>
      </c>
      <c r="AB190" s="606">
        <v>2</v>
      </c>
      <c r="AD190" s="606">
        <v>2</v>
      </c>
      <c r="AG190" s="606">
        <v>2</v>
      </c>
      <c r="AH190" s="606">
        <v>2</v>
      </c>
      <c r="AI190" s="606">
        <v>2</v>
      </c>
      <c r="AL190" s="606">
        <v>2</v>
      </c>
      <c r="AM190" s="606">
        <v>2</v>
      </c>
      <c r="AO190" s="606">
        <v>2</v>
      </c>
      <c r="AP190" s="606">
        <v>2</v>
      </c>
      <c r="AQ190" s="606">
        <v>2</v>
      </c>
      <c r="AS190" s="606">
        <v>2</v>
      </c>
      <c r="AU190" s="606">
        <v>2</v>
      </c>
      <c r="AZ190" s="606">
        <v>2</v>
      </c>
    </row>
    <row r="191" spans="1:99" x14ac:dyDescent="0.3">
      <c r="A191" s="152">
        <v>578</v>
      </c>
      <c r="B191" s="176" t="s">
        <v>891</v>
      </c>
      <c r="C191" s="176"/>
      <c r="D191" s="176">
        <v>0</v>
      </c>
      <c r="E191" s="176">
        <v>0</v>
      </c>
      <c r="F191" s="176">
        <v>0</v>
      </c>
      <c r="G191" s="176">
        <v>0</v>
      </c>
      <c r="H191" s="176">
        <v>0</v>
      </c>
      <c r="I191" s="176">
        <v>0</v>
      </c>
      <c r="J191" s="176">
        <v>0</v>
      </c>
      <c r="K191" s="176">
        <v>0</v>
      </c>
      <c r="L191" s="176"/>
      <c r="M191" s="176">
        <v>0</v>
      </c>
      <c r="N191" s="176">
        <v>0</v>
      </c>
      <c r="O191" s="176"/>
      <c r="P191" s="176">
        <v>0</v>
      </c>
      <c r="Q191" s="176">
        <v>0</v>
      </c>
      <c r="R191" s="176">
        <v>0</v>
      </c>
      <c r="S191" s="176">
        <v>0</v>
      </c>
      <c r="T191" s="176">
        <v>0</v>
      </c>
      <c r="U191" s="176">
        <v>0</v>
      </c>
      <c r="V191" s="176">
        <v>0</v>
      </c>
      <c r="W191" s="176">
        <v>0</v>
      </c>
      <c r="X191" s="176">
        <v>0</v>
      </c>
      <c r="Y191" s="176">
        <v>0</v>
      </c>
      <c r="Z191" s="176">
        <v>0</v>
      </c>
      <c r="AA191" s="176">
        <v>0</v>
      </c>
      <c r="AB191" s="176">
        <v>0</v>
      </c>
      <c r="AC191" s="176">
        <v>0</v>
      </c>
      <c r="AD191" s="176">
        <v>0</v>
      </c>
      <c r="AE191" s="176">
        <v>0</v>
      </c>
      <c r="AF191" s="176">
        <v>0</v>
      </c>
      <c r="AG191" s="176">
        <v>0</v>
      </c>
      <c r="AH191" s="176">
        <v>0</v>
      </c>
      <c r="AI191" s="176">
        <v>0</v>
      </c>
      <c r="AJ191" s="176">
        <v>0</v>
      </c>
      <c r="AK191" s="176">
        <v>0</v>
      </c>
      <c r="AL191" s="176">
        <v>0</v>
      </c>
      <c r="AM191" s="176">
        <v>0</v>
      </c>
      <c r="AN191" s="176">
        <v>0</v>
      </c>
      <c r="AO191" s="176">
        <v>0</v>
      </c>
      <c r="AP191" s="176">
        <v>0</v>
      </c>
      <c r="AQ191" s="176">
        <v>0</v>
      </c>
      <c r="AR191" s="176">
        <v>0</v>
      </c>
      <c r="AS191" s="176">
        <v>0</v>
      </c>
      <c r="AT191" s="176"/>
      <c r="AU191" s="176">
        <v>0</v>
      </c>
      <c r="AV191" s="176">
        <v>0</v>
      </c>
      <c r="AW191" s="176"/>
      <c r="AX191" s="176">
        <v>0</v>
      </c>
      <c r="AY191" s="176">
        <v>0</v>
      </c>
      <c r="AZ191" s="176">
        <v>0</v>
      </c>
      <c r="BA191" s="176"/>
      <c r="BB191" s="176"/>
      <c r="BC191" s="176"/>
      <c r="BD191" s="176"/>
      <c r="BE191" s="176"/>
      <c r="BF191" s="176"/>
      <c r="BG191" s="176"/>
      <c r="BH191" s="176"/>
      <c r="BI191" s="176"/>
      <c r="BJ191" s="176"/>
      <c r="BK191" s="176"/>
      <c r="BL191" s="176"/>
      <c r="BM191" s="176"/>
      <c r="BN191" s="176"/>
      <c r="BO191" s="176"/>
      <c r="BP191" s="176"/>
      <c r="BQ191" s="176"/>
      <c r="BR191" s="176"/>
      <c r="BS191" s="176"/>
      <c r="BT191" s="176"/>
      <c r="BU191" s="176"/>
      <c r="BV191" s="176"/>
      <c r="BW191" s="176"/>
      <c r="BX191" s="176"/>
      <c r="BY191" s="176"/>
      <c r="BZ191" s="176"/>
      <c r="CA191" s="176"/>
      <c r="CB191" s="176"/>
      <c r="CC191" s="176"/>
      <c r="CD191" s="176"/>
      <c r="CE191" s="176"/>
      <c r="CF191" s="176"/>
      <c r="CG191" s="176"/>
      <c r="CH191" s="176"/>
      <c r="CI191" s="176"/>
      <c r="CJ191" s="176"/>
      <c r="CK191" s="176"/>
      <c r="CL191" s="176"/>
      <c r="CM191" s="176"/>
      <c r="CN191" s="176"/>
      <c r="CO191" s="176"/>
      <c r="CP191" s="176"/>
      <c r="CQ191" s="176"/>
      <c r="CR191" s="176"/>
      <c r="CS191" s="176"/>
      <c r="CT191" s="176"/>
      <c r="CU191" s="176"/>
    </row>
    <row r="192" spans="1:99" x14ac:dyDescent="0.3">
      <c r="A192" s="152">
        <v>579</v>
      </c>
      <c r="B192" s="176" t="s">
        <v>892</v>
      </c>
      <c r="C192" s="176"/>
      <c r="D192" s="176">
        <v>0</v>
      </c>
      <c r="E192" s="176">
        <v>0</v>
      </c>
      <c r="F192" s="176">
        <v>0</v>
      </c>
      <c r="G192" s="176">
        <v>0</v>
      </c>
      <c r="H192" s="176">
        <v>0</v>
      </c>
      <c r="I192" s="176">
        <v>0</v>
      </c>
      <c r="J192" s="176">
        <v>0</v>
      </c>
      <c r="K192" s="176">
        <v>0</v>
      </c>
      <c r="L192" s="176"/>
      <c r="M192" s="176">
        <v>0</v>
      </c>
      <c r="N192" s="176">
        <v>0</v>
      </c>
      <c r="O192" s="176"/>
      <c r="P192" s="176">
        <v>0</v>
      </c>
      <c r="Q192" s="176">
        <v>0</v>
      </c>
      <c r="R192" s="176">
        <v>0</v>
      </c>
      <c r="S192" s="176">
        <v>0</v>
      </c>
      <c r="T192" s="176">
        <v>0</v>
      </c>
      <c r="U192" s="176">
        <v>0</v>
      </c>
      <c r="V192" s="176">
        <v>0</v>
      </c>
      <c r="W192" s="176">
        <v>0</v>
      </c>
      <c r="X192" s="176">
        <v>0</v>
      </c>
      <c r="Y192" s="176">
        <v>0</v>
      </c>
      <c r="Z192" s="176">
        <v>0</v>
      </c>
      <c r="AA192" s="176">
        <v>0</v>
      </c>
      <c r="AB192" s="176">
        <v>0</v>
      </c>
      <c r="AC192" s="176">
        <v>0</v>
      </c>
      <c r="AD192" s="176">
        <v>0</v>
      </c>
      <c r="AE192" s="176">
        <v>0</v>
      </c>
      <c r="AF192" s="176">
        <v>0</v>
      </c>
      <c r="AG192" s="176">
        <v>0</v>
      </c>
      <c r="AH192" s="176">
        <v>0</v>
      </c>
      <c r="AI192" s="176">
        <v>0</v>
      </c>
      <c r="AJ192" s="176">
        <v>0</v>
      </c>
      <c r="AK192" s="176">
        <v>0</v>
      </c>
      <c r="AL192" s="176">
        <v>0</v>
      </c>
      <c r="AM192" s="176">
        <v>0</v>
      </c>
      <c r="AN192" s="176">
        <v>0</v>
      </c>
      <c r="AO192" s="176">
        <v>0</v>
      </c>
      <c r="AP192" s="176">
        <v>0</v>
      </c>
      <c r="AQ192" s="176">
        <v>0</v>
      </c>
      <c r="AR192" s="176">
        <v>0</v>
      </c>
      <c r="AS192" s="176">
        <v>0</v>
      </c>
      <c r="AT192" s="176"/>
      <c r="AU192" s="176">
        <v>0</v>
      </c>
      <c r="AV192" s="176">
        <v>0</v>
      </c>
      <c r="AW192" s="176"/>
      <c r="AX192" s="176">
        <v>0</v>
      </c>
      <c r="AY192" s="176">
        <v>0</v>
      </c>
      <c r="AZ192" s="176">
        <v>0</v>
      </c>
      <c r="BA192" s="176"/>
      <c r="BB192" s="176"/>
      <c r="BC192" s="176"/>
      <c r="BD192" s="176"/>
      <c r="BE192" s="176"/>
      <c r="BF192" s="176"/>
      <c r="BG192" s="176"/>
      <c r="BH192" s="176"/>
      <c r="BI192" s="176"/>
      <c r="BJ192" s="176"/>
      <c r="BK192" s="176"/>
      <c r="BL192" s="176"/>
      <c r="BM192" s="176"/>
      <c r="BN192" s="176"/>
      <c r="BO192" s="176"/>
      <c r="BP192" s="176"/>
      <c r="BQ192" s="176"/>
      <c r="BR192" s="176"/>
      <c r="BS192" s="176"/>
      <c r="BT192" s="176"/>
      <c r="BU192" s="176"/>
      <c r="BV192" s="176"/>
      <c r="BW192" s="176"/>
      <c r="BX192" s="176"/>
      <c r="BY192" s="176"/>
      <c r="BZ192" s="176"/>
      <c r="CA192" s="176"/>
      <c r="CB192" s="176"/>
      <c r="CC192" s="176"/>
      <c r="CD192" s="176"/>
      <c r="CE192" s="176"/>
      <c r="CF192" s="176"/>
      <c r="CG192" s="176"/>
      <c r="CH192" s="176"/>
      <c r="CI192" s="176"/>
      <c r="CJ192" s="176"/>
      <c r="CK192" s="176"/>
      <c r="CL192" s="176"/>
      <c r="CM192" s="176"/>
      <c r="CN192" s="176"/>
      <c r="CO192" s="176"/>
      <c r="CP192" s="176"/>
      <c r="CQ192" s="176"/>
      <c r="CR192" s="176"/>
      <c r="CS192" s="176"/>
      <c r="CT192" s="176"/>
      <c r="CU192" s="176"/>
    </row>
    <row r="193" spans="1:99" x14ac:dyDescent="0.3">
      <c r="A193" s="152">
        <v>580</v>
      </c>
      <c r="B193" s="176" t="s">
        <v>893</v>
      </c>
      <c r="C193" s="176"/>
      <c r="D193" s="176">
        <v>0</v>
      </c>
      <c r="E193" s="176">
        <v>0</v>
      </c>
      <c r="F193" s="176">
        <v>0</v>
      </c>
      <c r="G193" s="176">
        <v>0</v>
      </c>
      <c r="H193" s="176">
        <v>0</v>
      </c>
      <c r="I193" s="176">
        <v>0</v>
      </c>
      <c r="J193" s="176">
        <v>0</v>
      </c>
      <c r="K193" s="176">
        <v>0</v>
      </c>
      <c r="L193" s="176"/>
      <c r="M193" s="176">
        <v>0</v>
      </c>
      <c r="N193" s="176">
        <v>0</v>
      </c>
      <c r="O193" s="176"/>
      <c r="P193" s="176">
        <v>0</v>
      </c>
      <c r="Q193" s="176">
        <v>0</v>
      </c>
      <c r="R193" s="176">
        <v>0</v>
      </c>
      <c r="S193" s="176">
        <v>0</v>
      </c>
      <c r="T193" s="176">
        <v>0</v>
      </c>
      <c r="U193" s="176">
        <v>0</v>
      </c>
      <c r="V193" s="176">
        <v>0</v>
      </c>
      <c r="W193" s="176">
        <v>0</v>
      </c>
      <c r="X193" s="176">
        <v>0</v>
      </c>
      <c r="Y193" s="176">
        <v>0</v>
      </c>
      <c r="Z193" s="176">
        <v>0</v>
      </c>
      <c r="AA193" s="176">
        <v>0</v>
      </c>
      <c r="AB193" s="176">
        <v>0</v>
      </c>
      <c r="AC193" s="176">
        <v>0</v>
      </c>
      <c r="AD193" s="176">
        <v>0</v>
      </c>
      <c r="AE193" s="176">
        <v>0</v>
      </c>
      <c r="AF193" s="176">
        <v>0</v>
      </c>
      <c r="AG193" s="176">
        <v>0</v>
      </c>
      <c r="AH193" s="176">
        <v>0</v>
      </c>
      <c r="AI193" s="176">
        <v>0</v>
      </c>
      <c r="AJ193" s="176">
        <v>0</v>
      </c>
      <c r="AK193" s="176">
        <v>0</v>
      </c>
      <c r="AL193" s="176">
        <v>0</v>
      </c>
      <c r="AM193" s="176">
        <v>0</v>
      </c>
      <c r="AN193" s="176">
        <v>0</v>
      </c>
      <c r="AO193" s="176">
        <v>0</v>
      </c>
      <c r="AP193" s="176">
        <v>0</v>
      </c>
      <c r="AQ193" s="176">
        <v>0</v>
      </c>
      <c r="AR193" s="176">
        <v>0</v>
      </c>
      <c r="AS193" s="176">
        <v>0</v>
      </c>
      <c r="AT193" s="176"/>
      <c r="AU193" s="176">
        <v>0</v>
      </c>
      <c r="AV193" s="176">
        <v>0</v>
      </c>
      <c r="AW193" s="176"/>
      <c r="AX193" s="176">
        <v>0</v>
      </c>
      <c r="AY193" s="176">
        <v>0</v>
      </c>
      <c r="AZ193" s="176">
        <v>0</v>
      </c>
      <c r="BA193" s="176"/>
      <c r="BB193" s="176"/>
      <c r="BC193" s="176"/>
      <c r="BD193" s="176"/>
      <c r="BE193" s="176"/>
      <c r="BF193" s="176"/>
      <c r="BG193" s="176"/>
      <c r="BH193" s="176"/>
      <c r="BI193" s="176"/>
      <c r="BJ193" s="176"/>
      <c r="BK193" s="176"/>
      <c r="BL193" s="176"/>
      <c r="BM193" s="176"/>
      <c r="BN193" s="176"/>
      <c r="BO193" s="176"/>
      <c r="BP193" s="176"/>
      <c r="BQ193" s="176"/>
      <c r="BR193" s="176"/>
      <c r="BS193" s="176"/>
      <c r="BT193" s="176"/>
      <c r="BU193" s="176"/>
      <c r="BV193" s="176"/>
      <c r="BW193" s="176"/>
      <c r="BX193" s="176"/>
      <c r="BY193" s="176"/>
      <c r="BZ193" s="176"/>
      <c r="CA193" s="176"/>
      <c r="CB193" s="176"/>
      <c r="CC193" s="176"/>
      <c r="CD193" s="176"/>
      <c r="CE193" s="176"/>
      <c r="CF193" s="176"/>
      <c r="CG193" s="176"/>
      <c r="CH193" s="176"/>
      <c r="CI193" s="176"/>
      <c r="CJ193" s="176"/>
      <c r="CK193" s="176"/>
      <c r="CL193" s="176"/>
      <c r="CM193" s="176"/>
      <c r="CN193" s="176"/>
      <c r="CO193" s="176"/>
      <c r="CP193" s="176"/>
      <c r="CQ193" s="176"/>
      <c r="CR193" s="176"/>
      <c r="CS193" s="176"/>
      <c r="CT193" s="176"/>
      <c r="CU193" s="176"/>
    </row>
    <row r="194" spans="1:99" x14ac:dyDescent="0.3">
      <c r="A194" s="152">
        <v>581</v>
      </c>
      <c r="B194" s="176" t="s">
        <v>894</v>
      </c>
      <c r="C194" s="176"/>
      <c r="D194" s="176">
        <v>0</v>
      </c>
      <c r="E194" s="176">
        <v>0</v>
      </c>
      <c r="F194" s="176">
        <v>0</v>
      </c>
      <c r="G194" s="176">
        <v>0</v>
      </c>
      <c r="H194" s="176">
        <v>0</v>
      </c>
      <c r="I194" s="176">
        <v>0</v>
      </c>
      <c r="J194" s="176">
        <v>0</v>
      </c>
      <c r="K194" s="176">
        <v>0</v>
      </c>
      <c r="L194" s="176"/>
      <c r="M194" s="176">
        <v>0</v>
      </c>
      <c r="N194" s="176">
        <v>0</v>
      </c>
      <c r="O194" s="176"/>
      <c r="P194" s="176">
        <v>0</v>
      </c>
      <c r="Q194" s="176">
        <v>0</v>
      </c>
      <c r="R194" s="176">
        <v>0</v>
      </c>
      <c r="S194" s="176">
        <v>0</v>
      </c>
      <c r="T194" s="176">
        <v>0</v>
      </c>
      <c r="U194" s="176">
        <v>0</v>
      </c>
      <c r="V194" s="176">
        <v>0</v>
      </c>
      <c r="W194" s="176">
        <v>0</v>
      </c>
      <c r="X194" s="176">
        <v>0</v>
      </c>
      <c r="Y194" s="176">
        <v>0</v>
      </c>
      <c r="Z194" s="176">
        <v>0</v>
      </c>
      <c r="AA194" s="176">
        <v>0</v>
      </c>
      <c r="AB194" s="176">
        <v>0</v>
      </c>
      <c r="AC194" s="176">
        <v>0</v>
      </c>
      <c r="AD194" s="176">
        <v>0</v>
      </c>
      <c r="AE194" s="176">
        <v>0</v>
      </c>
      <c r="AF194" s="176">
        <v>0</v>
      </c>
      <c r="AG194" s="176">
        <v>0</v>
      </c>
      <c r="AH194" s="176">
        <v>0</v>
      </c>
      <c r="AI194" s="176">
        <v>0</v>
      </c>
      <c r="AJ194" s="176">
        <v>0</v>
      </c>
      <c r="AK194" s="176">
        <v>0</v>
      </c>
      <c r="AL194" s="176">
        <v>0</v>
      </c>
      <c r="AM194" s="176">
        <v>0</v>
      </c>
      <c r="AN194" s="176">
        <v>0</v>
      </c>
      <c r="AO194" s="176">
        <v>0</v>
      </c>
      <c r="AP194" s="176">
        <v>0</v>
      </c>
      <c r="AQ194" s="176">
        <v>0</v>
      </c>
      <c r="AR194" s="176">
        <v>0</v>
      </c>
      <c r="AS194" s="176">
        <v>0</v>
      </c>
      <c r="AT194" s="176"/>
      <c r="AU194" s="176">
        <v>0</v>
      </c>
      <c r="AV194" s="176">
        <v>0</v>
      </c>
      <c r="AW194" s="176"/>
      <c r="AX194" s="176">
        <v>0</v>
      </c>
      <c r="AY194" s="176">
        <v>0</v>
      </c>
      <c r="AZ194" s="176">
        <v>0</v>
      </c>
      <c r="BA194" s="176"/>
      <c r="BB194" s="176"/>
      <c r="BC194" s="176"/>
      <c r="BD194" s="176"/>
      <c r="BE194" s="176"/>
      <c r="BF194" s="176"/>
      <c r="BG194" s="176"/>
      <c r="BH194" s="176"/>
      <c r="BI194" s="176"/>
      <c r="BJ194" s="176"/>
      <c r="BK194" s="176"/>
      <c r="BL194" s="176"/>
      <c r="BM194" s="176"/>
      <c r="BN194" s="176"/>
      <c r="BO194" s="176"/>
      <c r="BP194" s="176"/>
      <c r="BQ194" s="176"/>
      <c r="BR194" s="176"/>
      <c r="BS194" s="176"/>
      <c r="BT194" s="176"/>
      <c r="BU194" s="176"/>
      <c r="BV194" s="176"/>
      <c r="BW194" s="176"/>
      <c r="BX194" s="176"/>
      <c r="BY194" s="176"/>
      <c r="BZ194" s="176"/>
      <c r="CA194" s="176"/>
      <c r="CB194" s="176"/>
      <c r="CC194" s="176"/>
      <c r="CD194" s="176"/>
      <c r="CE194" s="176"/>
      <c r="CF194" s="176"/>
      <c r="CG194" s="176"/>
      <c r="CH194" s="176"/>
      <c r="CI194" s="176"/>
      <c r="CJ194" s="176"/>
      <c r="CK194" s="176"/>
      <c r="CL194" s="176"/>
      <c r="CM194" s="176"/>
      <c r="CN194" s="176"/>
      <c r="CO194" s="176"/>
      <c r="CP194" s="176"/>
      <c r="CQ194" s="176"/>
      <c r="CR194" s="176"/>
      <c r="CS194" s="176"/>
      <c r="CT194" s="176"/>
      <c r="CU194" s="176"/>
    </row>
    <row r="195" spans="1:99" x14ac:dyDescent="0.3">
      <c r="A195" s="152">
        <v>585</v>
      </c>
      <c r="B195" s="176" t="s">
        <v>895</v>
      </c>
      <c r="C195" s="176"/>
      <c r="D195" s="176">
        <v>0</v>
      </c>
      <c r="E195" s="176">
        <v>0</v>
      </c>
      <c r="F195" s="176">
        <v>0</v>
      </c>
      <c r="G195" s="176">
        <v>0</v>
      </c>
      <c r="H195" s="176">
        <v>0</v>
      </c>
      <c r="I195" s="176">
        <v>0</v>
      </c>
      <c r="J195" s="176">
        <v>0</v>
      </c>
      <c r="K195" s="176">
        <v>0</v>
      </c>
      <c r="L195" s="176"/>
      <c r="M195" s="176">
        <v>0</v>
      </c>
      <c r="N195" s="176">
        <v>0</v>
      </c>
      <c r="O195" s="176"/>
      <c r="P195" s="176">
        <v>0</v>
      </c>
      <c r="Q195" s="176">
        <v>0</v>
      </c>
      <c r="R195" s="176">
        <v>0</v>
      </c>
      <c r="S195" s="176">
        <v>0</v>
      </c>
      <c r="T195" s="176">
        <v>0</v>
      </c>
      <c r="U195" s="176">
        <v>0</v>
      </c>
      <c r="V195" s="176">
        <v>0</v>
      </c>
      <c r="W195" s="176">
        <v>0</v>
      </c>
      <c r="X195" s="176">
        <v>0</v>
      </c>
      <c r="Y195" s="176">
        <v>0</v>
      </c>
      <c r="Z195" s="176">
        <v>0</v>
      </c>
      <c r="AA195" s="176">
        <v>0</v>
      </c>
      <c r="AB195" s="176">
        <v>0</v>
      </c>
      <c r="AC195" s="176">
        <v>0</v>
      </c>
      <c r="AD195" s="176">
        <v>0</v>
      </c>
      <c r="AE195" s="176">
        <v>0</v>
      </c>
      <c r="AF195" s="176">
        <v>0</v>
      </c>
      <c r="AG195" s="176">
        <v>0</v>
      </c>
      <c r="AH195" s="176">
        <v>0</v>
      </c>
      <c r="AI195" s="176">
        <v>0</v>
      </c>
      <c r="AJ195" s="176">
        <v>0</v>
      </c>
      <c r="AK195" s="176">
        <v>0</v>
      </c>
      <c r="AL195" s="176">
        <v>0</v>
      </c>
      <c r="AM195" s="176">
        <v>0</v>
      </c>
      <c r="AN195" s="176">
        <v>0</v>
      </c>
      <c r="AO195" s="176">
        <v>0</v>
      </c>
      <c r="AP195" s="176">
        <v>0</v>
      </c>
      <c r="AQ195" s="176">
        <v>0</v>
      </c>
      <c r="AR195" s="176">
        <v>0</v>
      </c>
      <c r="AS195" s="176">
        <v>0</v>
      </c>
      <c r="AT195" s="176"/>
      <c r="AU195" s="176">
        <v>0</v>
      </c>
      <c r="AV195" s="176">
        <v>0</v>
      </c>
      <c r="AW195" s="176"/>
      <c r="AX195" s="176">
        <v>0</v>
      </c>
      <c r="AY195" s="176">
        <v>0</v>
      </c>
      <c r="AZ195" s="176">
        <v>0</v>
      </c>
      <c r="BA195" s="176"/>
      <c r="BB195" s="176"/>
      <c r="BC195" s="176"/>
      <c r="BD195" s="176"/>
      <c r="BE195" s="176"/>
      <c r="BF195" s="176"/>
      <c r="BG195" s="176"/>
      <c r="BH195" s="176"/>
      <c r="BI195" s="176"/>
      <c r="BJ195" s="176"/>
      <c r="BK195" s="176"/>
      <c r="BL195" s="176"/>
      <c r="BM195" s="176"/>
      <c r="BN195" s="176"/>
      <c r="BO195" s="176"/>
      <c r="BP195" s="176"/>
      <c r="BQ195" s="176"/>
      <c r="BR195" s="176"/>
      <c r="BS195" s="176"/>
      <c r="BT195" s="176"/>
      <c r="BU195" s="176"/>
      <c r="BV195" s="176"/>
      <c r="BW195" s="176"/>
      <c r="BX195" s="176"/>
      <c r="BY195" s="176"/>
      <c r="BZ195" s="176"/>
      <c r="CA195" s="176"/>
      <c r="CB195" s="176"/>
      <c r="CC195" s="176"/>
      <c r="CD195" s="176"/>
      <c r="CE195" s="176"/>
      <c r="CF195" s="176"/>
      <c r="CG195" s="176"/>
      <c r="CH195" s="176"/>
      <c r="CI195" s="176"/>
      <c r="CJ195" s="176"/>
      <c r="CK195" s="176"/>
      <c r="CL195" s="176"/>
      <c r="CM195" s="176"/>
      <c r="CN195" s="176"/>
      <c r="CO195" s="176"/>
      <c r="CP195" s="176"/>
      <c r="CQ195" s="176"/>
      <c r="CR195" s="176"/>
      <c r="CS195" s="176"/>
      <c r="CT195" s="176"/>
      <c r="CU195" s="176"/>
    </row>
    <row r="196" spans="1:99" x14ac:dyDescent="0.3">
      <c r="A196" s="152">
        <v>586</v>
      </c>
      <c r="B196" s="176" t="s">
        <v>896</v>
      </c>
      <c r="C196" s="176"/>
      <c r="D196" s="176">
        <v>0</v>
      </c>
      <c r="E196" s="176">
        <v>0</v>
      </c>
      <c r="F196" s="176">
        <v>0</v>
      </c>
      <c r="G196" s="176">
        <v>0</v>
      </c>
      <c r="H196" s="176">
        <v>0</v>
      </c>
      <c r="I196" s="176">
        <v>0</v>
      </c>
      <c r="J196" s="176">
        <v>0</v>
      </c>
      <c r="K196" s="176">
        <v>0</v>
      </c>
      <c r="L196" s="176"/>
      <c r="M196" s="176">
        <v>0</v>
      </c>
      <c r="N196" s="176">
        <v>0</v>
      </c>
      <c r="O196" s="176"/>
      <c r="P196" s="176">
        <v>0</v>
      </c>
      <c r="Q196" s="176">
        <v>0</v>
      </c>
      <c r="R196" s="176">
        <v>0</v>
      </c>
      <c r="S196" s="176">
        <v>0</v>
      </c>
      <c r="T196" s="176">
        <v>0</v>
      </c>
      <c r="U196" s="176">
        <v>0</v>
      </c>
      <c r="V196" s="176">
        <v>0</v>
      </c>
      <c r="W196" s="176">
        <v>0</v>
      </c>
      <c r="X196" s="176">
        <v>0</v>
      </c>
      <c r="Y196" s="176">
        <v>0</v>
      </c>
      <c r="Z196" s="176">
        <v>0</v>
      </c>
      <c r="AA196" s="176">
        <v>0</v>
      </c>
      <c r="AB196" s="176">
        <v>0</v>
      </c>
      <c r="AC196" s="176">
        <v>0</v>
      </c>
      <c r="AD196" s="176">
        <v>0</v>
      </c>
      <c r="AE196" s="176">
        <v>0</v>
      </c>
      <c r="AF196" s="176">
        <v>0</v>
      </c>
      <c r="AG196" s="176">
        <v>0</v>
      </c>
      <c r="AH196" s="176">
        <v>0</v>
      </c>
      <c r="AI196" s="176">
        <v>0</v>
      </c>
      <c r="AJ196" s="176">
        <v>0</v>
      </c>
      <c r="AK196" s="176">
        <v>0</v>
      </c>
      <c r="AL196" s="176">
        <v>0</v>
      </c>
      <c r="AM196" s="176">
        <v>0</v>
      </c>
      <c r="AN196" s="176">
        <v>0</v>
      </c>
      <c r="AO196" s="176">
        <v>0</v>
      </c>
      <c r="AP196" s="176">
        <v>0</v>
      </c>
      <c r="AQ196" s="176">
        <v>0</v>
      </c>
      <c r="AR196" s="176">
        <v>0</v>
      </c>
      <c r="AS196" s="176">
        <v>0</v>
      </c>
      <c r="AT196" s="176"/>
      <c r="AU196" s="176">
        <v>0</v>
      </c>
      <c r="AV196" s="176">
        <v>0</v>
      </c>
      <c r="AW196" s="176"/>
      <c r="AX196" s="176">
        <v>0</v>
      </c>
      <c r="AY196" s="176">
        <v>0</v>
      </c>
      <c r="AZ196" s="176">
        <v>0</v>
      </c>
      <c r="BA196" s="176"/>
      <c r="BB196" s="176"/>
      <c r="BC196" s="176"/>
      <c r="BD196" s="176"/>
      <c r="BE196" s="176"/>
      <c r="BF196" s="176"/>
      <c r="BG196" s="176"/>
      <c r="BH196" s="176"/>
      <c r="BI196" s="176"/>
      <c r="BJ196" s="176"/>
      <c r="BK196" s="176"/>
      <c r="BL196" s="176"/>
      <c r="BM196" s="176"/>
      <c r="BN196" s="176"/>
      <c r="BO196" s="176"/>
      <c r="BP196" s="176"/>
      <c r="BQ196" s="176"/>
      <c r="BR196" s="176"/>
      <c r="BS196" s="176"/>
      <c r="BT196" s="176"/>
      <c r="BU196" s="176"/>
      <c r="BV196" s="176"/>
      <c r="BW196" s="176"/>
      <c r="BX196" s="176"/>
      <c r="BY196" s="176"/>
      <c r="BZ196" s="176"/>
      <c r="CA196" s="176"/>
      <c r="CB196" s="176"/>
      <c r="CC196" s="176"/>
      <c r="CD196" s="176"/>
      <c r="CE196" s="176"/>
      <c r="CF196" s="176"/>
      <c r="CG196" s="176"/>
      <c r="CH196" s="176"/>
      <c r="CI196" s="176"/>
      <c r="CJ196" s="176"/>
      <c r="CK196" s="176"/>
      <c r="CL196" s="176"/>
      <c r="CM196" s="176"/>
      <c r="CN196" s="176"/>
      <c r="CO196" s="176"/>
      <c r="CP196" s="176"/>
      <c r="CQ196" s="176"/>
      <c r="CR196" s="176"/>
      <c r="CS196" s="176"/>
      <c r="CT196" s="176"/>
      <c r="CU196" s="176"/>
    </row>
    <row r="197" spans="1:99" x14ac:dyDescent="0.3">
      <c r="A197" s="152">
        <v>587</v>
      </c>
      <c r="B197" s="176" t="s">
        <v>897</v>
      </c>
      <c r="C197" s="176"/>
      <c r="D197" s="176">
        <v>0</v>
      </c>
      <c r="E197" s="176">
        <v>0</v>
      </c>
      <c r="F197" s="176">
        <v>0</v>
      </c>
      <c r="G197" s="176">
        <v>0</v>
      </c>
      <c r="H197" s="176">
        <v>0</v>
      </c>
      <c r="I197" s="176">
        <v>0</v>
      </c>
      <c r="J197" s="176">
        <v>0</v>
      </c>
      <c r="K197" s="176">
        <v>0</v>
      </c>
      <c r="L197" s="176"/>
      <c r="M197" s="176">
        <v>0</v>
      </c>
      <c r="N197" s="176">
        <v>0</v>
      </c>
      <c r="O197" s="176"/>
      <c r="P197" s="176">
        <v>0</v>
      </c>
      <c r="Q197" s="176">
        <v>0</v>
      </c>
      <c r="R197" s="176">
        <v>0</v>
      </c>
      <c r="S197" s="176">
        <v>0</v>
      </c>
      <c r="T197" s="176">
        <v>0</v>
      </c>
      <c r="U197" s="176">
        <v>0</v>
      </c>
      <c r="V197" s="176">
        <v>0</v>
      </c>
      <c r="W197" s="176">
        <v>0</v>
      </c>
      <c r="X197" s="176">
        <v>0</v>
      </c>
      <c r="Y197" s="176">
        <v>0</v>
      </c>
      <c r="Z197" s="176">
        <v>0</v>
      </c>
      <c r="AA197" s="176">
        <v>0</v>
      </c>
      <c r="AB197" s="176">
        <v>0</v>
      </c>
      <c r="AC197" s="176">
        <v>0</v>
      </c>
      <c r="AD197" s="176">
        <v>0</v>
      </c>
      <c r="AE197" s="176">
        <v>0</v>
      </c>
      <c r="AF197" s="176">
        <v>0</v>
      </c>
      <c r="AG197" s="176">
        <v>0</v>
      </c>
      <c r="AH197" s="176">
        <v>0</v>
      </c>
      <c r="AI197" s="176">
        <v>0</v>
      </c>
      <c r="AJ197" s="176">
        <v>0</v>
      </c>
      <c r="AK197" s="176">
        <v>0</v>
      </c>
      <c r="AL197" s="176">
        <v>0</v>
      </c>
      <c r="AM197" s="176">
        <v>0</v>
      </c>
      <c r="AN197" s="176">
        <v>0</v>
      </c>
      <c r="AO197" s="176">
        <v>0</v>
      </c>
      <c r="AP197" s="176">
        <v>0</v>
      </c>
      <c r="AQ197" s="176">
        <v>0</v>
      </c>
      <c r="AR197" s="176">
        <v>0</v>
      </c>
      <c r="AS197" s="176">
        <v>0</v>
      </c>
      <c r="AT197" s="176"/>
      <c r="AU197" s="176">
        <v>0</v>
      </c>
      <c r="AV197" s="176">
        <v>0</v>
      </c>
      <c r="AW197" s="176"/>
      <c r="AX197" s="176">
        <v>0</v>
      </c>
      <c r="AY197" s="176">
        <v>0</v>
      </c>
      <c r="AZ197" s="176">
        <v>0</v>
      </c>
      <c r="BA197" s="176"/>
      <c r="BB197" s="176"/>
      <c r="BC197" s="176"/>
      <c r="BD197" s="176"/>
      <c r="BE197" s="176"/>
      <c r="BF197" s="176"/>
      <c r="BG197" s="176"/>
      <c r="BH197" s="176"/>
      <c r="BI197" s="176"/>
      <c r="BJ197" s="176"/>
      <c r="BK197" s="176"/>
      <c r="BL197" s="176"/>
      <c r="BM197" s="176"/>
      <c r="BN197" s="176"/>
      <c r="BO197" s="176"/>
      <c r="BP197" s="176"/>
      <c r="BQ197" s="176"/>
      <c r="BR197" s="176"/>
      <c r="BS197" s="176"/>
      <c r="BT197" s="176"/>
      <c r="BU197" s="176"/>
      <c r="BV197" s="176"/>
      <c r="BW197" s="176"/>
      <c r="BX197" s="176"/>
      <c r="BY197" s="176"/>
      <c r="BZ197" s="176"/>
      <c r="CA197" s="176"/>
      <c r="CB197" s="176"/>
      <c r="CC197" s="176"/>
      <c r="CD197" s="176"/>
      <c r="CE197" s="176"/>
      <c r="CF197" s="176"/>
      <c r="CG197" s="176"/>
      <c r="CH197" s="176"/>
      <c r="CI197" s="176"/>
      <c r="CJ197" s="176"/>
      <c r="CK197" s="176"/>
      <c r="CL197" s="176"/>
      <c r="CM197" s="176"/>
      <c r="CN197" s="176"/>
      <c r="CO197" s="176"/>
      <c r="CP197" s="176"/>
      <c r="CQ197" s="176"/>
      <c r="CR197" s="176"/>
      <c r="CS197" s="176"/>
      <c r="CT197" s="176"/>
      <c r="CU197" s="176"/>
    </row>
    <row r="198" spans="1:99" x14ac:dyDescent="0.3">
      <c r="A198" s="152">
        <v>588</v>
      </c>
      <c r="B198" s="176" t="s">
        <v>898</v>
      </c>
      <c r="C198" s="176"/>
      <c r="D198" s="176">
        <v>0</v>
      </c>
      <c r="E198" s="176">
        <v>0</v>
      </c>
      <c r="F198" s="176">
        <v>0</v>
      </c>
      <c r="G198" s="176">
        <v>0</v>
      </c>
      <c r="H198" s="176">
        <v>0</v>
      </c>
      <c r="I198" s="176">
        <v>0</v>
      </c>
      <c r="J198" s="176">
        <v>0</v>
      </c>
      <c r="K198" s="176">
        <v>0</v>
      </c>
      <c r="L198" s="176"/>
      <c r="M198" s="176">
        <v>0</v>
      </c>
      <c r="N198" s="176">
        <v>0</v>
      </c>
      <c r="O198" s="176"/>
      <c r="P198" s="176">
        <v>0</v>
      </c>
      <c r="Q198" s="176">
        <v>0</v>
      </c>
      <c r="R198" s="176">
        <v>0</v>
      </c>
      <c r="S198" s="176">
        <v>0</v>
      </c>
      <c r="T198" s="176">
        <v>0</v>
      </c>
      <c r="U198" s="176">
        <v>0</v>
      </c>
      <c r="V198" s="176">
        <v>0</v>
      </c>
      <c r="W198" s="176">
        <v>0</v>
      </c>
      <c r="X198" s="176">
        <v>0</v>
      </c>
      <c r="Y198" s="176">
        <v>0</v>
      </c>
      <c r="Z198" s="176">
        <v>0</v>
      </c>
      <c r="AA198" s="176">
        <v>0</v>
      </c>
      <c r="AB198" s="176">
        <v>0</v>
      </c>
      <c r="AC198" s="176">
        <v>0</v>
      </c>
      <c r="AD198" s="176">
        <v>0</v>
      </c>
      <c r="AE198" s="176">
        <v>0</v>
      </c>
      <c r="AF198" s="176">
        <v>0</v>
      </c>
      <c r="AG198" s="176">
        <v>0</v>
      </c>
      <c r="AH198" s="176">
        <v>0</v>
      </c>
      <c r="AI198" s="176">
        <v>0</v>
      </c>
      <c r="AJ198" s="176">
        <v>0</v>
      </c>
      <c r="AK198" s="176">
        <v>0</v>
      </c>
      <c r="AL198" s="176">
        <v>0</v>
      </c>
      <c r="AM198" s="176">
        <v>0</v>
      </c>
      <c r="AN198" s="176">
        <v>0</v>
      </c>
      <c r="AO198" s="176">
        <v>0</v>
      </c>
      <c r="AP198" s="176">
        <v>0</v>
      </c>
      <c r="AQ198" s="176">
        <v>0</v>
      </c>
      <c r="AR198" s="176">
        <v>0</v>
      </c>
      <c r="AS198" s="176">
        <v>0</v>
      </c>
      <c r="AT198" s="176"/>
      <c r="AU198" s="176">
        <v>0</v>
      </c>
      <c r="AV198" s="176">
        <v>0</v>
      </c>
      <c r="AW198" s="176"/>
      <c r="AX198" s="176">
        <v>0</v>
      </c>
      <c r="AY198" s="176">
        <v>0</v>
      </c>
      <c r="AZ198" s="176">
        <v>0</v>
      </c>
      <c r="BA198" s="176"/>
      <c r="BB198" s="176"/>
      <c r="BC198" s="176"/>
      <c r="BD198" s="176"/>
      <c r="BE198" s="176"/>
      <c r="BF198" s="176"/>
      <c r="BG198" s="176"/>
      <c r="BH198" s="176"/>
      <c r="BI198" s="176"/>
      <c r="BJ198" s="176"/>
      <c r="BK198" s="176"/>
      <c r="BL198" s="176"/>
      <c r="BM198" s="176"/>
      <c r="BN198" s="176"/>
      <c r="BO198" s="176"/>
      <c r="BP198" s="176"/>
      <c r="BQ198" s="176"/>
      <c r="BR198" s="176"/>
      <c r="BS198" s="176"/>
      <c r="BT198" s="176"/>
      <c r="BU198" s="176"/>
      <c r="BV198" s="176"/>
      <c r="BW198" s="176"/>
      <c r="BX198" s="176"/>
      <c r="BY198" s="176"/>
      <c r="BZ198" s="176"/>
      <c r="CA198" s="176"/>
      <c r="CB198" s="176"/>
      <c r="CC198" s="176"/>
      <c r="CD198" s="176"/>
      <c r="CE198" s="176"/>
      <c r="CF198" s="176"/>
      <c r="CG198" s="176"/>
      <c r="CH198" s="176"/>
      <c r="CI198" s="176"/>
      <c r="CJ198" s="176"/>
      <c r="CK198" s="176"/>
      <c r="CL198" s="176"/>
      <c r="CM198" s="176"/>
      <c r="CN198" s="176"/>
      <c r="CO198" s="176"/>
      <c r="CP198" s="176"/>
      <c r="CQ198" s="176"/>
      <c r="CR198" s="176"/>
      <c r="CS198" s="176"/>
      <c r="CT198" s="176"/>
      <c r="CU198" s="176"/>
    </row>
    <row r="199" spans="1:99" x14ac:dyDescent="0.3">
      <c r="A199" s="152">
        <v>589</v>
      </c>
      <c r="B199" s="176" t="s">
        <v>899</v>
      </c>
      <c r="C199" s="176"/>
      <c r="D199" s="176">
        <v>0</v>
      </c>
      <c r="E199" s="176">
        <v>0</v>
      </c>
      <c r="F199" s="176">
        <v>0</v>
      </c>
      <c r="G199" s="176">
        <v>0</v>
      </c>
      <c r="H199" s="176">
        <v>0</v>
      </c>
      <c r="I199" s="176">
        <v>0</v>
      </c>
      <c r="J199" s="176">
        <v>0</v>
      </c>
      <c r="K199" s="176">
        <v>0</v>
      </c>
      <c r="L199" s="176"/>
      <c r="M199" s="176">
        <v>0</v>
      </c>
      <c r="N199" s="176">
        <v>0</v>
      </c>
      <c r="O199" s="176"/>
      <c r="P199" s="176">
        <v>0</v>
      </c>
      <c r="Q199" s="176">
        <v>0</v>
      </c>
      <c r="R199" s="176">
        <v>0</v>
      </c>
      <c r="S199" s="176">
        <v>0</v>
      </c>
      <c r="T199" s="176">
        <v>0</v>
      </c>
      <c r="U199" s="176">
        <v>0</v>
      </c>
      <c r="V199" s="176">
        <v>0</v>
      </c>
      <c r="W199" s="176">
        <v>0</v>
      </c>
      <c r="X199" s="176">
        <v>0</v>
      </c>
      <c r="Y199" s="176">
        <v>0</v>
      </c>
      <c r="Z199" s="176">
        <v>0</v>
      </c>
      <c r="AA199" s="176">
        <v>0</v>
      </c>
      <c r="AB199" s="176">
        <v>0</v>
      </c>
      <c r="AC199" s="176">
        <v>0</v>
      </c>
      <c r="AD199" s="176">
        <v>0</v>
      </c>
      <c r="AE199" s="176">
        <v>0</v>
      </c>
      <c r="AF199" s="176">
        <v>0</v>
      </c>
      <c r="AG199" s="176">
        <v>0</v>
      </c>
      <c r="AH199" s="176">
        <v>0</v>
      </c>
      <c r="AI199" s="176">
        <v>0</v>
      </c>
      <c r="AJ199" s="176">
        <v>0</v>
      </c>
      <c r="AK199" s="176">
        <v>0</v>
      </c>
      <c r="AL199" s="176">
        <v>0</v>
      </c>
      <c r="AM199" s="176">
        <v>0</v>
      </c>
      <c r="AN199" s="176">
        <v>0</v>
      </c>
      <c r="AO199" s="176">
        <v>0</v>
      </c>
      <c r="AP199" s="176">
        <v>0</v>
      </c>
      <c r="AQ199" s="176">
        <v>0</v>
      </c>
      <c r="AR199" s="176">
        <v>0</v>
      </c>
      <c r="AS199" s="176">
        <v>0</v>
      </c>
      <c r="AT199" s="176"/>
      <c r="AU199" s="176">
        <v>0</v>
      </c>
      <c r="AV199" s="176">
        <v>0</v>
      </c>
      <c r="AW199" s="176"/>
      <c r="AX199" s="176">
        <v>0</v>
      </c>
      <c r="AY199" s="176">
        <v>0</v>
      </c>
      <c r="AZ199" s="176">
        <v>0</v>
      </c>
      <c r="BA199" s="176"/>
      <c r="BB199" s="176"/>
      <c r="BC199" s="176"/>
      <c r="BD199" s="176"/>
      <c r="BE199" s="176"/>
      <c r="BF199" s="176"/>
      <c r="BG199" s="176"/>
      <c r="BH199" s="176"/>
      <c r="BI199" s="176"/>
      <c r="BJ199" s="176"/>
      <c r="BK199" s="176"/>
      <c r="BL199" s="176"/>
      <c r="BM199" s="176"/>
      <c r="BN199" s="176"/>
      <c r="BO199" s="176"/>
      <c r="BP199" s="176"/>
      <c r="BQ199" s="176"/>
      <c r="BR199" s="176"/>
      <c r="BS199" s="176"/>
      <c r="BT199" s="176"/>
      <c r="BU199" s="176"/>
      <c r="BV199" s="176"/>
      <c r="BW199" s="176"/>
      <c r="BX199" s="176"/>
      <c r="BY199" s="176"/>
      <c r="BZ199" s="176"/>
      <c r="CA199" s="176"/>
      <c r="CB199" s="176"/>
      <c r="CC199" s="176"/>
      <c r="CD199" s="176"/>
      <c r="CE199" s="176"/>
      <c r="CF199" s="176"/>
      <c r="CG199" s="176"/>
      <c r="CH199" s="176"/>
      <c r="CI199" s="176"/>
      <c r="CJ199" s="176"/>
      <c r="CK199" s="176"/>
      <c r="CL199" s="176"/>
      <c r="CM199" s="176"/>
      <c r="CN199" s="176"/>
      <c r="CO199" s="176"/>
      <c r="CP199" s="176"/>
      <c r="CQ199" s="176"/>
      <c r="CR199" s="176"/>
      <c r="CS199" s="176"/>
      <c r="CT199" s="176"/>
      <c r="CU199" s="176"/>
    </row>
    <row r="200" spans="1:99" s="609" customFormat="1" x14ac:dyDescent="0.3">
      <c r="A200" s="608">
        <v>591</v>
      </c>
      <c r="B200" s="609" t="s">
        <v>310</v>
      </c>
      <c r="D200" s="609">
        <v>2368691</v>
      </c>
      <c r="E200" s="609">
        <v>2518367</v>
      </c>
      <c r="F200" s="609">
        <v>5577437</v>
      </c>
      <c r="G200" s="609">
        <v>0</v>
      </c>
      <c r="H200" s="609">
        <v>32034779</v>
      </c>
      <c r="I200" s="609">
        <v>0</v>
      </c>
      <c r="J200" s="609">
        <v>98210509</v>
      </c>
      <c r="K200" s="609">
        <v>8949434</v>
      </c>
      <c r="M200" s="609">
        <v>3271986</v>
      </c>
      <c r="N200" s="609">
        <v>3197293</v>
      </c>
      <c r="P200" s="609">
        <v>329952909</v>
      </c>
      <c r="Q200" s="609">
        <v>866693</v>
      </c>
      <c r="R200" s="609">
        <v>392743</v>
      </c>
      <c r="S200" s="609">
        <v>2333044</v>
      </c>
      <c r="T200" s="609">
        <v>0</v>
      </c>
      <c r="U200" s="609">
        <v>248110444</v>
      </c>
      <c r="V200" s="609">
        <v>2981128</v>
      </c>
      <c r="W200" s="609">
        <v>397878</v>
      </c>
      <c r="X200" s="609">
        <v>2739009</v>
      </c>
      <c r="Y200" s="609">
        <v>5023327</v>
      </c>
      <c r="Z200" s="609">
        <v>0</v>
      </c>
      <c r="AA200" s="609">
        <v>2483086</v>
      </c>
      <c r="AB200" s="609">
        <v>464647</v>
      </c>
      <c r="AC200" s="609">
        <v>9799717</v>
      </c>
      <c r="AD200" s="609">
        <v>1069289</v>
      </c>
      <c r="AE200" s="609">
        <v>0</v>
      </c>
      <c r="AF200" s="609">
        <v>24983106</v>
      </c>
      <c r="AG200" s="609">
        <v>36397777</v>
      </c>
      <c r="AH200" s="609">
        <v>7841634</v>
      </c>
      <c r="AI200" s="609">
        <v>0</v>
      </c>
      <c r="AJ200" s="609">
        <v>7972393</v>
      </c>
      <c r="AK200" s="609">
        <v>804940</v>
      </c>
      <c r="AL200" s="609">
        <v>348230</v>
      </c>
      <c r="AM200" s="609">
        <v>10373141</v>
      </c>
      <c r="AN200" s="609">
        <v>2141079</v>
      </c>
      <c r="AO200" s="609">
        <v>2404808</v>
      </c>
      <c r="AP200" s="609">
        <v>0</v>
      </c>
      <c r="AQ200" s="609">
        <v>522965</v>
      </c>
      <c r="AR200" s="609">
        <v>695095</v>
      </c>
      <c r="AS200" s="609">
        <v>156745</v>
      </c>
      <c r="AU200" s="609">
        <v>5661789</v>
      </c>
      <c r="AV200" s="609">
        <v>55622</v>
      </c>
      <c r="AX200" s="609">
        <v>38803</v>
      </c>
      <c r="AY200" s="609">
        <v>2165314</v>
      </c>
      <c r="AZ200" s="609">
        <v>2570474</v>
      </c>
    </row>
    <row r="201" spans="1:99" s="609" customFormat="1" x14ac:dyDescent="0.3">
      <c r="A201" s="608">
        <v>592</v>
      </c>
      <c r="B201" s="609" t="s">
        <v>311</v>
      </c>
      <c r="D201" s="609">
        <v>-424672</v>
      </c>
      <c r="E201" s="609">
        <v>699082</v>
      </c>
      <c r="F201" s="609">
        <v>2153876</v>
      </c>
      <c r="G201" s="609">
        <v>0</v>
      </c>
      <c r="H201" s="609">
        <v>41267622</v>
      </c>
      <c r="I201" s="609">
        <v>0</v>
      </c>
      <c r="J201" s="609">
        <v>25390601</v>
      </c>
      <c r="K201" s="609">
        <v>948997</v>
      </c>
      <c r="M201" s="609">
        <v>-95000</v>
      </c>
      <c r="N201" s="609">
        <v>435004</v>
      </c>
      <c r="P201" s="609">
        <v>55031541</v>
      </c>
      <c r="Q201" s="609">
        <v>190881</v>
      </c>
      <c r="R201" s="609">
        <v>-129573</v>
      </c>
      <c r="S201" s="609">
        <v>1038568</v>
      </c>
      <c r="T201" s="609">
        <v>0</v>
      </c>
      <c r="U201" s="609">
        <v>8595631</v>
      </c>
      <c r="V201" s="609">
        <v>771198</v>
      </c>
      <c r="W201" s="609">
        <v>169776</v>
      </c>
      <c r="X201" s="609">
        <v>265052</v>
      </c>
      <c r="Y201" s="609">
        <v>669358</v>
      </c>
      <c r="Z201" s="609">
        <v>0</v>
      </c>
      <c r="AA201" s="609">
        <v>-702571</v>
      </c>
      <c r="AB201" s="609">
        <v>2230</v>
      </c>
      <c r="AC201" s="609">
        <v>748751</v>
      </c>
      <c r="AD201" s="609">
        <v>334050</v>
      </c>
      <c r="AE201" s="609">
        <v>0</v>
      </c>
      <c r="AF201" s="609">
        <v>9669245</v>
      </c>
      <c r="AG201" s="609">
        <v>3350345</v>
      </c>
      <c r="AH201" s="609">
        <v>914695</v>
      </c>
      <c r="AI201" s="609">
        <v>0</v>
      </c>
      <c r="AJ201" s="609">
        <v>956913</v>
      </c>
      <c r="AK201" s="609">
        <v>-92259</v>
      </c>
      <c r="AL201" s="609">
        <v>-88605</v>
      </c>
      <c r="AM201" s="609">
        <v>3227418</v>
      </c>
      <c r="AN201" s="609">
        <v>181637</v>
      </c>
      <c r="AO201" s="609">
        <v>813409</v>
      </c>
      <c r="AP201" s="609">
        <v>0</v>
      </c>
      <c r="AQ201" s="609">
        <v>254161</v>
      </c>
      <c r="AR201" s="609">
        <v>1227875</v>
      </c>
      <c r="AS201" s="609">
        <v>27265</v>
      </c>
      <c r="AU201" s="609">
        <v>-132014</v>
      </c>
      <c r="AV201" s="609">
        <v>-55622</v>
      </c>
      <c r="AX201" s="609">
        <v>3366</v>
      </c>
      <c r="AY201" s="609">
        <v>387757</v>
      </c>
      <c r="AZ201" s="609">
        <v>2659824</v>
      </c>
    </row>
    <row r="202" spans="1:99" x14ac:dyDescent="0.3">
      <c r="A202" s="152">
        <v>593</v>
      </c>
      <c r="B202" s="176" t="s">
        <v>900</v>
      </c>
      <c r="C202" s="176"/>
      <c r="D202" s="176">
        <v>0</v>
      </c>
      <c r="E202" s="176">
        <v>0</v>
      </c>
      <c r="F202" s="176">
        <v>0</v>
      </c>
      <c r="G202" s="176">
        <v>0</v>
      </c>
      <c r="H202" s="176">
        <v>0</v>
      </c>
      <c r="I202" s="176">
        <v>0</v>
      </c>
      <c r="J202" s="176">
        <v>0</v>
      </c>
      <c r="K202" s="176">
        <v>0</v>
      </c>
      <c r="L202" s="176"/>
      <c r="M202" s="176">
        <v>0</v>
      </c>
      <c r="N202" s="176">
        <v>0</v>
      </c>
      <c r="O202" s="176"/>
      <c r="P202" s="176">
        <v>0</v>
      </c>
      <c r="Q202" s="176">
        <v>0</v>
      </c>
      <c r="R202" s="176">
        <v>0</v>
      </c>
      <c r="S202" s="176">
        <v>0</v>
      </c>
      <c r="T202" s="176">
        <v>0</v>
      </c>
      <c r="U202" s="176">
        <v>0</v>
      </c>
      <c r="V202" s="176">
        <v>0</v>
      </c>
      <c r="W202" s="176">
        <v>0</v>
      </c>
      <c r="X202" s="176">
        <v>0</v>
      </c>
      <c r="Y202" s="176">
        <v>0</v>
      </c>
      <c r="Z202" s="176">
        <v>0</v>
      </c>
      <c r="AA202" s="176">
        <v>0</v>
      </c>
      <c r="AB202" s="176">
        <v>0</v>
      </c>
      <c r="AC202" s="176">
        <v>0</v>
      </c>
      <c r="AD202" s="176">
        <v>0</v>
      </c>
      <c r="AE202" s="176">
        <v>0</v>
      </c>
      <c r="AF202" s="176">
        <v>0</v>
      </c>
      <c r="AG202" s="176">
        <v>0</v>
      </c>
      <c r="AH202" s="176">
        <v>0</v>
      </c>
      <c r="AI202" s="176">
        <v>0</v>
      </c>
      <c r="AJ202" s="176">
        <v>0</v>
      </c>
      <c r="AK202" s="176">
        <v>0</v>
      </c>
      <c r="AL202" s="176">
        <v>0</v>
      </c>
      <c r="AM202" s="176">
        <v>0</v>
      </c>
      <c r="AN202" s="176">
        <v>0</v>
      </c>
      <c r="AO202" s="176">
        <v>0</v>
      </c>
      <c r="AP202" s="176">
        <v>0</v>
      </c>
      <c r="AQ202" s="176">
        <v>0</v>
      </c>
      <c r="AR202" s="176">
        <v>0</v>
      </c>
      <c r="AS202" s="176">
        <v>0</v>
      </c>
      <c r="AT202" s="176"/>
      <c r="AU202" s="176">
        <v>0</v>
      </c>
      <c r="AV202" s="176">
        <v>0</v>
      </c>
      <c r="AW202" s="176"/>
      <c r="AX202" s="176">
        <v>0</v>
      </c>
      <c r="AY202" s="176">
        <v>0</v>
      </c>
      <c r="AZ202" s="176">
        <v>0</v>
      </c>
      <c r="BA202" s="176"/>
      <c r="BB202" s="176"/>
      <c r="BC202" s="176"/>
      <c r="BD202" s="176"/>
      <c r="BE202" s="176"/>
      <c r="BF202" s="176"/>
      <c r="BG202" s="176"/>
      <c r="BH202" s="176"/>
      <c r="BI202" s="176"/>
      <c r="BJ202" s="176"/>
      <c r="BK202" s="176"/>
      <c r="BL202" s="176"/>
      <c r="BM202" s="176"/>
      <c r="BN202" s="176"/>
      <c r="BO202" s="176"/>
      <c r="BP202" s="176"/>
      <c r="BQ202" s="176"/>
      <c r="BR202" s="176"/>
      <c r="BS202" s="176"/>
      <c r="BT202" s="176"/>
      <c r="BU202" s="176"/>
      <c r="BV202" s="176"/>
      <c r="BW202" s="176"/>
      <c r="BX202" s="176"/>
      <c r="BY202" s="176"/>
      <c r="BZ202" s="176"/>
      <c r="CA202" s="176"/>
      <c r="CB202" s="176"/>
      <c r="CC202" s="176"/>
      <c r="CD202" s="176"/>
      <c r="CE202" s="176"/>
      <c r="CF202" s="176"/>
      <c r="CG202" s="176"/>
      <c r="CH202" s="176"/>
      <c r="CI202" s="176"/>
      <c r="CJ202" s="176"/>
      <c r="CK202" s="176"/>
      <c r="CL202" s="176"/>
      <c r="CM202" s="176"/>
      <c r="CN202" s="176"/>
      <c r="CO202" s="176"/>
      <c r="CP202" s="176"/>
      <c r="CQ202" s="176"/>
      <c r="CR202" s="176"/>
      <c r="CS202" s="176"/>
      <c r="CT202" s="176"/>
      <c r="CU202" s="176"/>
    </row>
    <row r="203" spans="1:99" x14ac:dyDescent="0.3">
      <c r="A203" s="152">
        <v>594</v>
      </c>
      <c r="B203" s="176" t="s">
        <v>901</v>
      </c>
      <c r="C203" s="176"/>
      <c r="D203" s="176">
        <v>0</v>
      </c>
      <c r="E203" s="176">
        <v>0</v>
      </c>
      <c r="F203" s="176">
        <v>0</v>
      </c>
      <c r="G203" s="176">
        <v>0</v>
      </c>
      <c r="H203" s="176">
        <v>0</v>
      </c>
      <c r="I203" s="176">
        <v>0</v>
      </c>
      <c r="J203" s="176">
        <v>0</v>
      </c>
      <c r="K203" s="176">
        <v>0</v>
      </c>
      <c r="L203" s="176"/>
      <c r="M203" s="176">
        <v>0</v>
      </c>
      <c r="N203" s="176">
        <v>0</v>
      </c>
      <c r="O203" s="176"/>
      <c r="P203" s="176">
        <v>0</v>
      </c>
      <c r="Q203" s="176">
        <v>0</v>
      </c>
      <c r="R203" s="176">
        <v>0</v>
      </c>
      <c r="S203" s="176">
        <v>0</v>
      </c>
      <c r="T203" s="176">
        <v>0</v>
      </c>
      <c r="U203" s="176">
        <v>0</v>
      </c>
      <c r="V203" s="176">
        <v>0</v>
      </c>
      <c r="W203" s="176">
        <v>0</v>
      </c>
      <c r="X203" s="176">
        <v>0</v>
      </c>
      <c r="Y203" s="176">
        <v>0</v>
      </c>
      <c r="Z203" s="176">
        <v>0</v>
      </c>
      <c r="AA203" s="176">
        <v>0</v>
      </c>
      <c r="AB203" s="176">
        <v>0</v>
      </c>
      <c r="AC203" s="176">
        <v>0</v>
      </c>
      <c r="AD203" s="176">
        <v>0</v>
      </c>
      <c r="AE203" s="176">
        <v>0</v>
      </c>
      <c r="AF203" s="176">
        <v>0</v>
      </c>
      <c r="AG203" s="176">
        <v>0</v>
      </c>
      <c r="AH203" s="176">
        <v>0</v>
      </c>
      <c r="AI203" s="176">
        <v>0</v>
      </c>
      <c r="AJ203" s="176">
        <v>0</v>
      </c>
      <c r="AK203" s="176">
        <v>0</v>
      </c>
      <c r="AL203" s="176">
        <v>0</v>
      </c>
      <c r="AM203" s="176">
        <v>0</v>
      </c>
      <c r="AN203" s="176">
        <v>0</v>
      </c>
      <c r="AO203" s="176">
        <v>0</v>
      </c>
      <c r="AP203" s="176">
        <v>0</v>
      </c>
      <c r="AQ203" s="176">
        <v>0</v>
      </c>
      <c r="AR203" s="176">
        <v>0</v>
      </c>
      <c r="AS203" s="176">
        <v>0</v>
      </c>
      <c r="AT203" s="176"/>
      <c r="AU203" s="176">
        <v>0</v>
      </c>
      <c r="AV203" s="176">
        <v>0</v>
      </c>
      <c r="AW203" s="176"/>
      <c r="AX203" s="176">
        <v>0</v>
      </c>
      <c r="AY203" s="176">
        <v>0</v>
      </c>
      <c r="AZ203" s="176">
        <v>0</v>
      </c>
      <c r="BA203" s="176"/>
      <c r="BB203" s="176"/>
      <c r="BC203" s="176"/>
      <c r="BD203" s="176"/>
      <c r="BE203" s="176"/>
      <c r="BF203" s="176"/>
      <c r="BG203" s="176"/>
      <c r="BH203" s="176"/>
      <c r="BI203" s="176"/>
      <c r="BJ203" s="176"/>
      <c r="BK203" s="176"/>
      <c r="BL203" s="176"/>
      <c r="BM203" s="176"/>
      <c r="BN203" s="176"/>
      <c r="BO203" s="176"/>
      <c r="BP203" s="176"/>
      <c r="BQ203" s="176"/>
      <c r="BR203" s="176"/>
      <c r="BS203" s="176"/>
      <c r="BT203" s="176"/>
      <c r="BU203" s="176"/>
      <c r="BV203" s="176"/>
      <c r="BW203" s="176"/>
      <c r="BX203" s="176"/>
      <c r="BY203" s="176"/>
      <c r="BZ203" s="176"/>
      <c r="CA203" s="176"/>
      <c r="CB203" s="176"/>
      <c r="CC203" s="176"/>
      <c r="CD203" s="176"/>
      <c r="CE203" s="176"/>
      <c r="CF203" s="176"/>
      <c r="CG203" s="176"/>
      <c r="CH203" s="176"/>
      <c r="CI203" s="176"/>
      <c r="CJ203" s="176"/>
      <c r="CK203" s="176"/>
      <c r="CL203" s="176"/>
      <c r="CM203" s="176"/>
      <c r="CN203" s="176"/>
      <c r="CO203" s="176"/>
      <c r="CP203" s="176"/>
      <c r="CQ203" s="176"/>
      <c r="CR203" s="176"/>
      <c r="CS203" s="176"/>
      <c r="CT203" s="176"/>
      <c r="CU203" s="176"/>
    </row>
    <row r="204" spans="1:99" x14ac:dyDescent="0.3">
      <c r="A204" s="152">
        <v>596</v>
      </c>
      <c r="B204" s="176" t="s">
        <v>313</v>
      </c>
      <c r="C204" s="176"/>
      <c r="D204" s="176">
        <v>52</v>
      </c>
      <c r="E204" s="176">
        <v>52</v>
      </c>
      <c r="F204" s="176">
        <v>52</v>
      </c>
      <c r="G204" s="176">
        <v>52</v>
      </c>
      <c r="H204" s="176">
        <v>52</v>
      </c>
      <c r="I204" s="176">
        <v>0</v>
      </c>
      <c r="J204" s="176">
        <v>52</v>
      </c>
      <c r="K204" s="176">
        <v>52</v>
      </c>
      <c r="L204" s="176"/>
      <c r="M204" s="176">
        <v>52</v>
      </c>
      <c r="N204" s="176">
        <v>52</v>
      </c>
      <c r="O204" s="176"/>
      <c r="P204" s="176">
        <v>52</v>
      </c>
      <c r="Q204" s="176">
        <v>52</v>
      </c>
      <c r="R204" s="176">
        <v>52</v>
      </c>
      <c r="S204" s="176">
        <v>52</v>
      </c>
      <c r="T204" s="176">
        <v>52</v>
      </c>
      <c r="U204" s="176">
        <v>52</v>
      </c>
      <c r="V204" s="176">
        <v>52</v>
      </c>
      <c r="W204" s="176">
        <v>52</v>
      </c>
      <c r="X204" s="176">
        <v>52</v>
      </c>
      <c r="Y204" s="176">
        <v>52</v>
      </c>
      <c r="Z204" s="176">
        <v>52</v>
      </c>
      <c r="AA204" s="176">
        <v>52</v>
      </c>
      <c r="AB204" s="176">
        <v>52</v>
      </c>
      <c r="AC204" s="176">
        <v>52</v>
      </c>
      <c r="AD204" s="176">
        <v>52</v>
      </c>
      <c r="AE204" s="176">
        <v>52</v>
      </c>
      <c r="AF204" s="176">
        <v>52</v>
      </c>
      <c r="AG204" s="176">
        <v>52</v>
      </c>
      <c r="AH204" s="176">
        <v>52</v>
      </c>
      <c r="AI204" s="176">
        <v>51</v>
      </c>
      <c r="AJ204" s="176">
        <v>52</v>
      </c>
      <c r="AK204" s="176">
        <v>52</v>
      </c>
      <c r="AL204" s="176">
        <v>52</v>
      </c>
      <c r="AM204" s="176">
        <v>52</v>
      </c>
      <c r="AN204" s="176">
        <v>52</v>
      </c>
      <c r="AO204" s="176">
        <v>52</v>
      </c>
      <c r="AP204" s="176">
        <v>52</v>
      </c>
      <c r="AQ204" s="176">
        <v>52</v>
      </c>
      <c r="AR204" s="176">
        <v>52</v>
      </c>
      <c r="AS204" s="176">
        <v>52</v>
      </c>
      <c r="AT204" s="176"/>
      <c r="AU204" s="176">
        <v>52</v>
      </c>
      <c r="AV204" s="176">
        <v>52</v>
      </c>
      <c r="AW204" s="176"/>
      <c r="AX204" s="176">
        <v>52</v>
      </c>
      <c r="AY204" s="176">
        <v>52</v>
      </c>
      <c r="AZ204" s="176">
        <v>52</v>
      </c>
      <c r="BA204" s="176"/>
      <c r="BB204" s="176"/>
      <c r="BC204" s="176"/>
      <c r="BD204" s="176"/>
      <c r="BE204" s="176"/>
      <c r="BF204" s="176"/>
      <c r="BG204" s="176"/>
      <c r="BH204" s="176"/>
      <c r="BI204" s="176"/>
      <c r="BJ204" s="176"/>
      <c r="BK204" s="176"/>
      <c r="BL204" s="176"/>
      <c r="BM204" s="176"/>
      <c r="BN204" s="176"/>
      <c r="BO204" s="176"/>
      <c r="BP204" s="176"/>
      <c r="BQ204" s="176"/>
      <c r="BR204" s="176"/>
      <c r="BS204" s="176"/>
      <c r="BT204" s="176"/>
      <c r="BU204" s="176"/>
      <c r="BV204" s="176"/>
      <c r="BW204" s="176"/>
      <c r="BX204" s="176"/>
      <c r="BY204" s="176"/>
      <c r="BZ204" s="176"/>
      <c r="CA204" s="176"/>
      <c r="CB204" s="176"/>
      <c r="CC204" s="176"/>
      <c r="CD204" s="176"/>
      <c r="CE204" s="176"/>
      <c r="CF204" s="176"/>
      <c r="CG204" s="176"/>
      <c r="CH204" s="176"/>
      <c r="CI204" s="176"/>
      <c r="CJ204" s="176"/>
      <c r="CK204" s="176"/>
      <c r="CL204" s="176"/>
      <c r="CM204" s="176"/>
      <c r="CN204" s="176"/>
      <c r="CO204" s="176"/>
      <c r="CP204" s="176"/>
      <c r="CQ204" s="176"/>
      <c r="CR204" s="176"/>
      <c r="CS204" s="176"/>
      <c r="CT204" s="176"/>
      <c r="CU204" s="176"/>
    </row>
    <row r="205" spans="1:99" x14ac:dyDescent="0.3">
      <c r="A205" s="152">
        <v>597</v>
      </c>
      <c r="B205" s="176" t="s">
        <v>316</v>
      </c>
      <c r="C205" s="176"/>
      <c r="D205" s="176">
        <v>1585</v>
      </c>
      <c r="E205" s="176">
        <v>2576</v>
      </c>
      <c r="F205" s="176">
        <v>0</v>
      </c>
      <c r="G205" s="176">
        <v>0</v>
      </c>
      <c r="H205" s="176">
        <v>30582</v>
      </c>
      <c r="I205" s="176">
        <v>0</v>
      </c>
      <c r="J205" s="176">
        <v>0</v>
      </c>
      <c r="K205" s="176">
        <v>20752</v>
      </c>
      <c r="L205" s="176"/>
      <c r="M205" s="176">
        <v>0</v>
      </c>
      <c r="N205" s="176">
        <v>2483</v>
      </c>
      <c r="O205" s="176"/>
      <c r="P205" s="176">
        <v>0</v>
      </c>
      <c r="Q205" s="176">
        <v>17408</v>
      </c>
      <c r="R205" s="176">
        <v>0</v>
      </c>
      <c r="S205" s="176">
        <v>0</v>
      </c>
      <c r="T205" s="176">
        <v>0</v>
      </c>
      <c r="U205" s="176">
        <v>473948</v>
      </c>
      <c r="V205" s="176">
        <v>6268</v>
      </c>
      <c r="W205" s="176">
        <v>575</v>
      </c>
      <c r="X205" s="176">
        <v>0</v>
      </c>
      <c r="Y205" s="176">
        <v>2696</v>
      </c>
      <c r="Z205" s="176">
        <v>0</v>
      </c>
      <c r="AA205" s="176">
        <v>0</v>
      </c>
      <c r="AB205" s="176">
        <v>381</v>
      </c>
      <c r="AC205" s="176">
        <v>43261</v>
      </c>
      <c r="AD205" s="176">
        <v>880</v>
      </c>
      <c r="AE205" s="176">
        <v>0</v>
      </c>
      <c r="AF205" s="176">
        <v>8384</v>
      </c>
      <c r="AG205" s="176">
        <v>0</v>
      </c>
      <c r="AH205" s="176">
        <v>45964</v>
      </c>
      <c r="AI205" s="176">
        <v>299</v>
      </c>
      <c r="AJ205" s="176">
        <v>0</v>
      </c>
      <c r="AK205" s="176">
        <v>272</v>
      </c>
      <c r="AL205" s="176">
        <v>0</v>
      </c>
      <c r="AM205" s="176">
        <v>5449</v>
      </c>
      <c r="AN205" s="176">
        <v>0</v>
      </c>
      <c r="AO205" s="176">
        <v>48567</v>
      </c>
      <c r="AP205" s="176">
        <v>0</v>
      </c>
      <c r="AQ205" s="176">
        <v>560</v>
      </c>
      <c r="AR205" s="176">
        <v>0</v>
      </c>
      <c r="AS205" s="176">
        <v>295</v>
      </c>
      <c r="AT205" s="176"/>
      <c r="AU205" s="176">
        <v>0</v>
      </c>
      <c r="AV205" s="176">
        <v>0</v>
      </c>
      <c r="AW205" s="176"/>
      <c r="AX205" s="176">
        <v>0</v>
      </c>
      <c r="AY205" s="176">
        <v>13611</v>
      </c>
      <c r="AZ205" s="176">
        <v>0</v>
      </c>
      <c r="BA205" s="176"/>
      <c r="BB205" s="176"/>
      <c r="BC205" s="176"/>
      <c r="BD205" s="176"/>
      <c r="BE205" s="176"/>
      <c r="BF205" s="176"/>
      <c r="BG205" s="176"/>
      <c r="BH205" s="176"/>
      <c r="BI205" s="176"/>
      <c r="BJ205" s="176"/>
      <c r="BK205" s="176"/>
      <c r="BL205" s="176"/>
      <c r="BM205" s="176"/>
      <c r="BN205" s="176"/>
      <c r="BO205" s="176"/>
      <c r="BP205" s="176"/>
      <c r="BQ205" s="176"/>
      <c r="BR205" s="176"/>
      <c r="BS205" s="176"/>
      <c r="BT205" s="176"/>
      <c r="BU205" s="176"/>
      <c r="BV205" s="176"/>
      <c r="BW205" s="176"/>
      <c r="BX205" s="176"/>
      <c r="BY205" s="176"/>
      <c r="BZ205" s="176"/>
      <c r="CA205" s="176"/>
      <c r="CB205" s="176"/>
      <c r="CC205" s="176"/>
      <c r="CD205" s="176"/>
      <c r="CE205" s="176"/>
      <c r="CF205" s="176"/>
      <c r="CG205" s="176"/>
      <c r="CH205" s="176"/>
      <c r="CI205" s="176"/>
      <c r="CJ205" s="176"/>
      <c r="CK205" s="176"/>
      <c r="CL205" s="176"/>
      <c r="CM205" s="176"/>
      <c r="CN205" s="176"/>
      <c r="CO205" s="176"/>
      <c r="CP205" s="176"/>
      <c r="CQ205" s="176"/>
      <c r="CR205" s="176"/>
      <c r="CS205" s="176"/>
      <c r="CT205" s="176"/>
      <c r="CU205" s="176"/>
    </row>
    <row r="206" spans="1:99" x14ac:dyDescent="0.3">
      <c r="A206" s="152">
        <v>598</v>
      </c>
      <c r="B206" s="176" t="s">
        <v>321</v>
      </c>
      <c r="C206" s="176"/>
      <c r="D206" s="176">
        <v>0</v>
      </c>
      <c r="E206" s="176">
        <v>0</v>
      </c>
      <c r="F206" s="176">
        <v>0</v>
      </c>
      <c r="G206" s="176">
        <v>0</v>
      </c>
      <c r="H206" s="176">
        <v>0</v>
      </c>
      <c r="I206" s="176">
        <v>0</v>
      </c>
      <c r="J206" s="176">
        <v>0</v>
      </c>
      <c r="K206" s="176">
        <v>0</v>
      </c>
      <c r="L206" s="176"/>
      <c r="M206" s="176">
        <v>0</v>
      </c>
      <c r="N206" s="176">
        <v>0</v>
      </c>
      <c r="O206" s="176"/>
      <c r="P206" s="176">
        <v>0</v>
      </c>
      <c r="Q206" s="176">
        <v>0</v>
      </c>
      <c r="R206" s="176">
        <v>0</v>
      </c>
      <c r="S206" s="176">
        <v>0</v>
      </c>
      <c r="T206" s="176">
        <v>0</v>
      </c>
      <c r="U206" s="176">
        <v>0</v>
      </c>
      <c r="V206" s="176">
        <v>0</v>
      </c>
      <c r="W206" s="176">
        <v>0</v>
      </c>
      <c r="X206" s="176">
        <v>0</v>
      </c>
      <c r="Y206" s="176">
        <v>0</v>
      </c>
      <c r="Z206" s="176">
        <v>0</v>
      </c>
      <c r="AA206" s="176">
        <v>0</v>
      </c>
      <c r="AB206" s="176">
        <v>0</v>
      </c>
      <c r="AC206" s="176">
        <v>0</v>
      </c>
      <c r="AD206" s="176">
        <v>0</v>
      </c>
      <c r="AE206" s="176">
        <v>0</v>
      </c>
      <c r="AF206" s="176">
        <v>0</v>
      </c>
      <c r="AG206" s="176">
        <v>0</v>
      </c>
      <c r="AH206" s="176">
        <v>0</v>
      </c>
      <c r="AI206" s="176">
        <v>0</v>
      </c>
      <c r="AJ206" s="176">
        <v>0</v>
      </c>
      <c r="AK206" s="176">
        <v>0</v>
      </c>
      <c r="AL206" s="176">
        <v>0</v>
      </c>
      <c r="AM206" s="176">
        <v>0</v>
      </c>
      <c r="AN206" s="176">
        <v>0</v>
      </c>
      <c r="AO206" s="176">
        <v>0</v>
      </c>
      <c r="AP206" s="176">
        <v>0</v>
      </c>
      <c r="AQ206" s="176">
        <v>0</v>
      </c>
      <c r="AR206" s="176">
        <v>0</v>
      </c>
      <c r="AS206" s="176">
        <v>0</v>
      </c>
      <c r="AT206" s="176"/>
      <c r="AU206" s="176">
        <v>0</v>
      </c>
      <c r="AV206" s="176">
        <v>0</v>
      </c>
      <c r="AW206" s="176"/>
      <c r="AX206" s="176">
        <v>0</v>
      </c>
      <c r="AY206" s="176">
        <v>0</v>
      </c>
      <c r="AZ206" s="176">
        <v>0</v>
      </c>
      <c r="BA206" s="176"/>
      <c r="BB206" s="176"/>
      <c r="BC206" s="176"/>
      <c r="BD206" s="176"/>
      <c r="BE206" s="176"/>
      <c r="BF206" s="176"/>
      <c r="BG206" s="176"/>
      <c r="BH206" s="176"/>
      <c r="BI206" s="176"/>
      <c r="BJ206" s="176"/>
      <c r="BK206" s="176"/>
      <c r="BL206" s="176"/>
      <c r="BM206" s="176"/>
      <c r="BN206" s="176"/>
      <c r="BO206" s="176"/>
      <c r="BP206" s="176"/>
      <c r="BQ206" s="176"/>
      <c r="BR206" s="176"/>
      <c r="BS206" s="176"/>
      <c r="BT206" s="176"/>
      <c r="BU206" s="176"/>
      <c r="BV206" s="176"/>
      <c r="BW206" s="176"/>
      <c r="BX206" s="176"/>
      <c r="BY206" s="176"/>
      <c r="BZ206" s="176"/>
      <c r="CA206" s="176"/>
      <c r="CB206" s="176"/>
      <c r="CC206" s="176"/>
      <c r="CD206" s="176"/>
      <c r="CE206" s="176"/>
      <c r="CF206" s="176"/>
      <c r="CG206" s="176"/>
      <c r="CH206" s="176"/>
      <c r="CI206" s="176"/>
      <c r="CJ206" s="176"/>
      <c r="CK206" s="176"/>
      <c r="CL206" s="176"/>
      <c r="CM206" s="176"/>
      <c r="CN206" s="176"/>
      <c r="CO206" s="176"/>
      <c r="CP206" s="176"/>
      <c r="CQ206" s="176"/>
      <c r="CR206" s="176"/>
      <c r="CS206" s="176"/>
      <c r="CT206" s="176"/>
      <c r="CU206" s="176"/>
    </row>
    <row r="207" spans="1:99" x14ac:dyDescent="0.3">
      <c r="A207" s="152">
        <v>599</v>
      </c>
      <c r="B207" s="176" t="s">
        <v>320</v>
      </c>
      <c r="C207" s="176"/>
      <c r="D207" s="176">
        <v>0</v>
      </c>
      <c r="E207" s="176">
        <v>0</v>
      </c>
      <c r="F207" s="176">
        <v>0</v>
      </c>
      <c r="G207" s="176">
        <v>0</v>
      </c>
      <c r="H207" s="176">
        <v>0</v>
      </c>
      <c r="I207" s="176">
        <v>0</v>
      </c>
      <c r="J207" s="176">
        <v>0</v>
      </c>
      <c r="K207" s="176">
        <v>0</v>
      </c>
      <c r="L207" s="176"/>
      <c r="M207" s="176">
        <v>0</v>
      </c>
      <c r="N207" s="176">
        <v>0</v>
      </c>
      <c r="O207" s="176"/>
      <c r="P207" s="176">
        <v>0</v>
      </c>
      <c r="Q207" s="176">
        <v>0</v>
      </c>
      <c r="R207" s="176">
        <v>0</v>
      </c>
      <c r="S207" s="176">
        <v>0</v>
      </c>
      <c r="T207" s="176">
        <v>0</v>
      </c>
      <c r="U207" s="176">
        <v>0</v>
      </c>
      <c r="V207" s="176">
        <v>0</v>
      </c>
      <c r="W207" s="176">
        <v>0</v>
      </c>
      <c r="X207" s="176">
        <v>0</v>
      </c>
      <c r="Y207" s="176">
        <v>0</v>
      </c>
      <c r="Z207" s="176">
        <v>0</v>
      </c>
      <c r="AA207" s="176">
        <v>0</v>
      </c>
      <c r="AB207" s="176">
        <v>0</v>
      </c>
      <c r="AC207" s="176">
        <v>0</v>
      </c>
      <c r="AD207" s="176">
        <v>0</v>
      </c>
      <c r="AE207" s="176">
        <v>0</v>
      </c>
      <c r="AF207" s="176">
        <v>0</v>
      </c>
      <c r="AG207" s="176">
        <v>0</v>
      </c>
      <c r="AH207" s="176">
        <v>0</v>
      </c>
      <c r="AI207" s="176">
        <v>0</v>
      </c>
      <c r="AJ207" s="176">
        <v>0</v>
      </c>
      <c r="AK207" s="176">
        <v>0</v>
      </c>
      <c r="AL207" s="176">
        <v>0</v>
      </c>
      <c r="AM207" s="176">
        <v>0</v>
      </c>
      <c r="AN207" s="176">
        <v>0</v>
      </c>
      <c r="AO207" s="176">
        <v>0</v>
      </c>
      <c r="AP207" s="176">
        <v>0</v>
      </c>
      <c r="AQ207" s="176">
        <v>0</v>
      </c>
      <c r="AR207" s="176">
        <v>0</v>
      </c>
      <c r="AS207" s="176">
        <v>0</v>
      </c>
      <c r="AT207" s="176"/>
      <c r="AU207" s="176">
        <v>0</v>
      </c>
      <c r="AV207" s="176">
        <v>0</v>
      </c>
      <c r="AW207" s="176"/>
      <c r="AX207" s="176">
        <v>0</v>
      </c>
      <c r="AY207" s="176">
        <v>0</v>
      </c>
      <c r="AZ207" s="176">
        <v>0</v>
      </c>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c r="CI207" s="176"/>
      <c r="CJ207" s="176"/>
      <c r="CK207" s="176"/>
      <c r="CL207" s="176"/>
      <c r="CM207" s="176"/>
      <c r="CN207" s="176"/>
      <c r="CO207" s="176"/>
      <c r="CP207" s="176"/>
      <c r="CQ207" s="176"/>
      <c r="CR207" s="176"/>
      <c r="CS207" s="176"/>
      <c r="CT207" s="176"/>
      <c r="CU207" s="176"/>
    </row>
    <row r="208" spans="1:99" x14ac:dyDescent="0.3">
      <c r="A208" s="152">
        <v>602</v>
      </c>
      <c r="B208" s="176" t="s">
        <v>322</v>
      </c>
      <c r="C208" s="176"/>
      <c r="D208" s="176">
        <v>0</v>
      </c>
      <c r="E208" s="176">
        <v>0</v>
      </c>
      <c r="F208" s="176">
        <v>0</v>
      </c>
      <c r="G208" s="176">
        <v>0</v>
      </c>
      <c r="H208" s="176">
        <v>0</v>
      </c>
      <c r="I208" s="176">
        <v>0</v>
      </c>
      <c r="J208" s="176">
        <v>0</v>
      </c>
      <c r="K208" s="176">
        <v>0</v>
      </c>
      <c r="L208" s="176"/>
      <c r="M208" s="176">
        <v>0</v>
      </c>
      <c r="N208" s="176">
        <v>0</v>
      </c>
      <c r="O208" s="176"/>
      <c r="P208" s="176">
        <v>0</v>
      </c>
      <c r="Q208" s="176">
        <v>0</v>
      </c>
      <c r="R208" s="176">
        <v>0</v>
      </c>
      <c r="S208" s="176">
        <v>0</v>
      </c>
      <c r="T208" s="176">
        <v>0</v>
      </c>
      <c r="U208" s="176">
        <v>0</v>
      </c>
      <c r="V208" s="176">
        <v>0</v>
      </c>
      <c r="W208" s="176">
        <v>0</v>
      </c>
      <c r="X208" s="176">
        <v>0</v>
      </c>
      <c r="Y208" s="176">
        <v>0</v>
      </c>
      <c r="Z208" s="176">
        <v>0</v>
      </c>
      <c r="AA208" s="176">
        <v>0</v>
      </c>
      <c r="AB208" s="176">
        <v>0</v>
      </c>
      <c r="AC208" s="176">
        <v>0</v>
      </c>
      <c r="AD208" s="176">
        <v>0</v>
      </c>
      <c r="AE208" s="176">
        <v>0</v>
      </c>
      <c r="AF208" s="176">
        <v>0</v>
      </c>
      <c r="AG208" s="176">
        <v>0</v>
      </c>
      <c r="AH208" s="176">
        <v>0</v>
      </c>
      <c r="AI208" s="176">
        <v>0</v>
      </c>
      <c r="AJ208" s="176">
        <v>0</v>
      </c>
      <c r="AK208" s="176">
        <v>0</v>
      </c>
      <c r="AL208" s="176">
        <v>0</v>
      </c>
      <c r="AM208" s="176">
        <v>0</v>
      </c>
      <c r="AN208" s="176">
        <v>0</v>
      </c>
      <c r="AO208" s="176">
        <v>0</v>
      </c>
      <c r="AP208" s="176">
        <v>0</v>
      </c>
      <c r="AQ208" s="176">
        <v>0</v>
      </c>
      <c r="AR208" s="176">
        <v>0</v>
      </c>
      <c r="AS208" s="176">
        <v>0</v>
      </c>
      <c r="AT208" s="176"/>
      <c r="AU208" s="176">
        <v>0</v>
      </c>
      <c r="AV208" s="176">
        <v>0</v>
      </c>
      <c r="AW208" s="176"/>
      <c r="AX208" s="176">
        <v>0</v>
      </c>
      <c r="AY208" s="176">
        <v>0</v>
      </c>
      <c r="AZ208" s="176">
        <v>0</v>
      </c>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c r="CI208" s="176"/>
      <c r="CJ208" s="176"/>
      <c r="CK208" s="176"/>
      <c r="CL208" s="176"/>
      <c r="CM208" s="176"/>
      <c r="CN208" s="176"/>
      <c r="CO208" s="176"/>
      <c r="CP208" s="176"/>
      <c r="CQ208" s="176"/>
      <c r="CR208" s="176"/>
      <c r="CS208" s="176"/>
      <c r="CT208" s="176"/>
      <c r="CU208" s="176"/>
    </row>
    <row r="209" spans="1:99" s="593" customFormat="1" x14ac:dyDescent="0.3">
      <c r="A209" s="596">
        <v>606</v>
      </c>
      <c r="B209" s="593" t="s">
        <v>902</v>
      </c>
      <c r="J209" s="593">
        <v>1</v>
      </c>
      <c r="X209" s="593">
        <v>2</v>
      </c>
      <c r="AG209" s="593">
        <v>1</v>
      </c>
      <c r="AZ209" s="593">
        <v>1</v>
      </c>
    </row>
    <row r="210" spans="1:99" x14ac:dyDescent="0.3">
      <c r="A210" s="152">
        <v>619</v>
      </c>
      <c r="B210" s="176" t="s">
        <v>903</v>
      </c>
      <c r="C210" s="176"/>
      <c r="D210" s="176">
        <v>0</v>
      </c>
      <c r="E210" s="176">
        <v>0</v>
      </c>
      <c r="F210" s="176">
        <v>0</v>
      </c>
      <c r="G210" s="176">
        <v>0</v>
      </c>
      <c r="H210" s="176">
        <v>0</v>
      </c>
      <c r="I210" s="176">
        <v>0</v>
      </c>
      <c r="J210" s="176">
        <v>0</v>
      </c>
      <c r="K210" s="176">
        <v>0</v>
      </c>
      <c r="L210" s="176"/>
      <c r="M210" s="176">
        <v>0</v>
      </c>
      <c r="N210" s="176">
        <v>0</v>
      </c>
      <c r="O210" s="176"/>
      <c r="P210" s="176">
        <v>0</v>
      </c>
      <c r="Q210" s="176">
        <v>0</v>
      </c>
      <c r="R210" s="176">
        <v>0</v>
      </c>
      <c r="S210" s="176">
        <v>0</v>
      </c>
      <c r="T210" s="176">
        <v>0</v>
      </c>
      <c r="U210" s="176">
        <v>0</v>
      </c>
      <c r="V210" s="176">
        <v>0</v>
      </c>
      <c r="W210" s="176">
        <v>0</v>
      </c>
      <c r="X210" s="176">
        <v>0</v>
      </c>
      <c r="Y210" s="176">
        <v>0</v>
      </c>
      <c r="Z210" s="176">
        <v>0</v>
      </c>
      <c r="AA210" s="176">
        <v>0</v>
      </c>
      <c r="AB210" s="176">
        <v>0</v>
      </c>
      <c r="AC210" s="176">
        <v>0</v>
      </c>
      <c r="AD210" s="176">
        <v>0</v>
      </c>
      <c r="AE210" s="176">
        <v>0</v>
      </c>
      <c r="AF210" s="176">
        <v>0</v>
      </c>
      <c r="AG210" s="176">
        <v>0</v>
      </c>
      <c r="AH210" s="176">
        <v>0</v>
      </c>
      <c r="AI210" s="176">
        <v>0</v>
      </c>
      <c r="AJ210" s="176">
        <v>0</v>
      </c>
      <c r="AK210" s="176">
        <v>0</v>
      </c>
      <c r="AL210" s="176">
        <v>0</v>
      </c>
      <c r="AM210" s="176">
        <v>0</v>
      </c>
      <c r="AN210" s="176">
        <v>0</v>
      </c>
      <c r="AO210" s="176">
        <v>0</v>
      </c>
      <c r="AP210" s="176">
        <v>0</v>
      </c>
      <c r="AQ210" s="176">
        <v>0</v>
      </c>
      <c r="AR210" s="176">
        <v>0</v>
      </c>
      <c r="AS210" s="176">
        <v>0</v>
      </c>
      <c r="AT210" s="176"/>
      <c r="AU210" s="176">
        <v>0</v>
      </c>
      <c r="AV210" s="176">
        <v>0</v>
      </c>
      <c r="AW210" s="176"/>
      <c r="AX210" s="176">
        <v>0</v>
      </c>
      <c r="AY210" s="176">
        <v>0</v>
      </c>
      <c r="AZ210" s="176">
        <v>0</v>
      </c>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c r="CI210" s="176"/>
      <c r="CJ210" s="176"/>
      <c r="CK210" s="176"/>
      <c r="CL210" s="176"/>
      <c r="CM210" s="176"/>
      <c r="CN210" s="176"/>
      <c r="CO210" s="176"/>
      <c r="CP210" s="176"/>
      <c r="CQ210" s="176"/>
      <c r="CR210" s="176"/>
      <c r="CS210" s="176"/>
      <c r="CT210" s="176"/>
      <c r="CU210" s="176"/>
    </row>
    <row r="211" spans="1:99" s="606" customFormat="1" x14ac:dyDescent="0.3">
      <c r="A211" s="605">
        <v>620</v>
      </c>
      <c r="B211" s="606" t="s">
        <v>904</v>
      </c>
      <c r="D211" s="606">
        <v>2</v>
      </c>
      <c r="E211" s="606">
        <v>2</v>
      </c>
      <c r="F211" s="606">
        <v>2</v>
      </c>
      <c r="G211" s="606">
        <v>2</v>
      </c>
      <c r="H211" s="606">
        <v>2</v>
      </c>
      <c r="I211" s="606">
        <v>1</v>
      </c>
      <c r="J211" s="606">
        <v>2</v>
      </c>
      <c r="K211" s="606">
        <v>1</v>
      </c>
      <c r="M211" s="606">
        <v>2</v>
      </c>
      <c r="N211" s="606">
        <v>2</v>
      </c>
      <c r="P211" s="606">
        <v>1</v>
      </c>
      <c r="Q211" s="606">
        <v>2</v>
      </c>
      <c r="R211" s="606">
        <v>2</v>
      </c>
      <c r="S211" s="606">
        <v>2</v>
      </c>
      <c r="T211" s="606">
        <v>2</v>
      </c>
      <c r="U211" s="606">
        <v>1</v>
      </c>
      <c r="V211" s="606">
        <v>2</v>
      </c>
      <c r="W211" s="606">
        <v>2</v>
      </c>
      <c r="X211" s="606">
        <v>2</v>
      </c>
      <c r="Y211" s="606">
        <v>1</v>
      </c>
      <c r="Z211" s="606">
        <v>2</v>
      </c>
      <c r="AA211" s="606">
        <v>2</v>
      </c>
      <c r="AB211" s="606">
        <v>2</v>
      </c>
      <c r="AC211" s="606">
        <v>2</v>
      </c>
      <c r="AD211" s="606">
        <v>2</v>
      </c>
      <c r="AE211" s="606">
        <v>2</v>
      </c>
      <c r="AF211" s="606">
        <v>1</v>
      </c>
      <c r="AG211" s="606">
        <v>1</v>
      </c>
      <c r="AH211" s="606">
        <v>1</v>
      </c>
      <c r="AI211" s="606">
        <v>2</v>
      </c>
      <c r="AJ211" s="606">
        <v>2</v>
      </c>
      <c r="AK211" s="606">
        <v>0</v>
      </c>
      <c r="AL211" s="606">
        <v>2</v>
      </c>
      <c r="AM211" s="606">
        <v>2</v>
      </c>
      <c r="AN211" s="606">
        <v>2</v>
      </c>
      <c r="AO211" s="606">
        <v>2</v>
      </c>
      <c r="AP211" s="606">
        <v>2</v>
      </c>
      <c r="AQ211" s="606">
        <v>2</v>
      </c>
      <c r="AR211" s="606">
        <v>1</v>
      </c>
      <c r="AS211" s="606">
        <v>2</v>
      </c>
      <c r="AU211" s="606">
        <v>1</v>
      </c>
      <c r="AV211" s="606">
        <v>2</v>
      </c>
      <c r="AX211" s="606">
        <v>2</v>
      </c>
      <c r="AY211" s="606">
        <v>2</v>
      </c>
      <c r="AZ211" s="606">
        <v>2</v>
      </c>
    </row>
    <row r="212" spans="1:99" x14ac:dyDescent="0.3">
      <c r="A212" s="152">
        <v>621</v>
      </c>
      <c r="B212" s="176" t="s">
        <v>905</v>
      </c>
      <c r="C212" s="176"/>
      <c r="D212" s="176">
        <v>0</v>
      </c>
      <c r="E212" s="176">
        <v>0</v>
      </c>
      <c r="F212" s="176">
        <v>0</v>
      </c>
      <c r="G212" s="176">
        <v>0</v>
      </c>
      <c r="H212" s="176">
        <v>0</v>
      </c>
      <c r="I212" s="176">
        <v>0</v>
      </c>
      <c r="J212" s="176">
        <v>0</v>
      </c>
      <c r="K212" s="176">
        <v>0</v>
      </c>
      <c r="L212" s="176"/>
      <c r="M212" s="176">
        <v>0</v>
      </c>
      <c r="N212" s="176">
        <v>0</v>
      </c>
      <c r="O212" s="176"/>
      <c r="P212" s="176">
        <v>0</v>
      </c>
      <c r="Q212" s="176">
        <v>0</v>
      </c>
      <c r="R212" s="176">
        <v>0</v>
      </c>
      <c r="S212" s="176">
        <v>0</v>
      </c>
      <c r="T212" s="176">
        <v>0</v>
      </c>
      <c r="U212" s="176">
        <v>0</v>
      </c>
      <c r="V212" s="176">
        <v>0</v>
      </c>
      <c r="W212" s="176">
        <v>0</v>
      </c>
      <c r="X212" s="176">
        <v>0</v>
      </c>
      <c r="Y212" s="176">
        <v>0</v>
      </c>
      <c r="Z212" s="176">
        <v>0</v>
      </c>
      <c r="AA212" s="176">
        <v>0</v>
      </c>
      <c r="AB212" s="176">
        <v>0</v>
      </c>
      <c r="AC212" s="176">
        <v>0</v>
      </c>
      <c r="AD212" s="176">
        <v>0</v>
      </c>
      <c r="AE212" s="176">
        <v>0</v>
      </c>
      <c r="AF212" s="176">
        <v>0</v>
      </c>
      <c r="AG212" s="176">
        <v>0</v>
      </c>
      <c r="AH212" s="176">
        <v>0</v>
      </c>
      <c r="AI212" s="176">
        <v>0</v>
      </c>
      <c r="AJ212" s="176">
        <v>0</v>
      </c>
      <c r="AK212" s="176">
        <v>0</v>
      </c>
      <c r="AL212" s="176">
        <v>0</v>
      </c>
      <c r="AM212" s="176">
        <v>0</v>
      </c>
      <c r="AN212" s="176">
        <v>0</v>
      </c>
      <c r="AO212" s="176">
        <v>0</v>
      </c>
      <c r="AP212" s="176">
        <v>0</v>
      </c>
      <c r="AQ212" s="176">
        <v>0</v>
      </c>
      <c r="AR212" s="176">
        <v>0</v>
      </c>
      <c r="AS212" s="176">
        <v>0</v>
      </c>
      <c r="AT212" s="176"/>
      <c r="AU212" s="176">
        <v>0</v>
      </c>
      <c r="AV212" s="176">
        <v>0</v>
      </c>
      <c r="AW212" s="176"/>
      <c r="AX212" s="176">
        <v>0</v>
      </c>
      <c r="AY212" s="176">
        <v>0</v>
      </c>
      <c r="AZ212" s="176">
        <v>0</v>
      </c>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c r="CI212" s="176"/>
      <c r="CJ212" s="176"/>
      <c r="CK212" s="176"/>
      <c r="CL212" s="176"/>
      <c r="CM212" s="176"/>
      <c r="CN212" s="176"/>
      <c r="CO212" s="176"/>
      <c r="CP212" s="176"/>
      <c r="CQ212" s="176"/>
      <c r="CR212" s="176"/>
      <c r="CS212" s="176"/>
      <c r="CT212" s="176"/>
      <c r="CU212" s="176"/>
    </row>
    <row r="213" spans="1:99" x14ac:dyDescent="0.3">
      <c r="A213" s="152">
        <v>622</v>
      </c>
      <c r="B213" s="176" t="s">
        <v>906</v>
      </c>
      <c r="C213" s="176"/>
      <c r="D213" s="176">
        <v>111848</v>
      </c>
      <c r="E213" s="176">
        <v>0</v>
      </c>
      <c r="F213" s="176">
        <v>557454</v>
      </c>
      <c r="G213" s="176">
        <v>983049</v>
      </c>
      <c r="H213" s="176">
        <v>0</v>
      </c>
      <c r="I213" s="176">
        <v>1793860</v>
      </c>
      <c r="J213" s="176">
        <v>8164921</v>
      </c>
      <c r="K213" s="176">
        <v>1071670</v>
      </c>
      <c r="L213" s="176"/>
      <c r="M213" s="176">
        <v>149369</v>
      </c>
      <c r="N213" s="176">
        <v>599264</v>
      </c>
      <c r="O213" s="176"/>
      <c r="P213" s="176">
        <v>20462876</v>
      </c>
      <c r="Q213" s="176">
        <v>76113</v>
      </c>
      <c r="R213" s="176">
        <v>0</v>
      </c>
      <c r="S213" s="176">
        <v>0</v>
      </c>
      <c r="T213" s="176">
        <v>0</v>
      </c>
      <c r="U213" s="176">
        <v>15719500</v>
      </c>
      <c r="V213" s="176">
        <v>0</v>
      </c>
      <c r="W213" s="176">
        <v>0</v>
      </c>
      <c r="X213" s="176">
        <v>194394</v>
      </c>
      <c r="Y213" s="176">
        <v>8576</v>
      </c>
      <c r="Z213" s="176">
        <v>258359</v>
      </c>
      <c r="AA213" s="176">
        <v>0</v>
      </c>
      <c r="AB213" s="176">
        <v>16080</v>
      </c>
      <c r="AC213" s="176">
        <v>0</v>
      </c>
      <c r="AD213" s="176">
        <v>0</v>
      </c>
      <c r="AE213" s="176">
        <v>101485</v>
      </c>
      <c r="AF213" s="176">
        <v>3064570</v>
      </c>
      <c r="AG213" s="176">
        <v>4542897</v>
      </c>
      <c r="AH213" s="176">
        <v>535299</v>
      </c>
      <c r="AI213" s="176">
        <v>0</v>
      </c>
      <c r="AJ213" s="176">
        <v>0</v>
      </c>
      <c r="AK213" s="176">
        <v>0</v>
      </c>
      <c r="AL213" s="176">
        <v>0</v>
      </c>
      <c r="AM213" s="176">
        <v>945529</v>
      </c>
      <c r="AN213" s="176">
        <v>132931</v>
      </c>
      <c r="AO213" s="176">
        <v>0</v>
      </c>
      <c r="AP213" s="176">
        <v>105416</v>
      </c>
      <c r="AQ213" s="176">
        <v>0</v>
      </c>
      <c r="AR213" s="176">
        <v>0</v>
      </c>
      <c r="AS213" s="176">
        <v>0</v>
      </c>
      <c r="AT213" s="176"/>
      <c r="AU213" s="176">
        <v>598906</v>
      </c>
      <c r="AV213" s="176">
        <v>0</v>
      </c>
      <c r="AW213" s="176"/>
      <c r="AX213" s="176">
        <v>0</v>
      </c>
      <c r="AY213" s="176">
        <v>352340</v>
      </c>
      <c r="AZ213" s="176">
        <v>228342</v>
      </c>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c r="CI213" s="176"/>
      <c r="CJ213" s="176"/>
      <c r="CK213" s="176"/>
      <c r="CL213" s="176"/>
      <c r="CM213" s="176"/>
      <c r="CN213" s="176"/>
      <c r="CO213" s="176"/>
      <c r="CP213" s="176"/>
      <c r="CQ213" s="176"/>
      <c r="CR213" s="176"/>
      <c r="CS213" s="176"/>
      <c r="CT213" s="176"/>
      <c r="CU213" s="176"/>
    </row>
    <row r="214" spans="1:99" s="606" customFormat="1" x14ac:dyDescent="0.3">
      <c r="A214" s="605">
        <v>624</v>
      </c>
      <c r="B214" s="606" t="s">
        <v>336</v>
      </c>
      <c r="D214" s="606">
        <v>0</v>
      </c>
      <c r="E214" s="606">
        <v>0</v>
      </c>
      <c r="F214" s="606">
        <v>0</v>
      </c>
      <c r="G214" s="606">
        <v>0</v>
      </c>
      <c r="H214" s="606">
        <v>0</v>
      </c>
      <c r="I214" s="606">
        <v>0</v>
      </c>
      <c r="J214" s="606">
        <v>0</v>
      </c>
      <c r="K214" s="606">
        <v>0</v>
      </c>
      <c r="M214" s="606">
        <v>0</v>
      </c>
      <c r="N214" s="606">
        <v>0</v>
      </c>
      <c r="P214" s="606">
        <v>0</v>
      </c>
      <c r="Q214" s="606">
        <v>0</v>
      </c>
      <c r="R214" s="606">
        <v>0</v>
      </c>
      <c r="S214" s="606">
        <v>0</v>
      </c>
      <c r="T214" s="606">
        <v>0</v>
      </c>
      <c r="U214" s="606">
        <v>0</v>
      </c>
      <c r="V214" s="606">
        <v>0</v>
      </c>
      <c r="W214" s="606">
        <v>0</v>
      </c>
      <c r="X214" s="606">
        <v>0</v>
      </c>
      <c r="Y214" s="606">
        <v>0</v>
      </c>
      <c r="Z214" s="606">
        <v>0</v>
      </c>
      <c r="AA214" s="606">
        <v>0</v>
      </c>
      <c r="AB214" s="606">
        <v>0</v>
      </c>
      <c r="AC214" s="606">
        <v>0</v>
      </c>
      <c r="AD214" s="606">
        <v>0</v>
      </c>
      <c r="AE214" s="606">
        <v>0</v>
      </c>
      <c r="AF214" s="606">
        <v>0</v>
      </c>
      <c r="AG214" s="606">
        <v>0</v>
      </c>
      <c r="AH214" s="606">
        <v>0</v>
      </c>
      <c r="AI214" s="606">
        <v>0</v>
      </c>
      <c r="AJ214" s="606">
        <v>0</v>
      </c>
      <c r="AK214" s="606">
        <v>0</v>
      </c>
      <c r="AL214" s="606">
        <v>0</v>
      </c>
      <c r="AM214" s="606">
        <v>0</v>
      </c>
      <c r="AN214" s="606">
        <v>0</v>
      </c>
      <c r="AO214" s="606">
        <v>0</v>
      </c>
      <c r="AP214" s="606">
        <v>0</v>
      </c>
      <c r="AQ214" s="606">
        <v>0</v>
      </c>
      <c r="AR214" s="606">
        <v>0</v>
      </c>
      <c r="AS214" s="606">
        <v>0</v>
      </c>
      <c r="AU214" s="606">
        <v>0</v>
      </c>
      <c r="AV214" s="606">
        <v>0</v>
      </c>
      <c r="AX214" s="606">
        <v>0</v>
      </c>
      <c r="AY214" s="606">
        <v>0</v>
      </c>
      <c r="AZ214" s="606">
        <v>0</v>
      </c>
    </row>
    <row r="215" spans="1:99" s="602" customFormat="1" x14ac:dyDescent="0.3">
      <c r="A215" s="601">
        <v>626</v>
      </c>
      <c r="B215" s="602" t="s">
        <v>907</v>
      </c>
      <c r="D215" s="602">
        <v>0</v>
      </c>
      <c r="E215" s="602">
        <v>0</v>
      </c>
      <c r="F215" s="602">
        <v>0</v>
      </c>
      <c r="G215" s="602">
        <v>0</v>
      </c>
      <c r="H215" s="602">
        <v>0</v>
      </c>
      <c r="I215" s="602">
        <v>0</v>
      </c>
      <c r="J215" s="602">
        <v>0</v>
      </c>
      <c r="K215" s="602">
        <v>0</v>
      </c>
      <c r="M215" s="602">
        <v>0</v>
      </c>
      <c r="N215" s="602">
        <v>0</v>
      </c>
      <c r="P215" s="602">
        <v>0</v>
      </c>
      <c r="Q215" s="602">
        <v>0</v>
      </c>
      <c r="R215" s="602">
        <v>0</v>
      </c>
      <c r="S215" s="602">
        <v>0</v>
      </c>
      <c r="T215" s="602">
        <v>0</v>
      </c>
      <c r="U215" s="602">
        <v>0</v>
      </c>
      <c r="V215" s="602">
        <v>0</v>
      </c>
      <c r="W215" s="602">
        <v>0</v>
      </c>
      <c r="X215" s="602">
        <v>0</v>
      </c>
      <c r="Y215" s="602">
        <v>0</v>
      </c>
      <c r="Z215" s="602">
        <v>0</v>
      </c>
      <c r="AA215" s="602">
        <v>0</v>
      </c>
      <c r="AB215" s="602">
        <v>0</v>
      </c>
      <c r="AC215" s="602">
        <v>0</v>
      </c>
      <c r="AD215" s="602">
        <v>0</v>
      </c>
      <c r="AE215" s="602">
        <v>0</v>
      </c>
      <c r="AF215" s="602">
        <v>0</v>
      </c>
      <c r="AG215" s="602">
        <v>0</v>
      </c>
      <c r="AH215" s="602">
        <v>0</v>
      </c>
      <c r="AI215" s="602">
        <v>1398</v>
      </c>
      <c r="AJ215" s="602">
        <v>0</v>
      </c>
      <c r="AK215" s="602">
        <v>0</v>
      </c>
      <c r="AL215" s="602">
        <v>48905</v>
      </c>
      <c r="AM215" s="602">
        <v>0</v>
      </c>
      <c r="AN215" s="602">
        <v>0</v>
      </c>
      <c r="AO215" s="602">
        <v>0</v>
      </c>
      <c r="AP215" s="602">
        <v>0</v>
      </c>
      <c r="AQ215" s="602">
        <v>0</v>
      </c>
      <c r="AR215" s="602">
        <v>0</v>
      </c>
      <c r="AS215" s="602">
        <v>0</v>
      </c>
      <c r="AU215" s="602">
        <v>0</v>
      </c>
      <c r="AV215" s="602">
        <v>0</v>
      </c>
      <c r="AX215" s="602">
        <v>0</v>
      </c>
      <c r="AY215" s="602">
        <v>0</v>
      </c>
      <c r="AZ215" s="602">
        <v>0</v>
      </c>
    </row>
    <row r="216" spans="1:99" x14ac:dyDescent="0.3">
      <c r="A216" s="152">
        <v>627</v>
      </c>
      <c r="B216" s="176" t="s">
        <v>908</v>
      </c>
      <c r="C216" s="176"/>
      <c r="D216" s="176">
        <v>0</v>
      </c>
      <c r="E216" s="176">
        <v>0</v>
      </c>
      <c r="F216" s="176">
        <v>0</v>
      </c>
      <c r="G216" s="176">
        <v>0</v>
      </c>
      <c r="H216" s="176">
        <v>0</v>
      </c>
      <c r="I216" s="176">
        <v>0</v>
      </c>
      <c r="J216" s="176">
        <v>0</v>
      </c>
      <c r="K216" s="176">
        <v>0</v>
      </c>
      <c r="L216" s="176"/>
      <c r="M216" s="176">
        <v>0</v>
      </c>
      <c r="N216" s="176">
        <v>0</v>
      </c>
      <c r="O216" s="176"/>
      <c r="P216" s="176">
        <v>0</v>
      </c>
      <c r="Q216" s="176">
        <v>0</v>
      </c>
      <c r="R216" s="176">
        <v>0</v>
      </c>
      <c r="S216" s="176">
        <v>0</v>
      </c>
      <c r="T216" s="176">
        <v>0</v>
      </c>
      <c r="U216" s="176">
        <v>0</v>
      </c>
      <c r="V216" s="176">
        <v>0</v>
      </c>
      <c r="W216" s="176">
        <v>0</v>
      </c>
      <c r="X216" s="176">
        <v>0</v>
      </c>
      <c r="Y216" s="176">
        <v>0</v>
      </c>
      <c r="Z216" s="176">
        <v>0</v>
      </c>
      <c r="AA216" s="176">
        <v>0</v>
      </c>
      <c r="AB216" s="176">
        <v>0</v>
      </c>
      <c r="AC216" s="176">
        <v>0</v>
      </c>
      <c r="AD216" s="176">
        <v>0</v>
      </c>
      <c r="AE216" s="176">
        <v>0</v>
      </c>
      <c r="AF216" s="176">
        <v>0</v>
      </c>
      <c r="AG216" s="176">
        <v>0</v>
      </c>
      <c r="AH216" s="176">
        <v>0</v>
      </c>
      <c r="AI216" s="176">
        <v>0</v>
      </c>
      <c r="AJ216" s="176">
        <v>0</v>
      </c>
      <c r="AK216" s="176">
        <v>0</v>
      </c>
      <c r="AL216" s="176">
        <v>0</v>
      </c>
      <c r="AM216" s="176">
        <v>0</v>
      </c>
      <c r="AN216" s="176">
        <v>0</v>
      </c>
      <c r="AO216" s="176">
        <v>0</v>
      </c>
      <c r="AP216" s="176">
        <v>0</v>
      </c>
      <c r="AQ216" s="176">
        <v>0</v>
      </c>
      <c r="AR216" s="176">
        <v>0</v>
      </c>
      <c r="AS216" s="176">
        <v>0</v>
      </c>
      <c r="AT216" s="176"/>
      <c r="AU216" s="176">
        <v>0</v>
      </c>
      <c r="AV216" s="176">
        <v>0</v>
      </c>
      <c r="AW216" s="176"/>
      <c r="AX216" s="176">
        <v>0</v>
      </c>
      <c r="AY216" s="176">
        <v>0</v>
      </c>
      <c r="AZ216" s="176">
        <v>0</v>
      </c>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c r="CI216" s="176"/>
      <c r="CJ216" s="176"/>
      <c r="CK216" s="176"/>
      <c r="CL216" s="176"/>
      <c r="CM216" s="176"/>
      <c r="CN216" s="176"/>
      <c r="CO216" s="176"/>
      <c r="CP216" s="176"/>
      <c r="CQ216" s="176"/>
      <c r="CR216" s="176"/>
      <c r="CS216" s="176"/>
      <c r="CT216" s="176"/>
      <c r="CU216" s="176"/>
    </row>
    <row r="217" spans="1:99" x14ac:dyDescent="0.3">
      <c r="A217" s="152">
        <v>628</v>
      </c>
      <c r="B217" s="176" t="s">
        <v>909</v>
      </c>
      <c r="C217" s="176"/>
      <c r="D217" s="176">
        <v>0</v>
      </c>
      <c r="E217" s="176">
        <v>0</v>
      </c>
      <c r="F217" s="176">
        <v>0</v>
      </c>
      <c r="G217" s="176">
        <v>0</v>
      </c>
      <c r="H217" s="176">
        <v>0</v>
      </c>
      <c r="I217" s="176">
        <v>0</v>
      </c>
      <c r="J217" s="176">
        <v>0</v>
      </c>
      <c r="K217" s="176">
        <v>0</v>
      </c>
      <c r="L217" s="176"/>
      <c r="M217" s="176">
        <v>0</v>
      </c>
      <c r="N217" s="176">
        <v>0</v>
      </c>
      <c r="O217" s="176"/>
      <c r="P217" s="176">
        <v>0</v>
      </c>
      <c r="Q217" s="176">
        <v>0</v>
      </c>
      <c r="R217" s="176">
        <v>0</v>
      </c>
      <c r="S217" s="176">
        <v>0</v>
      </c>
      <c r="T217" s="176">
        <v>0</v>
      </c>
      <c r="U217" s="176">
        <v>0</v>
      </c>
      <c r="V217" s="176">
        <v>0</v>
      </c>
      <c r="W217" s="176">
        <v>0</v>
      </c>
      <c r="X217" s="176">
        <v>0</v>
      </c>
      <c r="Y217" s="176">
        <v>0</v>
      </c>
      <c r="Z217" s="176">
        <v>0</v>
      </c>
      <c r="AA217" s="176">
        <v>0</v>
      </c>
      <c r="AB217" s="176">
        <v>0</v>
      </c>
      <c r="AC217" s="176">
        <v>0</v>
      </c>
      <c r="AD217" s="176">
        <v>0</v>
      </c>
      <c r="AE217" s="176">
        <v>0</v>
      </c>
      <c r="AF217" s="176">
        <v>0</v>
      </c>
      <c r="AG217" s="176">
        <v>0</v>
      </c>
      <c r="AH217" s="176">
        <v>0</v>
      </c>
      <c r="AI217" s="176">
        <v>0</v>
      </c>
      <c r="AJ217" s="176">
        <v>0</v>
      </c>
      <c r="AK217" s="176">
        <v>0</v>
      </c>
      <c r="AL217" s="176">
        <v>0</v>
      </c>
      <c r="AM217" s="176">
        <v>0</v>
      </c>
      <c r="AN217" s="176">
        <v>0</v>
      </c>
      <c r="AO217" s="176">
        <v>0</v>
      </c>
      <c r="AP217" s="176">
        <v>0</v>
      </c>
      <c r="AQ217" s="176">
        <v>0</v>
      </c>
      <c r="AR217" s="176">
        <v>0</v>
      </c>
      <c r="AS217" s="176">
        <v>0</v>
      </c>
      <c r="AT217" s="176"/>
      <c r="AU217" s="176">
        <v>0</v>
      </c>
      <c r="AV217" s="176">
        <v>0</v>
      </c>
      <c r="AW217" s="176"/>
      <c r="AX217" s="176">
        <v>0</v>
      </c>
      <c r="AY217" s="176">
        <v>0</v>
      </c>
      <c r="AZ217" s="176">
        <v>0</v>
      </c>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c r="CI217" s="176"/>
      <c r="CJ217" s="176"/>
      <c r="CK217" s="176"/>
      <c r="CL217" s="176"/>
      <c r="CM217" s="176"/>
      <c r="CN217" s="176"/>
      <c r="CO217" s="176"/>
      <c r="CP217" s="176"/>
      <c r="CQ217" s="176"/>
      <c r="CR217" s="176"/>
      <c r="CS217" s="176"/>
      <c r="CT217" s="176"/>
      <c r="CU217" s="176"/>
    </row>
    <row r="218" spans="1:99" x14ac:dyDescent="0.3">
      <c r="A218" s="152">
        <v>629</v>
      </c>
      <c r="B218" s="176" t="s">
        <v>910</v>
      </c>
      <c r="C218" s="176"/>
      <c r="D218" s="176">
        <v>0</v>
      </c>
      <c r="E218" s="176">
        <v>0</v>
      </c>
      <c r="F218" s="176">
        <v>0</v>
      </c>
      <c r="G218" s="176">
        <v>0</v>
      </c>
      <c r="H218" s="176">
        <v>0</v>
      </c>
      <c r="I218" s="176">
        <v>0</v>
      </c>
      <c r="J218" s="176">
        <v>0</v>
      </c>
      <c r="K218" s="176">
        <v>0</v>
      </c>
      <c r="L218" s="176"/>
      <c r="M218" s="176">
        <v>0</v>
      </c>
      <c r="N218" s="176">
        <v>0</v>
      </c>
      <c r="O218" s="176"/>
      <c r="P218" s="176">
        <v>0</v>
      </c>
      <c r="Q218" s="176">
        <v>0</v>
      </c>
      <c r="R218" s="176">
        <v>0</v>
      </c>
      <c r="S218" s="176">
        <v>0</v>
      </c>
      <c r="T218" s="176">
        <v>0</v>
      </c>
      <c r="U218" s="176">
        <v>0</v>
      </c>
      <c r="V218" s="176">
        <v>0</v>
      </c>
      <c r="W218" s="176">
        <v>0</v>
      </c>
      <c r="X218" s="176">
        <v>0</v>
      </c>
      <c r="Y218" s="176">
        <v>0</v>
      </c>
      <c r="Z218" s="176">
        <v>0</v>
      </c>
      <c r="AA218" s="176">
        <v>0</v>
      </c>
      <c r="AB218" s="176">
        <v>0</v>
      </c>
      <c r="AC218" s="176">
        <v>0</v>
      </c>
      <c r="AD218" s="176">
        <v>0</v>
      </c>
      <c r="AE218" s="176">
        <v>0</v>
      </c>
      <c r="AF218" s="176">
        <v>0</v>
      </c>
      <c r="AG218" s="176">
        <v>0</v>
      </c>
      <c r="AH218" s="176">
        <v>0</v>
      </c>
      <c r="AI218" s="176">
        <v>0</v>
      </c>
      <c r="AJ218" s="176">
        <v>0</v>
      </c>
      <c r="AK218" s="176">
        <v>0</v>
      </c>
      <c r="AL218" s="176">
        <v>0</v>
      </c>
      <c r="AM218" s="176">
        <v>0</v>
      </c>
      <c r="AN218" s="176">
        <v>0</v>
      </c>
      <c r="AO218" s="176">
        <v>0</v>
      </c>
      <c r="AP218" s="176">
        <v>0</v>
      </c>
      <c r="AQ218" s="176">
        <v>0</v>
      </c>
      <c r="AR218" s="176">
        <v>0</v>
      </c>
      <c r="AS218" s="176">
        <v>0</v>
      </c>
      <c r="AT218" s="176"/>
      <c r="AU218" s="176">
        <v>0</v>
      </c>
      <c r="AV218" s="176">
        <v>0</v>
      </c>
      <c r="AW218" s="176"/>
      <c r="AX218" s="176">
        <v>0</v>
      </c>
      <c r="AY218" s="176">
        <v>0</v>
      </c>
      <c r="AZ218" s="176">
        <v>0</v>
      </c>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c r="CI218" s="176"/>
      <c r="CJ218" s="176"/>
      <c r="CK218" s="176"/>
      <c r="CL218" s="176"/>
      <c r="CM218" s="176"/>
      <c r="CN218" s="176"/>
      <c r="CO218" s="176"/>
      <c r="CP218" s="176"/>
      <c r="CQ218" s="176"/>
      <c r="CR218" s="176"/>
      <c r="CS218" s="176"/>
      <c r="CT218" s="176"/>
      <c r="CU218" s="176"/>
    </row>
    <row r="219" spans="1:99" x14ac:dyDescent="0.3">
      <c r="A219" s="152">
        <v>630</v>
      </c>
      <c r="B219" s="176" t="s">
        <v>911</v>
      </c>
      <c r="C219" s="176"/>
      <c r="D219" s="176">
        <v>0</v>
      </c>
      <c r="E219" s="176">
        <v>0</v>
      </c>
      <c r="F219" s="176">
        <v>0</v>
      </c>
      <c r="G219" s="176">
        <v>0</v>
      </c>
      <c r="H219" s="176">
        <v>0</v>
      </c>
      <c r="I219" s="176">
        <v>0</v>
      </c>
      <c r="J219" s="176">
        <v>0</v>
      </c>
      <c r="K219" s="176">
        <v>0</v>
      </c>
      <c r="L219" s="176"/>
      <c r="M219" s="176">
        <v>0</v>
      </c>
      <c r="N219" s="176">
        <v>0</v>
      </c>
      <c r="O219" s="176"/>
      <c r="P219" s="176">
        <v>0</v>
      </c>
      <c r="Q219" s="176">
        <v>0</v>
      </c>
      <c r="R219" s="176">
        <v>0</v>
      </c>
      <c r="S219" s="176">
        <v>0</v>
      </c>
      <c r="T219" s="176">
        <v>0</v>
      </c>
      <c r="U219" s="176">
        <v>0</v>
      </c>
      <c r="V219" s="176">
        <v>0</v>
      </c>
      <c r="W219" s="176">
        <v>0</v>
      </c>
      <c r="X219" s="176">
        <v>0</v>
      </c>
      <c r="Y219" s="176">
        <v>0</v>
      </c>
      <c r="Z219" s="176">
        <v>0</v>
      </c>
      <c r="AA219" s="176">
        <v>0</v>
      </c>
      <c r="AB219" s="176">
        <v>0</v>
      </c>
      <c r="AC219" s="176">
        <v>0</v>
      </c>
      <c r="AD219" s="176">
        <v>0</v>
      </c>
      <c r="AE219" s="176">
        <v>0</v>
      </c>
      <c r="AF219" s="176">
        <v>0</v>
      </c>
      <c r="AG219" s="176">
        <v>0</v>
      </c>
      <c r="AH219" s="176">
        <v>0</v>
      </c>
      <c r="AI219" s="176">
        <v>0</v>
      </c>
      <c r="AJ219" s="176">
        <v>0</v>
      </c>
      <c r="AK219" s="176">
        <v>0</v>
      </c>
      <c r="AL219" s="176">
        <v>0</v>
      </c>
      <c r="AM219" s="176">
        <v>0</v>
      </c>
      <c r="AN219" s="176">
        <v>0</v>
      </c>
      <c r="AO219" s="176">
        <v>0</v>
      </c>
      <c r="AP219" s="176">
        <v>0</v>
      </c>
      <c r="AQ219" s="176">
        <v>0</v>
      </c>
      <c r="AR219" s="176">
        <v>0</v>
      </c>
      <c r="AS219" s="176">
        <v>0</v>
      </c>
      <c r="AT219" s="176"/>
      <c r="AU219" s="176">
        <v>0</v>
      </c>
      <c r="AV219" s="176">
        <v>0</v>
      </c>
      <c r="AW219" s="176"/>
      <c r="AX219" s="176">
        <v>0</v>
      </c>
      <c r="AY219" s="176">
        <v>0</v>
      </c>
      <c r="AZ219" s="176">
        <v>0</v>
      </c>
      <c r="BA219" s="176"/>
      <c r="BB219" s="176"/>
      <c r="BC219" s="176"/>
      <c r="BD219" s="176"/>
      <c r="BE219" s="176"/>
      <c r="BF219" s="176"/>
      <c r="BG219" s="176"/>
      <c r="BH219" s="176"/>
      <c r="BI219" s="176"/>
      <c r="BJ219" s="176"/>
      <c r="BK219" s="176"/>
      <c r="BL219" s="176"/>
      <c r="BM219" s="176"/>
      <c r="BN219" s="176"/>
      <c r="BO219" s="176"/>
      <c r="BP219" s="176"/>
      <c r="BQ219" s="176"/>
      <c r="BR219" s="176"/>
      <c r="BS219" s="176"/>
      <c r="BT219" s="176"/>
      <c r="BU219" s="176"/>
      <c r="BV219" s="176"/>
      <c r="BW219" s="176"/>
      <c r="BX219" s="176"/>
      <c r="BY219" s="176"/>
      <c r="BZ219" s="176"/>
      <c r="CA219" s="176"/>
      <c r="CB219" s="176"/>
      <c r="CC219" s="176"/>
      <c r="CD219" s="176"/>
      <c r="CE219" s="176"/>
      <c r="CF219" s="176"/>
      <c r="CG219" s="176"/>
      <c r="CH219" s="176"/>
      <c r="CI219" s="176"/>
      <c r="CJ219" s="176"/>
      <c r="CK219" s="176"/>
      <c r="CL219" s="176"/>
      <c r="CM219" s="176"/>
      <c r="CN219" s="176"/>
      <c r="CO219" s="176"/>
      <c r="CP219" s="176"/>
      <c r="CQ219" s="176"/>
      <c r="CR219" s="176"/>
      <c r="CS219" s="176"/>
      <c r="CT219" s="176"/>
      <c r="CU219" s="176"/>
    </row>
    <row r="220" spans="1:99" x14ac:dyDescent="0.3">
      <c r="A220" s="152">
        <v>631</v>
      </c>
      <c r="B220" s="176" t="s">
        <v>912</v>
      </c>
      <c r="C220" s="176"/>
      <c r="D220" s="176">
        <v>0</v>
      </c>
      <c r="E220" s="176">
        <v>0</v>
      </c>
      <c r="F220" s="176">
        <v>0</v>
      </c>
      <c r="G220" s="176">
        <v>0</v>
      </c>
      <c r="H220" s="176">
        <v>0</v>
      </c>
      <c r="I220" s="176">
        <v>0</v>
      </c>
      <c r="J220" s="176">
        <v>0</v>
      </c>
      <c r="K220" s="176">
        <v>0</v>
      </c>
      <c r="L220" s="176"/>
      <c r="M220" s="176">
        <v>0</v>
      </c>
      <c r="N220" s="176">
        <v>0</v>
      </c>
      <c r="O220" s="176"/>
      <c r="P220" s="176">
        <v>0</v>
      </c>
      <c r="Q220" s="176">
        <v>0</v>
      </c>
      <c r="R220" s="176">
        <v>0</v>
      </c>
      <c r="S220" s="176">
        <v>0</v>
      </c>
      <c r="T220" s="176">
        <v>0</v>
      </c>
      <c r="U220" s="176">
        <v>0</v>
      </c>
      <c r="V220" s="176">
        <v>0</v>
      </c>
      <c r="W220" s="176">
        <v>0</v>
      </c>
      <c r="X220" s="176">
        <v>0</v>
      </c>
      <c r="Y220" s="176">
        <v>0</v>
      </c>
      <c r="Z220" s="176">
        <v>0</v>
      </c>
      <c r="AA220" s="176">
        <v>0</v>
      </c>
      <c r="AB220" s="176">
        <v>0</v>
      </c>
      <c r="AC220" s="176">
        <v>0</v>
      </c>
      <c r="AD220" s="176">
        <v>0</v>
      </c>
      <c r="AE220" s="176">
        <v>0</v>
      </c>
      <c r="AF220" s="176">
        <v>0</v>
      </c>
      <c r="AG220" s="176">
        <v>0</v>
      </c>
      <c r="AH220" s="176">
        <v>0</v>
      </c>
      <c r="AI220" s="176">
        <v>0</v>
      </c>
      <c r="AJ220" s="176">
        <v>0</v>
      </c>
      <c r="AK220" s="176">
        <v>0</v>
      </c>
      <c r="AL220" s="176">
        <v>0</v>
      </c>
      <c r="AM220" s="176">
        <v>0</v>
      </c>
      <c r="AN220" s="176">
        <v>0</v>
      </c>
      <c r="AO220" s="176">
        <v>0</v>
      </c>
      <c r="AP220" s="176">
        <v>0</v>
      </c>
      <c r="AQ220" s="176">
        <v>0</v>
      </c>
      <c r="AR220" s="176">
        <v>0</v>
      </c>
      <c r="AS220" s="176">
        <v>0</v>
      </c>
      <c r="AT220" s="176"/>
      <c r="AU220" s="176">
        <v>0</v>
      </c>
      <c r="AV220" s="176">
        <v>0</v>
      </c>
      <c r="AW220" s="176"/>
      <c r="AX220" s="176">
        <v>0</v>
      </c>
      <c r="AY220" s="176">
        <v>0</v>
      </c>
      <c r="AZ220" s="176">
        <v>0</v>
      </c>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c r="CI220" s="176"/>
      <c r="CJ220" s="176"/>
      <c r="CK220" s="176"/>
      <c r="CL220" s="176"/>
      <c r="CM220" s="176"/>
      <c r="CN220" s="176"/>
      <c r="CO220" s="176"/>
      <c r="CP220" s="176"/>
      <c r="CQ220" s="176"/>
      <c r="CR220" s="176"/>
      <c r="CS220" s="176"/>
      <c r="CT220" s="176"/>
      <c r="CU220" s="176"/>
    </row>
    <row r="221" spans="1:99" x14ac:dyDescent="0.3">
      <c r="A221" s="152">
        <v>632</v>
      </c>
      <c r="B221" s="176" t="s">
        <v>913</v>
      </c>
      <c r="C221" s="176"/>
      <c r="D221" s="176">
        <v>0</v>
      </c>
      <c r="E221" s="176">
        <v>0</v>
      </c>
      <c r="F221" s="176">
        <v>0</v>
      </c>
      <c r="G221" s="176">
        <v>0</v>
      </c>
      <c r="H221" s="176">
        <v>0</v>
      </c>
      <c r="I221" s="176">
        <v>0</v>
      </c>
      <c r="J221" s="176">
        <v>0</v>
      </c>
      <c r="K221" s="176">
        <v>0</v>
      </c>
      <c r="L221" s="176"/>
      <c r="M221" s="176">
        <v>0</v>
      </c>
      <c r="N221" s="176">
        <v>0</v>
      </c>
      <c r="O221" s="176"/>
      <c r="P221" s="176">
        <v>0</v>
      </c>
      <c r="Q221" s="176">
        <v>0</v>
      </c>
      <c r="R221" s="176">
        <v>0</v>
      </c>
      <c r="S221" s="176">
        <v>0</v>
      </c>
      <c r="T221" s="176">
        <v>0</v>
      </c>
      <c r="U221" s="176">
        <v>0</v>
      </c>
      <c r="V221" s="176">
        <v>0</v>
      </c>
      <c r="W221" s="176">
        <v>0</v>
      </c>
      <c r="X221" s="176">
        <v>0</v>
      </c>
      <c r="Y221" s="176">
        <v>0</v>
      </c>
      <c r="Z221" s="176">
        <v>0</v>
      </c>
      <c r="AA221" s="176">
        <v>0</v>
      </c>
      <c r="AB221" s="176">
        <v>0</v>
      </c>
      <c r="AC221" s="176">
        <v>0</v>
      </c>
      <c r="AD221" s="176">
        <v>0</v>
      </c>
      <c r="AE221" s="176">
        <v>0</v>
      </c>
      <c r="AF221" s="176">
        <v>0</v>
      </c>
      <c r="AG221" s="176">
        <v>0</v>
      </c>
      <c r="AH221" s="176">
        <v>0</v>
      </c>
      <c r="AI221" s="176">
        <v>0</v>
      </c>
      <c r="AJ221" s="176">
        <v>0</v>
      </c>
      <c r="AK221" s="176">
        <v>0</v>
      </c>
      <c r="AL221" s="176">
        <v>0</v>
      </c>
      <c r="AM221" s="176">
        <v>0</v>
      </c>
      <c r="AN221" s="176">
        <v>0</v>
      </c>
      <c r="AO221" s="176">
        <v>0</v>
      </c>
      <c r="AP221" s="176">
        <v>0</v>
      </c>
      <c r="AQ221" s="176">
        <v>0</v>
      </c>
      <c r="AR221" s="176">
        <v>0</v>
      </c>
      <c r="AS221" s="176">
        <v>0</v>
      </c>
      <c r="AT221" s="176"/>
      <c r="AU221" s="176">
        <v>0</v>
      </c>
      <c r="AV221" s="176">
        <v>0</v>
      </c>
      <c r="AW221" s="176"/>
      <c r="AX221" s="176">
        <v>0</v>
      </c>
      <c r="AY221" s="176">
        <v>0</v>
      </c>
      <c r="AZ221" s="176">
        <v>0</v>
      </c>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c r="CI221" s="176"/>
      <c r="CJ221" s="176"/>
      <c r="CK221" s="176"/>
      <c r="CL221" s="176"/>
      <c r="CM221" s="176"/>
      <c r="CN221" s="176"/>
      <c r="CO221" s="176"/>
      <c r="CP221" s="176"/>
      <c r="CQ221" s="176"/>
      <c r="CR221" s="176"/>
      <c r="CS221" s="176"/>
      <c r="CT221" s="176"/>
      <c r="CU221" s="176"/>
    </row>
    <row r="222" spans="1:99" x14ac:dyDescent="0.3">
      <c r="A222" s="152">
        <v>633</v>
      </c>
      <c r="B222" s="176" t="s">
        <v>353</v>
      </c>
      <c r="C222" s="176"/>
      <c r="D222" s="176">
        <v>400250</v>
      </c>
      <c r="E222" s="176">
        <v>1073325</v>
      </c>
      <c r="F222" s="176">
        <v>2960404</v>
      </c>
      <c r="G222" s="176">
        <v>5575666</v>
      </c>
      <c r="H222" s="176">
        <v>11636880</v>
      </c>
      <c r="I222" s="176">
        <v>4059635</v>
      </c>
      <c r="J222" s="176">
        <v>41309395</v>
      </c>
      <c r="K222" s="176">
        <v>1505938</v>
      </c>
      <c r="L222" s="176"/>
      <c r="M222" s="176">
        <v>1440609</v>
      </c>
      <c r="N222" s="176">
        <v>1685714</v>
      </c>
      <c r="O222" s="176"/>
      <c r="P222" s="176">
        <v>39380159</v>
      </c>
      <c r="Q222" s="176">
        <v>415967</v>
      </c>
      <c r="R222" s="176">
        <v>712357</v>
      </c>
      <c r="S222" s="176">
        <v>990216</v>
      </c>
      <c r="T222" s="176">
        <v>114722</v>
      </c>
      <c r="U222" s="176">
        <v>11511047</v>
      </c>
      <c r="V222" s="176">
        <v>1298736</v>
      </c>
      <c r="W222" s="176">
        <v>24545</v>
      </c>
      <c r="X222" s="176">
        <v>2064165</v>
      </c>
      <c r="Y222" s="176">
        <v>2005816</v>
      </c>
      <c r="Z222" s="176">
        <v>338444</v>
      </c>
      <c r="AA222" s="176">
        <v>322139</v>
      </c>
      <c r="AB222" s="176">
        <v>20342</v>
      </c>
      <c r="AC222" s="176">
        <v>3367662</v>
      </c>
      <c r="AD222" s="176">
        <v>747241</v>
      </c>
      <c r="AE222" s="176">
        <v>177587</v>
      </c>
      <c r="AF222" s="176">
        <v>10745841</v>
      </c>
      <c r="AG222" s="176">
        <v>11047363</v>
      </c>
      <c r="AH222" s="176">
        <v>2401140</v>
      </c>
      <c r="AI222" s="176">
        <v>0</v>
      </c>
      <c r="AJ222" s="176">
        <v>1400157</v>
      </c>
      <c r="AK222" s="176">
        <v>143621</v>
      </c>
      <c r="AL222" s="176">
        <v>47935</v>
      </c>
      <c r="AM222" s="176">
        <v>4943894</v>
      </c>
      <c r="AN222" s="176">
        <v>345600</v>
      </c>
      <c r="AO222" s="176">
        <v>1193768</v>
      </c>
      <c r="AP222" s="176">
        <v>266914</v>
      </c>
      <c r="AQ222" s="176">
        <v>293228</v>
      </c>
      <c r="AR222" s="176">
        <v>229764</v>
      </c>
      <c r="AS222" s="176">
        <v>5646</v>
      </c>
      <c r="AT222" s="176"/>
      <c r="AU222" s="176">
        <v>748906</v>
      </c>
      <c r="AV222" s="176">
        <v>0</v>
      </c>
      <c r="AW222" s="176"/>
      <c r="AX222" s="176">
        <v>1847</v>
      </c>
      <c r="AY222" s="176">
        <v>326759</v>
      </c>
      <c r="AZ222" s="176">
        <v>1051926</v>
      </c>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c r="CI222" s="176"/>
      <c r="CJ222" s="176"/>
      <c r="CK222" s="176"/>
      <c r="CL222" s="176"/>
      <c r="CM222" s="176"/>
      <c r="CN222" s="176"/>
      <c r="CO222" s="176"/>
      <c r="CP222" s="176"/>
      <c r="CQ222" s="176"/>
      <c r="CR222" s="176"/>
      <c r="CS222" s="176"/>
      <c r="CT222" s="176"/>
      <c r="CU222" s="176"/>
    </row>
    <row r="223" spans="1:99" x14ac:dyDescent="0.3">
      <c r="A223" s="152">
        <v>634</v>
      </c>
      <c r="B223" s="176" t="s">
        <v>354</v>
      </c>
      <c r="C223" s="176"/>
      <c r="D223" s="176">
        <v>0</v>
      </c>
      <c r="E223" s="176">
        <v>0</v>
      </c>
      <c r="F223" s="176">
        <v>0</v>
      </c>
      <c r="G223" s="176">
        <v>0</v>
      </c>
      <c r="H223" s="176">
        <v>0</v>
      </c>
      <c r="I223" s="176">
        <v>0</v>
      </c>
      <c r="J223" s="176">
        <v>0</v>
      </c>
      <c r="K223" s="176">
        <v>0</v>
      </c>
      <c r="L223" s="176"/>
      <c r="M223" s="176">
        <v>249000</v>
      </c>
      <c r="N223" s="176">
        <v>0</v>
      </c>
      <c r="O223" s="176"/>
      <c r="P223" s="176">
        <v>0</v>
      </c>
      <c r="Q223" s="176">
        <v>0</v>
      </c>
      <c r="R223" s="176">
        <v>0</v>
      </c>
      <c r="S223" s="176">
        <v>0</v>
      </c>
      <c r="T223" s="176">
        <v>23000</v>
      </c>
      <c r="U223" s="176">
        <v>0</v>
      </c>
      <c r="V223" s="176">
        <v>0</v>
      </c>
      <c r="W223" s="176">
        <v>0</v>
      </c>
      <c r="X223" s="176">
        <v>0</v>
      </c>
      <c r="Y223" s="176">
        <v>0</v>
      </c>
      <c r="Z223" s="176">
        <v>0</v>
      </c>
      <c r="AA223" s="176">
        <v>0</v>
      </c>
      <c r="AB223" s="176">
        <v>0</v>
      </c>
      <c r="AC223" s="176">
        <v>0</v>
      </c>
      <c r="AD223" s="176">
        <v>0</v>
      </c>
      <c r="AE223" s="176">
        <v>0</v>
      </c>
      <c r="AF223" s="176">
        <v>0</v>
      </c>
      <c r="AG223" s="176">
        <v>0</v>
      </c>
      <c r="AH223" s="176">
        <v>0</v>
      </c>
      <c r="AI223" s="176">
        <v>0</v>
      </c>
      <c r="AJ223" s="176">
        <v>0</v>
      </c>
      <c r="AK223" s="176">
        <v>56000</v>
      </c>
      <c r="AL223" s="176">
        <v>0</v>
      </c>
      <c r="AM223" s="176">
        <v>0</v>
      </c>
      <c r="AN223" s="176">
        <v>143737</v>
      </c>
      <c r="AO223" s="176">
        <v>0</v>
      </c>
      <c r="AP223" s="176">
        <v>0</v>
      </c>
      <c r="AQ223" s="176">
        <v>0</v>
      </c>
      <c r="AR223" s="176">
        <v>0</v>
      </c>
      <c r="AS223" s="176">
        <v>0</v>
      </c>
      <c r="AT223" s="176"/>
      <c r="AU223" s="176">
        <v>0</v>
      </c>
      <c r="AV223" s="176">
        <v>0</v>
      </c>
      <c r="AW223" s="176"/>
      <c r="AX223" s="176">
        <v>0</v>
      </c>
      <c r="AY223" s="176">
        <v>0</v>
      </c>
      <c r="AZ223" s="176">
        <v>0</v>
      </c>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c r="CI223" s="176"/>
      <c r="CJ223" s="176"/>
      <c r="CK223" s="176"/>
      <c r="CL223" s="176"/>
      <c r="CM223" s="176"/>
      <c r="CN223" s="176"/>
      <c r="CO223" s="176"/>
      <c r="CP223" s="176"/>
      <c r="CQ223" s="176"/>
      <c r="CR223" s="176"/>
      <c r="CS223" s="176"/>
      <c r="CT223" s="176"/>
      <c r="CU223" s="176"/>
    </row>
    <row r="224" spans="1:99" x14ac:dyDescent="0.3">
      <c r="A224" s="152">
        <v>635</v>
      </c>
      <c r="B224" s="176" t="s">
        <v>355</v>
      </c>
      <c r="C224" s="176"/>
      <c r="D224" s="176">
        <v>0</v>
      </c>
      <c r="E224" s="176">
        <v>0</v>
      </c>
      <c r="F224" s="176">
        <v>95488</v>
      </c>
      <c r="G224" s="176">
        <v>0</v>
      </c>
      <c r="H224" s="176">
        <v>60000</v>
      </c>
      <c r="I224" s="176">
        <v>264249</v>
      </c>
      <c r="J224" s="176">
        <v>956033</v>
      </c>
      <c r="K224" s="176">
        <v>181042</v>
      </c>
      <c r="L224" s="176"/>
      <c r="M224" s="176">
        <v>25000</v>
      </c>
      <c r="N224" s="176">
        <v>0</v>
      </c>
      <c r="O224" s="176"/>
      <c r="P224" s="176">
        <v>1485359</v>
      </c>
      <c r="Q224" s="176">
        <v>0</v>
      </c>
      <c r="R224" s="176">
        <v>0</v>
      </c>
      <c r="S224" s="176">
        <v>36385</v>
      </c>
      <c r="T224" s="176">
        <v>0</v>
      </c>
      <c r="U224" s="176">
        <v>612967</v>
      </c>
      <c r="V224" s="176">
        <v>38635</v>
      </c>
      <c r="W224" s="176">
        <v>0</v>
      </c>
      <c r="X224" s="176">
        <v>0</v>
      </c>
      <c r="Y224" s="176">
        <v>2500</v>
      </c>
      <c r="Z224" s="176">
        <v>0</v>
      </c>
      <c r="AA224" s="176">
        <v>0</v>
      </c>
      <c r="AB224" s="176">
        <v>0</v>
      </c>
      <c r="AC224" s="176">
        <v>112097</v>
      </c>
      <c r="AD224" s="176">
        <v>0</v>
      </c>
      <c r="AE224" s="176">
        <v>0</v>
      </c>
      <c r="AF224" s="176">
        <v>466074</v>
      </c>
      <c r="AG224" s="176">
        <v>543784</v>
      </c>
      <c r="AH224" s="176">
        <v>74132</v>
      </c>
      <c r="AI224" s="176">
        <v>0</v>
      </c>
      <c r="AJ224" s="176">
        <v>5510</v>
      </c>
      <c r="AK224" s="176">
        <v>0</v>
      </c>
      <c r="AL224" s="176">
        <v>0</v>
      </c>
      <c r="AM224" s="176">
        <v>249702</v>
      </c>
      <c r="AN224" s="176">
        <v>7917</v>
      </c>
      <c r="AO224" s="176">
        <v>0</v>
      </c>
      <c r="AP224" s="176">
        <v>5487</v>
      </c>
      <c r="AQ224" s="176">
        <v>0</v>
      </c>
      <c r="AR224" s="176">
        <v>0</v>
      </c>
      <c r="AS224" s="176">
        <v>0</v>
      </c>
      <c r="AT224" s="176"/>
      <c r="AU224" s="176">
        <v>0</v>
      </c>
      <c r="AV224" s="176">
        <v>0</v>
      </c>
      <c r="AW224" s="176"/>
      <c r="AX224" s="176">
        <v>0</v>
      </c>
      <c r="AY224" s="176">
        <v>11821</v>
      </c>
      <c r="AZ224" s="176">
        <v>7891</v>
      </c>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c r="CI224" s="176"/>
      <c r="CJ224" s="176"/>
      <c r="CK224" s="176"/>
      <c r="CL224" s="176"/>
      <c r="CM224" s="176"/>
      <c r="CN224" s="176"/>
      <c r="CO224" s="176"/>
      <c r="CP224" s="176"/>
      <c r="CQ224" s="176"/>
      <c r="CR224" s="176"/>
      <c r="CS224" s="176"/>
      <c r="CT224" s="176"/>
      <c r="CU224" s="176"/>
    </row>
    <row r="225" spans="1:99" x14ac:dyDescent="0.3">
      <c r="A225" s="152">
        <v>636</v>
      </c>
      <c r="B225" s="176" t="s">
        <v>914</v>
      </c>
      <c r="C225" s="176"/>
      <c r="D225" s="176">
        <v>0</v>
      </c>
      <c r="E225" s="176">
        <v>0</v>
      </c>
      <c r="F225" s="176">
        <v>0</v>
      </c>
      <c r="G225" s="176">
        <v>0</v>
      </c>
      <c r="H225" s="176">
        <v>0</v>
      </c>
      <c r="I225" s="176">
        <v>0</v>
      </c>
      <c r="J225" s="176">
        <v>0</v>
      </c>
      <c r="K225" s="176">
        <v>0</v>
      </c>
      <c r="L225" s="176"/>
      <c r="M225" s="176">
        <v>149369</v>
      </c>
      <c r="N225" s="176">
        <v>0</v>
      </c>
      <c r="O225" s="176"/>
      <c r="P225" s="176">
        <v>0</v>
      </c>
      <c r="Q225" s="176">
        <v>0</v>
      </c>
      <c r="R225" s="176">
        <v>0</v>
      </c>
      <c r="S225" s="176">
        <v>0</v>
      </c>
      <c r="T225" s="176">
        <v>0</v>
      </c>
      <c r="U225" s="176">
        <v>0</v>
      </c>
      <c r="V225" s="176">
        <v>0</v>
      </c>
      <c r="W225" s="176">
        <v>0</v>
      </c>
      <c r="X225" s="176">
        <v>0</v>
      </c>
      <c r="Y225" s="176">
        <v>0</v>
      </c>
      <c r="Z225" s="176">
        <v>0</v>
      </c>
      <c r="AA225" s="176">
        <v>0</v>
      </c>
      <c r="AB225" s="176">
        <v>0</v>
      </c>
      <c r="AC225" s="176">
        <v>0</v>
      </c>
      <c r="AD225" s="176">
        <v>0</v>
      </c>
      <c r="AE225" s="176">
        <v>0</v>
      </c>
      <c r="AF225" s="176">
        <v>0</v>
      </c>
      <c r="AG225" s="176">
        <v>0</v>
      </c>
      <c r="AH225" s="176">
        <v>0</v>
      </c>
      <c r="AI225" s="176">
        <v>0</v>
      </c>
      <c r="AJ225" s="176">
        <v>0</v>
      </c>
      <c r="AK225" s="176">
        <v>0</v>
      </c>
      <c r="AL225" s="176">
        <v>0</v>
      </c>
      <c r="AM225" s="176">
        <v>0</v>
      </c>
      <c r="AN225" s="176">
        <v>0</v>
      </c>
      <c r="AO225" s="176">
        <v>0</v>
      </c>
      <c r="AP225" s="176">
        <v>0</v>
      </c>
      <c r="AQ225" s="176">
        <v>0</v>
      </c>
      <c r="AR225" s="176">
        <v>0</v>
      </c>
      <c r="AS225" s="176">
        <v>0</v>
      </c>
      <c r="AT225" s="176"/>
      <c r="AU225" s="176">
        <v>0</v>
      </c>
      <c r="AV225" s="176">
        <v>0</v>
      </c>
      <c r="AW225" s="176"/>
      <c r="AX225" s="176">
        <v>0</v>
      </c>
      <c r="AY225" s="176">
        <v>0</v>
      </c>
      <c r="AZ225" s="176">
        <v>0</v>
      </c>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c r="CI225" s="176"/>
      <c r="CJ225" s="176"/>
      <c r="CK225" s="176"/>
      <c r="CL225" s="176"/>
      <c r="CM225" s="176"/>
      <c r="CN225" s="176"/>
      <c r="CO225" s="176"/>
      <c r="CP225" s="176"/>
      <c r="CQ225" s="176"/>
      <c r="CR225" s="176"/>
      <c r="CS225" s="176"/>
      <c r="CT225" s="176"/>
      <c r="CU225" s="176"/>
    </row>
    <row r="226" spans="1:99" x14ac:dyDescent="0.3">
      <c r="A226" s="152">
        <v>637</v>
      </c>
      <c r="B226" s="176" t="s">
        <v>915</v>
      </c>
      <c r="C226" s="176"/>
      <c r="D226" s="176">
        <v>0</v>
      </c>
      <c r="E226" s="176">
        <v>688705</v>
      </c>
      <c r="F226" s="176">
        <v>214246</v>
      </c>
      <c r="G226" s="176">
        <v>0</v>
      </c>
      <c r="H226" s="176">
        <v>7613027</v>
      </c>
      <c r="I226" s="176">
        <v>0</v>
      </c>
      <c r="J226" s="176">
        <v>3861143</v>
      </c>
      <c r="K226" s="176">
        <v>0</v>
      </c>
      <c r="L226" s="176"/>
      <c r="M226" s="176">
        <v>0</v>
      </c>
      <c r="N226" s="176">
        <v>932049</v>
      </c>
      <c r="O226" s="176"/>
      <c r="P226" s="176">
        <v>7361882</v>
      </c>
      <c r="Q226" s="176">
        <v>86208</v>
      </c>
      <c r="R226" s="176">
        <v>0</v>
      </c>
      <c r="S226" s="176">
        <v>368616</v>
      </c>
      <c r="T226" s="176">
        <v>0</v>
      </c>
      <c r="U226" s="176">
        <v>2391419</v>
      </c>
      <c r="V226" s="176">
        <v>232092</v>
      </c>
      <c r="W226" s="176">
        <v>0</v>
      </c>
      <c r="X226" s="176">
        <v>194029</v>
      </c>
      <c r="Y226" s="176">
        <v>0</v>
      </c>
      <c r="Z226" s="176">
        <v>54700</v>
      </c>
      <c r="AA226" s="176">
        <v>0</v>
      </c>
      <c r="AB226" s="176">
        <v>0</v>
      </c>
      <c r="AC226" s="176">
        <v>0</v>
      </c>
      <c r="AD226" s="176">
        <v>479874</v>
      </c>
      <c r="AE226" s="176">
        <v>0</v>
      </c>
      <c r="AF226" s="176">
        <v>0</v>
      </c>
      <c r="AG226" s="176">
        <v>2360706</v>
      </c>
      <c r="AH226" s="176">
        <v>0</v>
      </c>
      <c r="AI226" s="176">
        <v>0</v>
      </c>
      <c r="AJ226" s="176">
        <v>452318</v>
      </c>
      <c r="AK226" s="176">
        <v>0</v>
      </c>
      <c r="AL226" s="176">
        <v>0</v>
      </c>
      <c r="AM226" s="176">
        <v>0</v>
      </c>
      <c r="AN226" s="176">
        <v>0</v>
      </c>
      <c r="AO226" s="176">
        <v>683814</v>
      </c>
      <c r="AP226" s="176">
        <v>210665</v>
      </c>
      <c r="AQ226" s="176">
        <v>158043</v>
      </c>
      <c r="AR226" s="176">
        <v>50355</v>
      </c>
      <c r="AS226" s="176">
        <v>0</v>
      </c>
      <c r="AT226" s="176"/>
      <c r="AU226" s="176">
        <v>381873</v>
      </c>
      <c r="AV226" s="176">
        <v>0</v>
      </c>
      <c r="AW226" s="176"/>
      <c r="AX226" s="176">
        <v>630</v>
      </c>
      <c r="AY226" s="176">
        <v>79750</v>
      </c>
      <c r="AZ226" s="176">
        <v>0</v>
      </c>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c r="CI226" s="176"/>
      <c r="CJ226" s="176"/>
      <c r="CK226" s="176"/>
      <c r="CL226" s="176"/>
      <c r="CM226" s="176"/>
      <c r="CN226" s="176"/>
      <c r="CO226" s="176"/>
      <c r="CP226" s="176"/>
      <c r="CQ226" s="176"/>
      <c r="CR226" s="176"/>
      <c r="CS226" s="176"/>
      <c r="CT226" s="176"/>
      <c r="CU226" s="176"/>
    </row>
    <row r="227" spans="1:99" x14ac:dyDescent="0.3">
      <c r="A227" s="152">
        <v>638</v>
      </c>
      <c r="B227" s="176" t="s">
        <v>916</v>
      </c>
      <c r="C227" s="176"/>
      <c r="D227" s="176">
        <v>0</v>
      </c>
      <c r="E227" s="176">
        <v>0</v>
      </c>
      <c r="F227" s="176">
        <v>0</v>
      </c>
      <c r="G227" s="176">
        <v>0</v>
      </c>
      <c r="H227" s="176">
        <v>0</v>
      </c>
      <c r="I227" s="176">
        <v>0</v>
      </c>
      <c r="J227" s="176">
        <v>0</v>
      </c>
      <c r="K227" s="176">
        <v>0</v>
      </c>
      <c r="L227" s="176"/>
      <c r="M227" s="176">
        <v>0</v>
      </c>
      <c r="N227" s="176">
        <v>0</v>
      </c>
      <c r="O227" s="176"/>
      <c r="P227" s="176">
        <v>0</v>
      </c>
      <c r="Q227" s="176">
        <v>0</v>
      </c>
      <c r="R227" s="176">
        <v>0</v>
      </c>
      <c r="S227" s="176">
        <v>0</v>
      </c>
      <c r="T227" s="176">
        <v>0</v>
      </c>
      <c r="U227" s="176">
        <v>0</v>
      </c>
      <c r="V227" s="176">
        <v>0</v>
      </c>
      <c r="W227" s="176">
        <v>0</v>
      </c>
      <c r="X227" s="176">
        <v>0</v>
      </c>
      <c r="Y227" s="176">
        <v>0</v>
      </c>
      <c r="Z227" s="176">
        <v>0</v>
      </c>
      <c r="AA227" s="176">
        <v>0</v>
      </c>
      <c r="AB227" s="176">
        <v>0</v>
      </c>
      <c r="AC227" s="176">
        <v>0</v>
      </c>
      <c r="AD227" s="176">
        <v>0</v>
      </c>
      <c r="AE227" s="176">
        <v>0</v>
      </c>
      <c r="AF227" s="176">
        <v>0</v>
      </c>
      <c r="AG227" s="176">
        <v>0</v>
      </c>
      <c r="AH227" s="176">
        <v>0</v>
      </c>
      <c r="AI227" s="176">
        <v>0</v>
      </c>
      <c r="AJ227" s="176">
        <v>0</v>
      </c>
      <c r="AK227" s="176">
        <v>0</v>
      </c>
      <c r="AL227" s="176">
        <v>0</v>
      </c>
      <c r="AM227" s="176">
        <v>0</v>
      </c>
      <c r="AN227" s="176">
        <v>0</v>
      </c>
      <c r="AO227" s="176">
        <v>0</v>
      </c>
      <c r="AP227" s="176">
        <v>0</v>
      </c>
      <c r="AQ227" s="176">
        <v>0</v>
      </c>
      <c r="AR227" s="176">
        <v>0</v>
      </c>
      <c r="AS227" s="176">
        <v>0</v>
      </c>
      <c r="AT227" s="176"/>
      <c r="AU227" s="176">
        <v>0</v>
      </c>
      <c r="AV227" s="176">
        <v>0</v>
      </c>
      <c r="AW227" s="176"/>
      <c r="AX227" s="176">
        <v>0</v>
      </c>
      <c r="AY227" s="176">
        <v>0</v>
      </c>
      <c r="AZ227" s="176">
        <v>0</v>
      </c>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c r="CI227" s="176"/>
      <c r="CJ227" s="176"/>
      <c r="CK227" s="176"/>
      <c r="CL227" s="176"/>
      <c r="CM227" s="176"/>
      <c r="CN227" s="176"/>
      <c r="CO227" s="176"/>
      <c r="CP227" s="176"/>
      <c r="CQ227" s="176"/>
      <c r="CR227" s="176"/>
      <c r="CS227" s="176"/>
      <c r="CT227" s="176"/>
      <c r="CU227" s="176"/>
    </row>
    <row r="228" spans="1:99" x14ac:dyDescent="0.3">
      <c r="A228" s="152">
        <v>639</v>
      </c>
      <c r="B228" s="176" t="s">
        <v>917</v>
      </c>
      <c r="C228" s="176"/>
      <c r="D228" s="176">
        <v>0</v>
      </c>
      <c r="E228" s="176">
        <v>0</v>
      </c>
      <c r="F228" s="176">
        <v>0</v>
      </c>
      <c r="G228" s="176">
        <v>0</v>
      </c>
      <c r="H228" s="176">
        <v>0</v>
      </c>
      <c r="I228" s="176">
        <v>0</v>
      </c>
      <c r="J228" s="176">
        <v>0</v>
      </c>
      <c r="K228" s="176">
        <v>0</v>
      </c>
      <c r="L228" s="176"/>
      <c r="M228" s="176">
        <v>0</v>
      </c>
      <c r="N228" s="176">
        <v>0</v>
      </c>
      <c r="O228" s="176"/>
      <c r="P228" s="176">
        <v>82165057</v>
      </c>
      <c r="Q228" s="176">
        <v>0</v>
      </c>
      <c r="R228" s="176">
        <v>0</v>
      </c>
      <c r="S228" s="176">
        <v>0</v>
      </c>
      <c r="T228" s="176">
        <v>0</v>
      </c>
      <c r="U228" s="176">
        <v>22154045</v>
      </c>
      <c r="V228" s="176">
        <v>0</v>
      </c>
      <c r="W228" s="176">
        <v>0</v>
      </c>
      <c r="X228" s="176">
        <v>0</v>
      </c>
      <c r="Y228" s="176">
        <v>0</v>
      </c>
      <c r="Z228" s="176">
        <v>0</v>
      </c>
      <c r="AA228" s="176">
        <v>0</v>
      </c>
      <c r="AB228" s="176">
        <v>0</v>
      </c>
      <c r="AC228" s="176">
        <v>0</v>
      </c>
      <c r="AD228" s="176">
        <v>0</v>
      </c>
      <c r="AE228" s="176">
        <v>0</v>
      </c>
      <c r="AF228" s="176">
        <v>0</v>
      </c>
      <c r="AG228" s="176">
        <v>0</v>
      </c>
      <c r="AH228" s="176">
        <v>0</v>
      </c>
      <c r="AI228" s="176">
        <v>0</v>
      </c>
      <c r="AJ228" s="176">
        <v>0</v>
      </c>
      <c r="AK228" s="176">
        <v>0</v>
      </c>
      <c r="AL228" s="176">
        <v>0</v>
      </c>
      <c r="AM228" s="176">
        <v>0</v>
      </c>
      <c r="AN228" s="176">
        <v>0</v>
      </c>
      <c r="AO228" s="176">
        <v>0</v>
      </c>
      <c r="AP228" s="176">
        <v>0</v>
      </c>
      <c r="AQ228" s="176">
        <v>0</v>
      </c>
      <c r="AR228" s="176">
        <v>0</v>
      </c>
      <c r="AS228" s="176">
        <v>0</v>
      </c>
      <c r="AT228" s="176"/>
      <c r="AU228" s="176">
        <v>0</v>
      </c>
      <c r="AV228" s="176">
        <v>0</v>
      </c>
      <c r="AW228" s="176"/>
      <c r="AX228" s="176">
        <v>0</v>
      </c>
      <c r="AY228" s="176">
        <v>0</v>
      </c>
      <c r="AZ228" s="176">
        <v>0</v>
      </c>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c r="CI228" s="176"/>
      <c r="CJ228" s="176"/>
      <c r="CK228" s="176"/>
      <c r="CL228" s="176"/>
      <c r="CM228" s="176"/>
      <c r="CN228" s="176"/>
      <c r="CO228" s="176"/>
      <c r="CP228" s="176"/>
      <c r="CQ228" s="176"/>
      <c r="CR228" s="176"/>
      <c r="CS228" s="176"/>
      <c r="CT228" s="176"/>
      <c r="CU228" s="176"/>
    </row>
    <row r="229" spans="1:99" x14ac:dyDescent="0.3">
      <c r="A229" s="152">
        <v>640</v>
      </c>
      <c r="B229" s="176" t="s">
        <v>918</v>
      </c>
      <c r="C229" s="176"/>
      <c r="D229" s="176">
        <v>0</v>
      </c>
      <c r="E229" s="176">
        <v>0</v>
      </c>
      <c r="F229" s="176">
        <v>0</v>
      </c>
      <c r="G229" s="176">
        <v>0</v>
      </c>
      <c r="H229" s="176">
        <v>0</v>
      </c>
      <c r="I229" s="176">
        <v>0</v>
      </c>
      <c r="J229" s="176">
        <v>0</v>
      </c>
      <c r="K229" s="176">
        <v>0</v>
      </c>
      <c r="L229" s="176"/>
      <c r="M229" s="176">
        <v>0</v>
      </c>
      <c r="N229" s="176">
        <v>0</v>
      </c>
      <c r="O229" s="176"/>
      <c r="P229" s="176">
        <v>0</v>
      </c>
      <c r="Q229" s="176">
        <v>0</v>
      </c>
      <c r="R229" s="176">
        <v>0</v>
      </c>
      <c r="S229" s="176">
        <v>0</v>
      </c>
      <c r="T229" s="176">
        <v>0</v>
      </c>
      <c r="U229" s="176">
        <v>0</v>
      </c>
      <c r="V229" s="176">
        <v>0</v>
      </c>
      <c r="W229" s="176">
        <v>0</v>
      </c>
      <c r="X229" s="176">
        <v>0</v>
      </c>
      <c r="Y229" s="176">
        <v>0</v>
      </c>
      <c r="Z229" s="176">
        <v>0</v>
      </c>
      <c r="AA229" s="176">
        <v>0</v>
      </c>
      <c r="AB229" s="176">
        <v>0</v>
      </c>
      <c r="AC229" s="176">
        <v>0</v>
      </c>
      <c r="AD229" s="176">
        <v>0</v>
      </c>
      <c r="AE229" s="176">
        <v>0</v>
      </c>
      <c r="AF229" s="176">
        <v>0</v>
      </c>
      <c r="AG229" s="176">
        <v>0</v>
      </c>
      <c r="AH229" s="176">
        <v>0</v>
      </c>
      <c r="AI229" s="176">
        <v>0</v>
      </c>
      <c r="AJ229" s="176">
        <v>0</v>
      </c>
      <c r="AK229" s="176">
        <v>0</v>
      </c>
      <c r="AL229" s="176">
        <v>0</v>
      </c>
      <c r="AM229" s="176">
        <v>0</v>
      </c>
      <c r="AN229" s="176">
        <v>0</v>
      </c>
      <c r="AO229" s="176">
        <v>0</v>
      </c>
      <c r="AP229" s="176">
        <v>0</v>
      </c>
      <c r="AQ229" s="176">
        <v>0</v>
      </c>
      <c r="AR229" s="176">
        <v>0</v>
      </c>
      <c r="AS229" s="176">
        <v>0</v>
      </c>
      <c r="AT229" s="176"/>
      <c r="AU229" s="176">
        <v>0</v>
      </c>
      <c r="AV229" s="176">
        <v>0</v>
      </c>
      <c r="AW229" s="176"/>
      <c r="AX229" s="176">
        <v>0</v>
      </c>
      <c r="AY229" s="176">
        <v>0</v>
      </c>
      <c r="AZ229" s="176">
        <v>0</v>
      </c>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c r="CI229" s="176"/>
      <c r="CJ229" s="176"/>
      <c r="CK229" s="176"/>
      <c r="CL229" s="176"/>
      <c r="CM229" s="176"/>
      <c r="CN229" s="176"/>
      <c r="CO229" s="176"/>
      <c r="CP229" s="176"/>
      <c r="CQ229" s="176"/>
      <c r="CR229" s="176"/>
      <c r="CS229" s="176"/>
      <c r="CT229" s="176"/>
      <c r="CU229" s="176"/>
    </row>
    <row r="230" spans="1:99" x14ac:dyDescent="0.3">
      <c r="A230" s="152">
        <v>641</v>
      </c>
      <c r="B230" s="176" t="s">
        <v>919</v>
      </c>
      <c r="C230" s="176"/>
      <c r="D230" s="176">
        <v>0</v>
      </c>
      <c r="E230" s="176">
        <v>0</v>
      </c>
      <c r="F230" s="176">
        <v>0</v>
      </c>
      <c r="G230" s="176">
        <v>0</v>
      </c>
      <c r="H230" s="176">
        <v>0</v>
      </c>
      <c r="I230" s="176">
        <v>0</v>
      </c>
      <c r="J230" s="176">
        <v>0</v>
      </c>
      <c r="K230" s="176">
        <v>0</v>
      </c>
      <c r="L230" s="176"/>
      <c r="M230" s="176">
        <v>0</v>
      </c>
      <c r="N230" s="176">
        <v>0</v>
      </c>
      <c r="O230" s="176"/>
      <c r="P230" s="176">
        <v>1599974</v>
      </c>
      <c r="Q230" s="176">
        <v>0</v>
      </c>
      <c r="R230" s="176">
        <v>0</v>
      </c>
      <c r="S230" s="176">
        <v>0</v>
      </c>
      <c r="T230" s="176">
        <v>0</v>
      </c>
      <c r="U230" s="176">
        <v>661979</v>
      </c>
      <c r="V230" s="176">
        <v>0</v>
      </c>
      <c r="W230" s="176">
        <v>0</v>
      </c>
      <c r="X230" s="176">
        <v>0</v>
      </c>
      <c r="Y230" s="176">
        <v>0</v>
      </c>
      <c r="Z230" s="176">
        <v>0</v>
      </c>
      <c r="AA230" s="176">
        <v>0</v>
      </c>
      <c r="AB230" s="176">
        <v>0</v>
      </c>
      <c r="AC230" s="176">
        <v>0</v>
      </c>
      <c r="AD230" s="176">
        <v>0</v>
      </c>
      <c r="AE230" s="176">
        <v>0</v>
      </c>
      <c r="AF230" s="176">
        <v>0</v>
      </c>
      <c r="AG230" s="176">
        <v>0</v>
      </c>
      <c r="AH230" s="176">
        <v>0</v>
      </c>
      <c r="AI230" s="176">
        <v>0</v>
      </c>
      <c r="AJ230" s="176">
        <v>0</v>
      </c>
      <c r="AK230" s="176">
        <v>0</v>
      </c>
      <c r="AL230" s="176">
        <v>0</v>
      </c>
      <c r="AM230" s="176">
        <v>0</v>
      </c>
      <c r="AN230" s="176">
        <v>0</v>
      </c>
      <c r="AO230" s="176">
        <v>0</v>
      </c>
      <c r="AP230" s="176">
        <v>0</v>
      </c>
      <c r="AQ230" s="176">
        <v>0</v>
      </c>
      <c r="AR230" s="176">
        <v>0</v>
      </c>
      <c r="AS230" s="176">
        <v>0</v>
      </c>
      <c r="AT230" s="176"/>
      <c r="AU230" s="176">
        <v>0</v>
      </c>
      <c r="AV230" s="176">
        <v>0</v>
      </c>
      <c r="AW230" s="176"/>
      <c r="AX230" s="176">
        <v>0</v>
      </c>
      <c r="AY230" s="176">
        <v>0</v>
      </c>
      <c r="AZ230" s="176">
        <v>0</v>
      </c>
      <c r="BA230" s="176"/>
      <c r="BB230" s="176"/>
      <c r="BC230" s="176"/>
      <c r="BD230" s="176"/>
      <c r="BE230" s="176"/>
      <c r="BF230" s="176"/>
      <c r="BG230" s="176"/>
      <c r="BH230" s="176"/>
      <c r="BI230" s="176"/>
      <c r="BJ230" s="176"/>
      <c r="BK230" s="176"/>
      <c r="BL230" s="176"/>
      <c r="BM230" s="176"/>
      <c r="BN230" s="176"/>
      <c r="BO230" s="176"/>
      <c r="BP230" s="176"/>
      <c r="BQ230" s="176"/>
      <c r="BR230" s="176"/>
      <c r="BS230" s="176"/>
      <c r="BT230" s="176"/>
      <c r="BU230" s="176"/>
      <c r="BV230" s="176"/>
      <c r="BW230" s="176"/>
      <c r="BX230" s="176"/>
      <c r="BY230" s="176"/>
      <c r="BZ230" s="176"/>
      <c r="CA230" s="176"/>
      <c r="CB230" s="176"/>
      <c r="CC230" s="176"/>
      <c r="CD230" s="176"/>
      <c r="CE230" s="176"/>
      <c r="CF230" s="176"/>
      <c r="CG230" s="176"/>
      <c r="CH230" s="176"/>
      <c r="CI230" s="176"/>
      <c r="CJ230" s="176"/>
      <c r="CK230" s="176"/>
      <c r="CL230" s="176"/>
      <c r="CM230" s="176"/>
      <c r="CN230" s="176"/>
      <c r="CO230" s="176"/>
      <c r="CP230" s="176"/>
      <c r="CQ230" s="176"/>
      <c r="CR230" s="176"/>
      <c r="CS230" s="176"/>
      <c r="CT230" s="176"/>
      <c r="CU230" s="176"/>
    </row>
    <row r="231" spans="1:99" x14ac:dyDescent="0.3">
      <c r="A231" s="152">
        <v>642</v>
      </c>
      <c r="B231" s="176" t="s">
        <v>920</v>
      </c>
      <c r="C231" s="176"/>
      <c r="D231" s="176">
        <v>0</v>
      </c>
      <c r="E231" s="176">
        <v>0</v>
      </c>
      <c r="F231" s="176">
        <v>0</v>
      </c>
      <c r="G231" s="176">
        <v>0</v>
      </c>
      <c r="H231" s="176">
        <v>0</v>
      </c>
      <c r="I231" s="176">
        <v>0</v>
      </c>
      <c r="J231" s="176">
        <v>0</v>
      </c>
      <c r="K231" s="176">
        <v>0</v>
      </c>
      <c r="L231" s="176"/>
      <c r="M231" s="176">
        <v>0</v>
      </c>
      <c r="N231" s="176">
        <v>0</v>
      </c>
      <c r="O231" s="176"/>
      <c r="P231" s="176">
        <v>0</v>
      </c>
      <c r="Q231" s="176">
        <v>0</v>
      </c>
      <c r="R231" s="176">
        <v>0</v>
      </c>
      <c r="S231" s="176">
        <v>0</v>
      </c>
      <c r="T231" s="176">
        <v>0</v>
      </c>
      <c r="U231" s="176">
        <v>0</v>
      </c>
      <c r="V231" s="176">
        <v>0</v>
      </c>
      <c r="W231" s="176">
        <v>0</v>
      </c>
      <c r="X231" s="176">
        <v>0</v>
      </c>
      <c r="Y231" s="176">
        <v>0</v>
      </c>
      <c r="Z231" s="176">
        <v>0</v>
      </c>
      <c r="AA231" s="176">
        <v>0</v>
      </c>
      <c r="AB231" s="176">
        <v>0</v>
      </c>
      <c r="AC231" s="176">
        <v>0</v>
      </c>
      <c r="AD231" s="176">
        <v>0</v>
      </c>
      <c r="AE231" s="176">
        <v>0</v>
      </c>
      <c r="AF231" s="176">
        <v>0</v>
      </c>
      <c r="AG231" s="176">
        <v>0</v>
      </c>
      <c r="AH231" s="176">
        <v>0</v>
      </c>
      <c r="AI231" s="176">
        <v>0</v>
      </c>
      <c r="AJ231" s="176">
        <v>0</v>
      </c>
      <c r="AK231" s="176">
        <v>0</v>
      </c>
      <c r="AL231" s="176">
        <v>0</v>
      </c>
      <c r="AM231" s="176">
        <v>0</v>
      </c>
      <c r="AN231" s="176">
        <v>0</v>
      </c>
      <c r="AO231" s="176">
        <v>0</v>
      </c>
      <c r="AP231" s="176">
        <v>0</v>
      </c>
      <c r="AQ231" s="176">
        <v>0</v>
      </c>
      <c r="AR231" s="176">
        <v>0</v>
      </c>
      <c r="AS231" s="176">
        <v>0</v>
      </c>
      <c r="AT231" s="176"/>
      <c r="AU231" s="176">
        <v>0</v>
      </c>
      <c r="AV231" s="176">
        <v>0</v>
      </c>
      <c r="AW231" s="176"/>
      <c r="AX231" s="176">
        <v>0</v>
      </c>
      <c r="AY231" s="176">
        <v>0</v>
      </c>
      <c r="AZ231" s="176">
        <v>0</v>
      </c>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row>
    <row r="232" spans="1:99" x14ac:dyDescent="0.3">
      <c r="A232" s="152">
        <v>643</v>
      </c>
      <c r="B232" s="176" t="s">
        <v>921</v>
      </c>
      <c r="C232" s="176"/>
      <c r="D232" s="176">
        <v>0</v>
      </c>
      <c r="E232" s="176">
        <v>0</v>
      </c>
      <c r="F232" s="176">
        <v>0</v>
      </c>
      <c r="G232" s="176">
        <v>0</v>
      </c>
      <c r="H232" s="176">
        <v>0</v>
      </c>
      <c r="I232" s="176">
        <v>0</v>
      </c>
      <c r="J232" s="176">
        <v>0</v>
      </c>
      <c r="K232" s="176">
        <v>0</v>
      </c>
      <c r="L232" s="176"/>
      <c r="M232" s="176">
        <v>0</v>
      </c>
      <c r="N232" s="176">
        <v>0</v>
      </c>
      <c r="O232" s="176"/>
      <c r="P232" s="176">
        <v>12000325</v>
      </c>
      <c r="Q232" s="176">
        <v>0</v>
      </c>
      <c r="R232" s="176">
        <v>0</v>
      </c>
      <c r="S232" s="176">
        <v>0</v>
      </c>
      <c r="T232" s="176">
        <v>0</v>
      </c>
      <c r="U232" s="176">
        <v>3576347</v>
      </c>
      <c r="V232" s="176">
        <v>0</v>
      </c>
      <c r="W232" s="176">
        <v>0</v>
      </c>
      <c r="X232" s="176">
        <v>0</v>
      </c>
      <c r="Y232" s="176">
        <v>0</v>
      </c>
      <c r="Z232" s="176">
        <v>0</v>
      </c>
      <c r="AA232" s="176">
        <v>0</v>
      </c>
      <c r="AB232" s="176">
        <v>0</v>
      </c>
      <c r="AC232" s="176">
        <v>0</v>
      </c>
      <c r="AD232" s="176">
        <v>0</v>
      </c>
      <c r="AE232" s="176">
        <v>0</v>
      </c>
      <c r="AF232" s="176">
        <v>0</v>
      </c>
      <c r="AG232" s="176">
        <v>0</v>
      </c>
      <c r="AH232" s="176">
        <v>0</v>
      </c>
      <c r="AI232" s="176">
        <v>0</v>
      </c>
      <c r="AJ232" s="176">
        <v>0</v>
      </c>
      <c r="AK232" s="176">
        <v>0</v>
      </c>
      <c r="AL232" s="176">
        <v>0</v>
      </c>
      <c r="AM232" s="176">
        <v>0</v>
      </c>
      <c r="AN232" s="176">
        <v>0</v>
      </c>
      <c r="AO232" s="176">
        <v>0</v>
      </c>
      <c r="AP232" s="176">
        <v>0</v>
      </c>
      <c r="AQ232" s="176">
        <v>0</v>
      </c>
      <c r="AR232" s="176">
        <v>0</v>
      </c>
      <c r="AS232" s="176">
        <v>0</v>
      </c>
      <c r="AT232" s="176"/>
      <c r="AU232" s="176">
        <v>0</v>
      </c>
      <c r="AV232" s="176">
        <v>0</v>
      </c>
      <c r="AW232" s="176"/>
      <c r="AX232" s="176">
        <v>0</v>
      </c>
      <c r="AY232" s="176">
        <v>0</v>
      </c>
      <c r="AZ232" s="176">
        <v>0</v>
      </c>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row>
    <row r="233" spans="1:99" x14ac:dyDescent="0.3">
      <c r="A233" s="152">
        <v>644</v>
      </c>
      <c r="B233" s="176" t="s">
        <v>922</v>
      </c>
      <c r="C233" s="176"/>
      <c r="D233" s="176">
        <v>0</v>
      </c>
      <c r="E233" s="176">
        <v>0</v>
      </c>
      <c r="F233" s="176">
        <v>0</v>
      </c>
      <c r="G233" s="176">
        <v>0</v>
      </c>
      <c r="H233" s="176">
        <v>0</v>
      </c>
      <c r="I233" s="176">
        <v>0</v>
      </c>
      <c r="J233" s="176">
        <v>0</v>
      </c>
      <c r="K233" s="176">
        <v>0</v>
      </c>
      <c r="L233" s="176"/>
      <c r="M233" s="176">
        <v>0</v>
      </c>
      <c r="N233" s="176">
        <v>0</v>
      </c>
      <c r="O233" s="176"/>
      <c r="P233" s="176">
        <v>0</v>
      </c>
      <c r="Q233" s="176">
        <v>0</v>
      </c>
      <c r="R233" s="176">
        <v>0</v>
      </c>
      <c r="S233" s="176">
        <v>0</v>
      </c>
      <c r="T233" s="176">
        <v>0</v>
      </c>
      <c r="U233" s="176">
        <v>0</v>
      </c>
      <c r="V233" s="176">
        <v>0</v>
      </c>
      <c r="W233" s="176">
        <v>0</v>
      </c>
      <c r="X233" s="176">
        <v>0</v>
      </c>
      <c r="Y233" s="176">
        <v>0</v>
      </c>
      <c r="Z233" s="176">
        <v>0</v>
      </c>
      <c r="AA233" s="176">
        <v>0</v>
      </c>
      <c r="AB233" s="176">
        <v>0</v>
      </c>
      <c r="AC233" s="176">
        <v>0</v>
      </c>
      <c r="AD233" s="176">
        <v>0</v>
      </c>
      <c r="AE233" s="176">
        <v>0</v>
      </c>
      <c r="AF233" s="176">
        <v>0</v>
      </c>
      <c r="AG233" s="176">
        <v>0</v>
      </c>
      <c r="AH233" s="176">
        <v>0</v>
      </c>
      <c r="AI233" s="176">
        <v>0</v>
      </c>
      <c r="AJ233" s="176">
        <v>0</v>
      </c>
      <c r="AK233" s="176">
        <v>0</v>
      </c>
      <c r="AL233" s="176">
        <v>0</v>
      </c>
      <c r="AM233" s="176">
        <v>0</v>
      </c>
      <c r="AN233" s="176">
        <v>0</v>
      </c>
      <c r="AO233" s="176">
        <v>0</v>
      </c>
      <c r="AP233" s="176">
        <v>0</v>
      </c>
      <c r="AQ233" s="176">
        <v>0</v>
      </c>
      <c r="AR233" s="176">
        <v>0</v>
      </c>
      <c r="AS233" s="176">
        <v>0</v>
      </c>
      <c r="AT233" s="176"/>
      <c r="AU233" s="176">
        <v>0</v>
      </c>
      <c r="AV233" s="176">
        <v>0</v>
      </c>
      <c r="AW233" s="176"/>
      <c r="AX233" s="176">
        <v>0</v>
      </c>
      <c r="AY233" s="176">
        <v>0</v>
      </c>
      <c r="AZ233" s="176">
        <v>0</v>
      </c>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row>
    <row r="234" spans="1:99" x14ac:dyDescent="0.3">
      <c r="A234" s="152">
        <v>645</v>
      </c>
      <c r="B234" s="176" t="s">
        <v>366</v>
      </c>
      <c r="C234" s="176"/>
      <c r="D234" s="176">
        <v>0</v>
      </c>
      <c r="E234" s="176">
        <v>0</v>
      </c>
      <c r="F234" s="176">
        <v>0</v>
      </c>
      <c r="G234" s="176">
        <v>0</v>
      </c>
      <c r="H234" s="176">
        <v>0</v>
      </c>
      <c r="I234" s="176">
        <v>0</v>
      </c>
      <c r="J234" s="176">
        <v>0</v>
      </c>
      <c r="K234" s="176">
        <v>0</v>
      </c>
      <c r="L234" s="176"/>
      <c r="M234" s="176">
        <v>0</v>
      </c>
      <c r="N234" s="176">
        <v>0</v>
      </c>
      <c r="O234" s="176"/>
      <c r="P234" s="176">
        <v>0</v>
      </c>
      <c r="Q234" s="176">
        <v>0</v>
      </c>
      <c r="R234" s="176">
        <v>0</v>
      </c>
      <c r="S234" s="176">
        <v>0</v>
      </c>
      <c r="T234" s="176">
        <v>0</v>
      </c>
      <c r="U234" s="176">
        <v>0</v>
      </c>
      <c r="V234" s="176">
        <v>0</v>
      </c>
      <c r="W234" s="176">
        <v>0</v>
      </c>
      <c r="X234" s="176">
        <v>0</v>
      </c>
      <c r="Y234" s="176">
        <v>0</v>
      </c>
      <c r="Z234" s="176">
        <v>0</v>
      </c>
      <c r="AA234" s="176">
        <v>0</v>
      </c>
      <c r="AB234" s="176">
        <v>0</v>
      </c>
      <c r="AC234" s="176">
        <v>0</v>
      </c>
      <c r="AD234" s="176">
        <v>0</v>
      </c>
      <c r="AE234" s="176">
        <v>0</v>
      </c>
      <c r="AF234" s="176">
        <v>0</v>
      </c>
      <c r="AG234" s="176">
        <v>0</v>
      </c>
      <c r="AH234" s="176">
        <v>0</v>
      </c>
      <c r="AI234" s="176">
        <v>0</v>
      </c>
      <c r="AJ234" s="176">
        <v>0</v>
      </c>
      <c r="AK234" s="176">
        <v>0</v>
      </c>
      <c r="AL234" s="176">
        <v>0</v>
      </c>
      <c r="AM234" s="176">
        <v>0</v>
      </c>
      <c r="AN234" s="176">
        <v>0</v>
      </c>
      <c r="AO234" s="176">
        <v>0</v>
      </c>
      <c r="AP234" s="176">
        <v>0</v>
      </c>
      <c r="AQ234" s="176">
        <v>0</v>
      </c>
      <c r="AR234" s="176">
        <v>0</v>
      </c>
      <c r="AS234" s="176">
        <v>0</v>
      </c>
      <c r="AT234" s="176"/>
      <c r="AU234" s="176">
        <v>0</v>
      </c>
      <c r="AV234" s="176">
        <v>0</v>
      </c>
      <c r="AW234" s="176"/>
      <c r="AX234" s="176">
        <v>0</v>
      </c>
      <c r="AY234" s="176">
        <v>0</v>
      </c>
      <c r="AZ234" s="176">
        <v>0</v>
      </c>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row>
    <row r="235" spans="1:99" x14ac:dyDescent="0.3">
      <c r="A235" s="152">
        <v>646</v>
      </c>
      <c r="B235" s="176" t="s">
        <v>339</v>
      </c>
      <c r="C235" s="176"/>
      <c r="D235" s="176">
        <v>0</v>
      </c>
      <c r="E235" s="176">
        <v>0</v>
      </c>
      <c r="F235" s="176">
        <v>0</v>
      </c>
      <c r="G235" s="176">
        <v>0</v>
      </c>
      <c r="H235" s="176">
        <v>0</v>
      </c>
      <c r="I235" s="176">
        <v>0</v>
      </c>
      <c r="J235" s="176">
        <v>0</v>
      </c>
      <c r="K235" s="176">
        <v>0</v>
      </c>
      <c r="L235" s="176"/>
      <c r="M235" s="176">
        <v>0</v>
      </c>
      <c r="N235" s="176">
        <v>0</v>
      </c>
      <c r="O235" s="176"/>
      <c r="P235" s="176">
        <v>0</v>
      </c>
      <c r="Q235" s="176">
        <v>0</v>
      </c>
      <c r="R235" s="176">
        <v>0</v>
      </c>
      <c r="S235" s="176">
        <v>0</v>
      </c>
      <c r="T235" s="176">
        <v>0</v>
      </c>
      <c r="U235" s="176">
        <v>0</v>
      </c>
      <c r="V235" s="176">
        <v>0</v>
      </c>
      <c r="W235" s="176">
        <v>0</v>
      </c>
      <c r="X235" s="176">
        <v>0</v>
      </c>
      <c r="Y235" s="176">
        <v>0</v>
      </c>
      <c r="Z235" s="176">
        <v>0</v>
      </c>
      <c r="AA235" s="176">
        <v>0</v>
      </c>
      <c r="AB235" s="176">
        <v>0</v>
      </c>
      <c r="AC235" s="176">
        <v>0</v>
      </c>
      <c r="AD235" s="176">
        <v>0</v>
      </c>
      <c r="AE235" s="176">
        <v>0</v>
      </c>
      <c r="AF235" s="176">
        <v>0</v>
      </c>
      <c r="AG235" s="176">
        <v>0</v>
      </c>
      <c r="AH235" s="176">
        <v>0</v>
      </c>
      <c r="AI235" s="176">
        <v>746345</v>
      </c>
      <c r="AJ235" s="176">
        <v>0</v>
      </c>
      <c r="AK235" s="176">
        <v>0</v>
      </c>
      <c r="AL235" s="176">
        <v>0</v>
      </c>
      <c r="AM235" s="176">
        <v>0</v>
      </c>
      <c r="AN235" s="176">
        <v>0</v>
      </c>
      <c r="AO235" s="176">
        <v>0</v>
      </c>
      <c r="AP235" s="176">
        <v>0</v>
      </c>
      <c r="AQ235" s="176">
        <v>0</v>
      </c>
      <c r="AR235" s="176">
        <v>0</v>
      </c>
      <c r="AS235" s="176">
        <v>0</v>
      </c>
      <c r="AT235" s="176"/>
      <c r="AU235" s="176">
        <v>0</v>
      </c>
      <c r="AV235" s="176">
        <v>0</v>
      </c>
      <c r="AW235" s="176"/>
      <c r="AX235" s="176">
        <v>0</v>
      </c>
      <c r="AY235" s="176">
        <v>0</v>
      </c>
      <c r="AZ235" s="176">
        <v>0</v>
      </c>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row>
    <row r="236" spans="1:99" x14ac:dyDescent="0.3">
      <c r="A236" s="152">
        <v>647</v>
      </c>
      <c r="B236" s="176" t="s">
        <v>923</v>
      </c>
      <c r="C236" s="176"/>
      <c r="D236" s="176">
        <v>0</v>
      </c>
      <c r="E236" s="176">
        <v>0</v>
      </c>
      <c r="F236" s="176">
        <v>0</v>
      </c>
      <c r="G236" s="176">
        <v>0</v>
      </c>
      <c r="H236" s="176">
        <v>0</v>
      </c>
      <c r="I236" s="176">
        <v>0</v>
      </c>
      <c r="J236" s="176">
        <v>0</v>
      </c>
      <c r="K236" s="176">
        <v>0</v>
      </c>
      <c r="L236" s="176"/>
      <c r="M236" s="176">
        <v>0</v>
      </c>
      <c r="N236" s="176">
        <v>0</v>
      </c>
      <c r="O236" s="176"/>
      <c r="P236" s="176">
        <v>0</v>
      </c>
      <c r="Q236" s="176">
        <v>0</v>
      </c>
      <c r="R236" s="176">
        <v>0</v>
      </c>
      <c r="S236" s="176">
        <v>0</v>
      </c>
      <c r="T236" s="176">
        <v>0</v>
      </c>
      <c r="U236" s="176">
        <v>0</v>
      </c>
      <c r="V236" s="176">
        <v>0</v>
      </c>
      <c r="W236" s="176">
        <v>0</v>
      </c>
      <c r="X236" s="176">
        <v>0</v>
      </c>
      <c r="Y236" s="176">
        <v>0</v>
      </c>
      <c r="Z236" s="176">
        <v>0</v>
      </c>
      <c r="AA236" s="176">
        <v>0</v>
      </c>
      <c r="AB236" s="176">
        <v>0</v>
      </c>
      <c r="AC236" s="176">
        <v>0</v>
      </c>
      <c r="AD236" s="176">
        <v>0</v>
      </c>
      <c r="AE236" s="176">
        <v>0</v>
      </c>
      <c r="AF236" s="176">
        <v>0</v>
      </c>
      <c r="AG236" s="176">
        <v>0</v>
      </c>
      <c r="AH236" s="176">
        <v>0</v>
      </c>
      <c r="AI236" s="176">
        <v>0</v>
      </c>
      <c r="AJ236" s="176">
        <v>0</v>
      </c>
      <c r="AK236" s="176">
        <v>0</v>
      </c>
      <c r="AL236" s="176">
        <v>0</v>
      </c>
      <c r="AM236" s="176">
        <v>0</v>
      </c>
      <c r="AN236" s="176">
        <v>0</v>
      </c>
      <c r="AO236" s="176">
        <v>0</v>
      </c>
      <c r="AP236" s="176">
        <v>0</v>
      </c>
      <c r="AQ236" s="176">
        <v>0</v>
      </c>
      <c r="AR236" s="176">
        <v>0</v>
      </c>
      <c r="AS236" s="176">
        <v>0</v>
      </c>
      <c r="AT236" s="176"/>
      <c r="AU236" s="176">
        <v>0</v>
      </c>
      <c r="AV236" s="176">
        <v>0</v>
      </c>
      <c r="AW236" s="176"/>
      <c r="AX236" s="176">
        <v>0</v>
      </c>
      <c r="AY236" s="176">
        <v>0</v>
      </c>
      <c r="AZ236" s="176">
        <v>0</v>
      </c>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row>
    <row r="237" spans="1:99" x14ac:dyDescent="0.3">
      <c r="A237" s="152">
        <v>648</v>
      </c>
      <c r="B237" s="176" t="s">
        <v>564</v>
      </c>
      <c r="C237" s="176"/>
      <c r="D237" s="176">
        <v>0</v>
      </c>
      <c r="E237" s="176">
        <v>0</v>
      </c>
      <c r="F237" s="176">
        <v>0</v>
      </c>
      <c r="G237" s="176">
        <v>0</v>
      </c>
      <c r="H237" s="176">
        <v>0</v>
      </c>
      <c r="I237" s="176">
        <v>0</v>
      </c>
      <c r="J237" s="176">
        <v>0</v>
      </c>
      <c r="K237" s="176">
        <v>0</v>
      </c>
      <c r="L237" s="176"/>
      <c r="M237" s="176">
        <v>0</v>
      </c>
      <c r="N237" s="176">
        <v>0</v>
      </c>
      <c r="O237" s="176"/>
      <c r="P237" s="176">
        <v>0</v>
      </c>
      <c r="Q237" s="176">
        <v>0</v>
      </c>
      <c r="R237" s="176">
        <v>0</v>
      </c>
      <c r="S237" s="176">
        <v>0</v>
      </c>
      <c r="T237" s="176">
        <v>0</v>
      </c>
      <c r="U237" s="176">
        <v>0</v>
      </c>
      <c r="V237" s="176">
        <v>0</v>
      </c>
      <c r="W237" s="176">
        <v>0</v>
      </c>
      <c r="X237" s="176">
        <v>0</v>
      </c>
      <c r="Y237" s="176">
        <v>0</v>
      </c>
      <c r="Z237" s="176">
        <v>0</v>
      </c>
      <c r="AA237" s="176">
        <v>0</v>
      </c>
      <c r="AB237" s="176">
        <v>0</v>
      </c>
      <c r="AC237" s="176">
        <v>0</v>
      </c>
      <c r="AD237" s="176">
        <v>0</v>
      </c>
      <c r="AE237" s="176">
        <v>0</v>
      </c>
      <c r="AF237" s="176">
        <v>0</v>
      </c>
      <c r="AG237" s="176">
        <v>0</v>
      </c>
      <c r="AH237" s="176">
        <v>0</v>
      </c>
      <c r="AI237" s="176">
        <v>0</v>
      </c>
      <c r="AJ237" s="176">
        <v>0</v>
      </c>
      <c r="AK237" s="176">
        <v>0</v>
      </c>
      <c r="AL237" s="176">
        <v>0</v>
      </c>
      <c r="AM237" s="176">
        <v>0</v>
      </c>
      <c r="AN237" s="176">
        <v>0</v>
      </c>
      <c r="AO237" s="176">
        <v>0</v>
      </c>
      <c r="AP237" s="176">
        <v>0</v>
      </c>
      <c r="AQ237" s="176">
        <v>0</v>
      </c>
      <c r="AR237" s="176">
        <v>0</v>
      </c>
      <c r="AS237" s="176">
        <v>0</v>
      </c>
      <c r="AT237" s="176"/>
      <c r="AU237" s="176">
        <v>0</v>
      </c>
      <c r="AV237" s="176">
        <v>0</v>
      </c>
      <c r="AW237" s="176"/>
      <c r="AX237" s="176">
        <v>0</v>
      </c>
      <c r="AY237" s="176">
        <v>0</v>
      </c>
      <c r="AZ237" s="176">
        <v>0</v>
      </c>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row>
    <row r="238" spans="1:99" x14ac:dyDescent="0.3">
      <c r="A238" s="152">
        <v>654</v>
      </c>
      <c r="B238" s="176" t="s">
        <v>387</v>
      </c>
      <c r="C238" s="176"/>
      <c r="D238" s="176">
        <v>2453861</v>
      </c>
      <c r="E238" s="176">
        <v>8325628</v>
      </c>
      <c r="F238" s="176">
        <v>9334148</v>
      </c>
      <c r="G238" s="176">
        <v>62002892</v>
      </c>
      <c r="H238" s="176">
        <v>84296210</v>
      </c>
      <c r="I238" s="176">
        <v>37394212</v>
      </c>
      <c r="J238" s="176">
        <v>134458225</v>
      </c>
      <c r="K238" s="176">
        <v>10588814</v>
      </c>
      <c r="L238" s="176"/>
      <c r="M238" s="176">
        <v>4594999</v>
      </c>
      <c r="N238" s="176">
        <v>8102644</v>
      </c>
      <c r="O238" s="176"/>
      <c r="P238" s="176">
        <v>116781199</v>
      </c>
      <c r="Q238" s="176">
        <v>1863019</v>
      </c>
      <c r="R238" s="176">
        <v>721689</v>
      </c>
      <c r="S238" s="176">
        <v>7597663</v>
      </c>
      <c r="T238" s="176">
        <v>955520</v>
      </c>
      <c r="U238" s="176">
        <v>32854368</v>
      </c>
      <c r="V238" s="176">
        <v>4355185</v>
      </c>
      <c r="W238" s="176">
        <v>876493</v>
      </c>
      <c r="X238" s="176">
        <v>4334155</v>
      </c>
      <c r="Y238" s="176">
        <v>3279953</v>
      </c>
      <c r="Z238" s="176">
        <v>1511210</v>
      </c>
      <c r="AA238" s="176">
        <v>2228303</v>
      </c>
      <c r="AB238" s="176">
        <v>1200747</v>
      </c>
      <c r="AC238" s="176">
        <v>11689736</v>
      </c>
      <c r="AD238" s="176">
        <v>4030969</v>
      </c>
      <c r="AE238" s="176">
        <v>633009</v>
      </c>
      <c r="AF238" s="176">
        <v>49448210</v>
      </c>
      <c r="AG238" s="176">
        <v>38127298</v>
      </c>
      <c r="AH238" s="176">
        <v>19161138</v>
      </c>
      <c r="AI238" s="176">
        <v>0</v>
      </c>
      <c r="AJ238" s="176">
        <v>14767679</v>
      </c>
      <c r="AK238" s="176">
        <v>666061</v>
      </c>
      <c r="AL238" s="176">
        <v>1178483</v>
      </c>
      <c r="AM238" s="176">
        <v>31028491</v>
      </c>
      <c r="AN238" s="176">
        <v>4119240</v>
      </c>
      <c r="AO238" s="176">
        <v>9492937</v>
      </c>
      <c r="AP238" s="176">
        <v>2621483</v>
      </c>
      <c r="AQ238" s="176">
        <v>2535641</v>
      </c>
      <c r="AR238" s="176">
        <v>1760833</v>
      </c>
      <c r="AS238" s="176">
        <v>334222</v>
      </c>
      <c r="AT238" s="176"/>
      <c r="AU238" s="176">
        <v>16128146</v>
      </c>
      <c r="AV238" s="176">
        <v>0</v>
      </c>
      <c r="AW238" s="176"/>
      <c r="AX238" s="176">
        <v>40545</v>
      </c>
      <c r="AY238" s="176">
        <v>3864465</v>
      </c>
      <c r="AZ238" s="176">
        <v>2971286</v>
      </c>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row>
    <row r="239" spans="1:99" x14ac:dyDescent="0.3">
      <c r="A239" s="152">
        <v>655</v>
      </c>
      <c r="B239" s="176" t="s">
        <v>924</v>
      </c>
      <c r="C239" s="176"/>
      <c r="D239" s="176">
        <v>494973</v>
      </c>
      <c r="E239" s="176">
        <v>717705</v>
      </c>
      <c r="F239" s="176">
        <v>214246</v>
      </c>
      <c r="G239" s="176">
        <v>788447</v>
      </c>
      <c r="H239" s="176">
        <v>7428433</v>
      </c>
      <c r="I239" s="176">
        <v>282540</v>
      </c>
      <c r="J239" s="176">
        <v>46401158</v>
      </c>
      <c r="K239" s="176">
        <v>0</v>
      </c>
      <c r="L239" s="176"/>
      <c r="M239" s="176">
        <v>1244261</v>
      </c>
      <c r="N239" s="176">
        <v>968049</v>
      </c>
      <c r="O239" s="176"/>
      <c r="P239" s="176">
        <v>62209708</v>
      </c>
      <c r="Q239" s="176">
        <v>86208</v>
      </c>
      <c r="R239" s="176">
        <v>0</v>
      </c>
      <c r="S239" s="176">
        <v>368616</v>
      </c>
      <c r="T239" s="176">
        <v>4600</v>
      </c>
      <c r="U239" s="176">
        <v>2391419</v>
      </c>
      <c r="V239" s="176">
        <v>292092</v>
      </c>
      <c r="W239" s="176">
        <v>199854</v>
      </c>
      <c r="X239" s="176">
        <v>194131</v>
      </c>
      <c r="Y239" s="176">
        <v>0</v>
      </c>
      <c r="Z239" s="176">
        <v>54700</v>
      </c>
      <c r="AA239" s="176">
        <v>799064</v>
      </c>
      <c r="AB239" s="176">
        <v>0</v>
      </c>
      <c r="AC239" s="176">
        <v>3832700</v>
      </c>
      <c r="AD239" s="176">
        <v>479874</v>
      </c>
      <c r="AE239" s="176">
        <v>13830</v>
      </c>
      <c r="AF239" s="176">
        <v>0</v>
      </c>
      <c r="AG239" s="176">
        <v>24199259</v>
      </c>
      <c r="AH239" s="176">
        <v>0</v>
      </c>
      <c r="AI239" s="176">
        <v>0</v>
      </c>
      <c r="AJ239" s="176">
        <v>549550</v>
      </c>
      <c r="AK239" s="176">
        <v>0</v>
      </c>
      <c r="AL239" s="176">
        <v>0</v>
      </c>
      <c r="AM239" s="176">
        <v>0</v>
      </c>
      <c r="AN239" s="176">
        <v>252052</v>
      </c>
      <c r="AO239" s="176">
        <v>742814</v>
      </c>
      <c r="AP239" s="176">
        <v>210665</v>
      </c>
      <c r="AQ239" s="176">
        <v>158043</v>
      </c>
      <c r="AR239" s="176">
        <v>407325</v>
      </c>
      <c r="AS239" s="176">
        <v>0</v>
      </c>
      <c r="AT239" s="176"/>
      <c r="AU239" s="176">
        <v>947836</v>
      </c>
      <c r="AV239" s="176">
        <v>0</v>
      </c>
      <c r="AW239" s="176"/>
      <c r="AX239" s="176">
        <v>630</v>
      </c>
      <c r="AY239" s="176">
        <v>74355</v>
      </c>
      <c r="AZ239" s="176">
        <v>0</v>
      </c>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row>
    <row r="240" spans="1:99" x14ac:dyDescent="0.3">
      <c r="A240" s="152">
        <v>656</v>
      </c>
      <c r="B240" s="176" t="s">
        <v>392</v>
      </c>
      <c r="C240" s="176"/>
      <c r="D240" s="176">
        <v>0</v>
      </c>
      <c r="E240" s="176">
        <v>0</v>
      </c>
      <c r="F240" s="176">
        <v>0</v>
      </c>
      <c r="G240" s="176">
        <v>0</v>
      </c>
      <c r="H240" s="176">
        <v>0</v>
      </c>
      <c r="I240" s="176">
        <v>0</v>
      </c>
      <c r="J240" s="176">
        <v>0</v>
      </c>
      <c r="K240" s="176">
        <v>0</v>
      </c>
      <c r="L240" s="176"/>
      <c r="M240" s="176">
        <v>0</v>
      </c>
      <c r="N240" s="176">
        <v>0</v>
      </c>
      <c r="O240" s="176"/>
      <c r="P240" s="176">
        <v>0</v>
      </c>
      <c r="Q240" s="176">
        <v>0</v>
      </c>
      <c r="R240" s="176">
        <v>0</v>
      </c>
      <c r="S240" s="176">
        <v>0</v>
      </c>
      <c r="T240" s="176">
        <v>0</v>
      </c>
      <c r="U240" s="176">
        <v>0</v>
      </c>
      <c r="V240" s="176">
        <v>0</v>
      </c>
      <c r="W240" s="176">
        <v>0</v>
      </c>
      <c r="X240" s="176">
        <v>0</v>
      </c>
      <c r="Y240" s="176">
        <v>0</v>
      </c>
      <c r="Z240" s="176">
        <v>0</v>
      </c>
      <c r="AA240" s="176">
        <v>0</v>
      </c>
      <c r="AB240" s="176">
        <v>0</v>
      </c>
      <c r="AC240" s="176">
        <v>0</v>
      </c>
      <c r="AD240" s="176">
        <v>0</v>
      </c>
      <c r="AE240" s="176">
        <v>0</v>
      </c>
      <c r="AF240" s="176">
        <v>0</v>
      </c>
      <c r="AG240" s="176">
        <v>0</v>
      </c>
      <c r="AH240" s="176">
        <v>0</v>
      </c>
      <c r="AI240" s="176">
        <v>0</v>
      </c>
      <c r="AJ240" s="176">
        <v>0</v>
      </c>
      <c r="AK240" s="176">
        <v>0</v>
      </c>
      <c r="AL240" s="176">
        <v>0</v>
      </c>
      <c r="AM240" s="176">
        <v>0</v>
      </c>
      <c r="AN240" s="176">
        <v>0</v>
      </c>
      <c r="AO240" s="176">
        <v>0</v>
      </c>
      <c r="AP240" s="176">
        <v>0</v>
      </c>
      <c r="AQ240" s="176">
        <v>0</v>
      </c>
      <c r="AR240" s="176">
        <v>0</v>
      </c>
      <c r="AS240" s="176">
        <v>0</v>
      </c>
      <c r="AT240" s="176"/>
      <c r="AU240" s="176">
        <v>0</v>
      </c>
      <c r="AV240" s="176">
        <v>0</v>
      </c>
      <c r="AW240" s="176"/>
      <c r="AX240" s="176">
        <v>0</v>
      </c>
      <c r="AY240" s="176">
        <v>0</v>
      </c>
      <c r="AZ240" s="176">
        <v>0</v>
      </c>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row>
    <row r="241" spans="1:99" x14ac:dyDescent="0.3">
      <c r="A241" s="152">
        <v>657</v>
      </c>
      <c r="B241" s="176" t="s">
        <v>925</v>
      </c>
      <c r="C241" s="176"/>
      <c r="D241" s="176">
        <v>0</v>
      </c>
      <c r="E241" s="176">
        <v>0</v>
      </c>
      <c r="F241" s="176">
        <v>0</v>
      </c>
      <c r="G241" s="176">
        <v>0</v>
      </c>
      <c r="H241" s="176">
        <v>0</v>
      </c>
      <c r="I241" s="176">
        <v>0</v>
      </c>
      <c r="J241" s="176">
        <v>0</v>
      </c>
      <c r="K241" s="176">
        <v>0</v>
      </c>
      <c r="L241" s="176"/>
      <c r="M241" s="176">
        <v>0</v>
      </c>
      <c r="N241" s="176">
        <v>0</v>
      </c>
      <c r="O241" s="176"/>
      <c r="P241" s="176">
        <v>255853222</v>
      </c>
      <c r="Q241" s="176">
        <v>0</v>
      </c>
      <c r="R241" s="176">
        <v>0</v>
      </c>
      <c r="S241" s="176">
        <v>0</v>
      </c>
      <c r="T241" s="176">
        <v>0</v>
      </c>
      <c r="U241" s="176">
        <v>80770486</v>
      </c>
      <c r="V241" s="176">
        <v>0</v>
      </c>
      <c r="W241" s="176">
        <v>0</v>
      </c>
      <c r="X241" s="176">
        <v>0</v>
      </c>
      <c r="Y241" s="176">
        <v>0</v>
      </c>
      <c r="Z241" s="176">
        <v>0</v>
      </c>
      <c r="AA241" s="176">
        <v>0</v>
      </c>
      <c r="AB241" s="176">
        <v>0</v>
      </c>
      <c r="AC241" s="176">
        <v>0</v>
      </c>
      <c r="AD241" s="176">
        <v>0</v>
      </c>
      <c r="AE241" s="176">
        <v>0</v>
      </c>
      <c r="AF241" s="176">
        <v>0</v>
      </c>
      <c r="AG241" s="176">
        <v>0</v>
      </c>
      <c r="AH241" s="176">
        <v>0</v>
      </c>
      <c r="AI241" s="176">
        <v>0</v>
      </c>
      <c r="AJ241" s="176">
        <v>0</v>
      </c>
      <c r="AK241" s="176">
        <v>0</v>
      </c>
      <c r="AL241" s="176">
        <v>0</v>
      </c>
      <c r="AM241" s="176">
        <v>0</v>
      </c>
      <c r="AN241" s="176">
        <v>0</v>
      </c>
      <c r="AO241" s="176">
        <v>0</v>
      </c>
      <c r="AP241" s="176">
        <v>0</v>
      </c>
      <c r="AQ241" s="176">
        <v>0</v>
      </c>
      <c r="AR241" s="176">
        <v>0</v>
      </c>
      <c r="AS241" s="176">
        <v>0</v>
      </c>
      <c r="AT241" s="176"/>
      <c r="AU241" s="176">
        <v>0</v>
      </c>
      <c r="AV241" s="176">
        <v>0</v>
      </c>
      <c r="AW241" s="176"/>
      <c r="AX241" s="176">
        <v>0</v>
      </c>
      <c r="AY241" s="176">
        <v>0</v>
      </c>
      <c r="AZ241" s="176">
        <v>0</v>
      </c>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row>
    <row r="242" spans="1:99" x14ac:dyDescent="0.3">
      <c r="A242" s="152">
        <v>658</v>
      </c>
      <c r="B242" s="176" t="s">
        <v>926</v>
      </c>
      <c r="C242" s="176"/>
      <c r="D242" s="176">
        <v>0</v>
      </c>
      <c r="E242" s="176">
        <v>0</v>
      </c>
      <c r="F242" s="176">
        <v>0</v>
      </c>
      <c r="G242" s="176">
        <v>0</v>
      </c>
      <c r="H242" s="176">
        <v>0</v>
      </c>
      <c r="I242" s="176">
        <v>0</v>
      </c>
      <c r="J242" s="176">
        <v>0</v>
      </c>
      <c r="K242" s="176">
        <v>0</v>
      </c>
      <c r="L242" s="176"/>
      <c r="M242" s="176">
        <v>0</v>
      </c>
      <c r="N242" s="176">
        <v>0</v>
      </c>
      <c r="O242" s="176"/>
      <c r="P242" s="176">
        <v>90714237</v>
      </c>
      <c r="Q242" s="176">
        <v>0</v>
      </c>
      <c r="R242" s="176">
        <v>0</v>
      </c>
      <c r="S242" s="176">
        <v>0</v>
      </c>
      <c r="T242" s="176">
        <v>0</v>
      </c>
      <c r="U242" s="176">
        <v>3576347</v>
      </c>
      <c r="V242" s="176">
        <v>0</v>
      </c>
      <c r="W242" s="176">
        <v>0</v>
      </c>
      <c r="X242" s="176">
        <v>0</v>
      </c>
      <c r="Y242" s="176">
        <v>0</v>
      </c>
      <c r="Z242" s="176">
        <v>0</v>
      </c>
      <c r="AA242" s="176">
        <v>0</v>
      </c>
      <c r="AB242" s="176">
        <v>0</v>
      </c>
      <c r="AC242" s="176">
        <v>0</v>
      </c>
      <c r="AD242" s="176">
        <v>0</v>
      </c>
      <c r="AE242" s="176">
        <v>0</v>
      </c>
      <c r="AF242" s="176">
        <v>0</v>
      </c>
      <c r="AG242" s="176">
        <v>0</v>
      </c>
      <c r="AH242" s="176">
        <v>0</v>
      </c>
      <c r="AI242" s="176">
        <v>0</v>
      </c>
      <c r="AJ242" s="176">
        <v>0</v>
      </c>
      <c r="AK242" s="176">
        <v>0</v>
      </c>
      <c r="AL242" s="176">
        <v>0</v>
      </c>
      <c r="AM242" s="176">
        <v>0</v>
      </c>
      <c r="AN242" s="176">
        <v>0</v>
      </c>
      <c r="AO242" s="176">
        <v>0</v>
      </c>
      <c r="AP242" s="176">
        <v>0</v>
      </c>
      <c r="AQ242" s="176">
        <v>0</v>
      </c>
      <c r="AR242" s="176">
        <v>0</v>
      </c>
      <c r="AS242" s="176">
        <v>0</v>
      </c>
      <c r="AT242" s="176"/>
      <c r="AU242" s="176">
        <v>0</v>
      </c>
      <c r="AV242" s="176">
        <v>0</v>
      </c>
      <c r="AW242" s="176"/>
      <c r="AX242" s="176">
        <v>0</v>
      </c>
      <c r="AY242" s="176">
        <v>0</v>
      </c>
      <c r="AZ242" s="176">
        <v>0</v>
      </c>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row>
    <row r="243" spans="1:99" x14ac:dyDescent="0.3">
      <c r="A243" s="152">
        <v>659</v>
      </c>
      <c r="B243" s="176" t="s">
        <v>927</v>
      </c>
      <c r="C243" s="176"/>
      <c r="D243" s="176">
        <v>0</v>
      </c>
      <c r="E243" s="176">
        <v>0</v>
      </c>
      <c r="F243" s="176">
        <v>0</v>
      </c>
      <c r="G243" s="176">
        <v>0</v>
      </c>
      <c r="H243" s="176">
        <v>3674000</v>
      </c>
      <c r="I243" s="176">
        <v>0</v>
      </c>
      <c r="J243" s="176">
        <v>7220979</v>
      </c>
      <c r="K243" s="176">
        <v>2589051</v>
      </c>
      <c r="L243" s="176"/>
      <c r="M243" s="176">
        <v>1186683</v>
      </c>
      <c r="N243" s="176">
        <v>2373545</v>
      </c>
      <c r="O243" s="176"/>
      <c r="P243" s="176">
        <v>34859961</v>
      </c>
      <c r="Q243" s="176">
        <v>0</v>
      </c>
      <c r="R243" s="176">
        <v>0</v>
      </c>
      <c r="S243" s="176">
        <v>0</v>
      </c>
      <c r="T243" s="176">
        <v>0</v>
      </c>
      <c r="U243" s="176">
        <v>39152706</v>
      </c>
      <c r="V243" s="176">
        <v>0</v>
      </c>
      <c r="W243" s="176">
        <v>0</v>
      </c>
      <c r="X243" s="176">
        <v>0</v>
      </c>
      <c r="Y243" s="176">
        <v>0</v>
      </c>
      <c r="Z243" s="176">
        <v>0</v>
      </c>
      <c r="AA243" s="176">
        <v>0</v>
      </c>
      <c r="AB243" s="176">
        <v>0</v>
      </c>
      <c r="AC243" s="176">
        <v>0</v>
      </c>
      <c r="AD243" s="176">
        <v>0</v>
      </c>
      <c r="AE243" s="176">
        <v>0</v>
      </c>
      <c r="AF243" s="176">
        <v>5713069</v>
      </c>
      <c r="AG243" s="176">
        <v>16637731</v>
      </c>
      <c r="AH243" s="176">
        <v>0</v>
      </c>
      <c r="AI243" s="176">
        <v>0</v>
      </c>
      <c r="AJ243" s="176">
        <v>3813984</v>
      </c>
      <c r="AK243" s="176">
        <v>0</v>
      </c>
      <c r="AL243" s="176">
        <v>0</v>
      </c>
      <c r="AM243" s="176">
        <v>0</v>
      </c>
      <c r="AN243" s="176">
        <v>0</v>
      </c>
      <c r="AO243" s="176">
        <v>0</v>
      </c>
      <c r="AP243" s="176">
        <v>0</v>
      </c>
      <c r="AQ243" s="176">
        <v>0</v>
      </c>
      <c r="AR243" s="176">
        <v>0</v>
      </c>
      <c r="AS243" s="176">
        <v>0</v>
      </c>
      <c r="AT243" s="176"/>
      <c r="AU243" s="176">
        <v>2521785</v>
      </c>
      <c r="AV243" s="176">
        <v>0</v>
      </c>
      <c r="AW243" s="176"/>
      <c r="AX243" s="176">
        <v>0</v>
      </c>
      <c r="AY243" s="176">
        <v>0</v>
      </c>
      <c r="AZ243" s="176">
        <v>0</v>
      </c>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row>
    <row r="244" spans="1:99" x14ac:dyDescent="0.3">
      <c r="A244" s="152">
        <v>660</v>
      </c>
      <c r="B244" s="176" t="s">
        <v>928</v>
      </c>
      <c r="C244" s="176"/>
      <c r="D244" s="176">
        <v>0</v>
      </c>
      <c r="E244" s="176">
        <v>0</v>
      </c>
      <c r="F244" s="176">
        <v>0</v>
      </c>
      <c r="G244" s="176">
        <v>0</v>
      </c>
      <c r="H244" s="176">
        <v>0</v>
      </c>
      <c r="I244" s="176">
        <v>0</v>
      </c>
      <c r="J244" s="176">
        <v>0</v>
      </c>
      <c r="K244" s="176">
        <v>0</v>
      </c>
      <c r="L244" s="176"/>
      <c r="M244" s="176">
        <v>0</v>
      </c>
      <c r="N244" s="176">
        <v>0</v>
      </c>
      <c r="O244" s="176"/>
      <c r="P244" s="176">
        <v>0</v>
      </c>
      <c r="Q244" s="176">
        <v>0</v>
      </c>
      <c r="R244" s="176">
        <v>0</v>
      </c>
      <c r="S244" s="176">
        <v>0</v>
      </c>
      <c r="T244" s="176">
        <v>0</v>
      </c>
      <c r="U244" s="176">
        <v>7005050</v>
      </c>
      <c r="V244" s="176">
        <v>0</v>
      </c>
      <c r="W244" s="176">
        <v>0</v>
      </c>
      <c r="X244" s="176">
        <v>0</v>
      </c>
      <c r="Y244" s="176">
        <v>0</v>
      </c>
      <c r="Z244" s="176">
        <v>0</v>
      </c>
      <c r="AA244" s="176">
        <v>0</v>
      </c>
      <c r="AB244" s="176">
        <v>0</v>
      </c>
      <c r="AC244" s="176">
        <v>0</v>
      </c>
      <c r="AD244" s="176">
        <v>0</v>
      </c>
      <c r="AE244" s="176">
        <v>0</v>
      </c>
      <c r="AF244" s="176">
        <v>0</v>
      </c>
      <c r="AG244" s="176">
        <v>0</v>
      </c>
      <c r="AH244" s="176">
        <v>0</v>
      </c>
      <c r="AI244" s="176">
        <v>0</v>
      </c>
      <c r="AJ244" s="176">
        <v>0</v>
      </c>
      <c r="AK244" s="176">
        <v>0</v>
      </c>
      <c r="AL244" s="176">
        <v>0</v>
      </c>
      <c r="AM244" s="176">
        <v>0</v>
      </c>
      <c r="AN244" s="176">
        <v>0</v>
      </c>
      <c r="AO244" s="176">
        <v>0</v>
      </c>
      <c r="AP244" s="176">
        <v>0</v>
      </c>
      <c r="AQ244" s="176">
        <v>0</v>
      </c>
      <c r="AR244" s="176">
        <v>0</v>
      </c>
      <c r="AS244" s="176">
        <v>0</v>
      </c>
      <c r="AT244" s="176"/>
      <c r="AU244" s="176">
        <v>0</v>
      </c>
      <c r="AV244" s="176">
        <v>0</v>
      </c>
      <c r="AW244" s="176"/>
      <c r="AX244" s="176">
        <v>0</v>
      </c>
      <c r="AY244" s="176">
        <v>0</v>
      </c>
      <c r="AZ244" s="176">
        <v>0</v>
      </c>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row>
    <row r="245" spans="1:99" x14ac:dyDescent="0.3">
      <c r="A245" s="152">
        <v>661</v>
      </c>
      <c r="B245" s="176" t="s">
        <v>391</v>
      </c>
      <c r="C245" s="176"/>
      <c r="D245" s="176">
        <v>0</v>
      </c>
      <c r="E245" s="176">
        <v>0</v>
      </c>
      <c r="F245" s="176">
        <v>0</v>
      </c>
      <c r="G245" s="176">
        <v>0</v>
      </c>
      <c r="H245" s="176">
        <v>0</v>
      </c>
      <c r="I245" s="176">
        <v>0</v>
      </c>
      <c r="J245" s="176">
        <v>0</v>
      </c>
      <c r="K245" s="176">
        <v>0</v>
      </c>
      <c r="L245" s="176"/>
      <c r="M245" s="176">
        <v>0</v>
      </c>
      <c r="N245" s="176">
        <v>0</v>
      </c>
      <c r="O245" s="176"/>
      <c r="P245" s="176">
        <v>0</v>
      </c>
      <c r="Q245" s="176">
        <v>0</v>
      </c>
      <c r="R245" s="176">
        <v>0</v>
      </c>
      <c r="S245" s="176">
        <v>0</v>
      </c>
      <c r="T245" s="176">
        <v>0</v>
      </c>
      <c r="U245" s="176">
        <v>17.899999999999999</v>
      </c>
      <c r="V245" s="176">
        <v>0</v>
      </c>
      <c r="W245" s="176">
        <v>0</v>
      </c>
      <c r="X245" s="176">
        <v>0</v>
      </c>
      <c r="Y245" s="176">
        <v>0</v>
      </c>
      <c r="Z245" s="176">
        <v>0</v>
      </c>
      <c r="AA245" s="176">
        <v>0</v>
      </c>
      <c r="AB245" s="176">
        <v>0</v>
      </c>
      <c r="AC245" s="176">
        <v>0</v>
      </c>
      <c r="AD245" s="176">
        <v>0</v>
      </c>
      <c r="AE245" s="176">
        <v>0</v>
      </c>
      <c r="AF245" s="176">
        <v>0</v>
      </c>
      <c r="AG245" s="176">
        <v>0</v>
      </c>
      <c r="AH245" s="176">
        <v>0</v>
      </c>
      <c r="AI245" s="176">
        <v>0</v>
      </c>
      <c r="AJ245" s="176">
        <v>0</v>
      </c>
      <c r="AK245" s="176">
        <v>0</v>
      </c>
      <c r="AL245" s="176">
        <v>0</v>
      </c>
      <c r="AM245" s="176">
        <v>0</v>
      </c>
      <c r="AN245" s="176">
        <v>0</v>
      </c>
      <c r="AO245" s="176">
        <v>0</v>
      </c>
      <c r="AP245" s="176">
        <v>0</v>
      </c>
      <c r="AQ245" s="176">
        <v>0</v>
      </c>
      <c r="AR245" s="176">
        <v>0</v>
      </c>
      <c r="AS245" s="176">
        <v>0</v>
      </c>
      <c r="AT245" s="176"/>
      <c r="AU245" s="176">
        <v>0</v>
      </c>
      <c r="AV245" s="176">
        <v>0</v>
      </c>
      <c r="AW245" s="176"/>
      <c r="AX245" s="176">
        <v>0</v>
      </c>
      <c r="AY245" s="176">
        <v>0</v>
      </c>
      <c r="AZ245" s="176">
        <v>0</v>
      </c>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row>
    <row r="246" spans="1:99" s="593" customFormat="1" x14ac:dyDescent="0.3">
      <c r="A246" s="596">
        <v>662</v>
      </c>
      <c r="B246" s="593" t="s">
        <v>424</v>
      </c>
      <c r="J246" s="593">
        <v>0</v>
      </c>
      <c r="X246" s="593">
        <v>0</v>
      </c>
      <c r="AG246" s="593">
        <v>0</v>
      </c>
      <c r="AZ246" s="593">
        <v>0</v>
      </c>
    </row>
    <row r="247" spans="1:99" s="593" customFormat="1" x14ac:dyDescent="0.3">
      <c r="A247" s="596">
        <v>663</v>
      </c>
      <c r="B247" s="593" t="s">
        <v>929</v>
      </c>
      <c r="J247" s="593">
        <v>0</v>
      </c>
      <c r="X247" s="593">
        <v>0</v>
      </c>
      <c r="AG247" s="593">
        <v>0</v>
      </c>
      <c r="AZ247" s="593">
        <v>0</v>
      </c>
    </row>
    <row r="248" spans="1:99" s="595" customFormat="1" x14ac:dyDescent="0.3">
      <c r="A248" s="594">
        <v>906</v>
      </c>
      <c r="B248" s="595" t="s">
        <v>930</v>
      </c>
      <c r="D248" s="595">
        <v>1</v>
      </c>
      <c r="E248" s="595">
        <v>1</v>
      </c>
      <c r="F248" s="595">
        <v>1</v>
      </c>
      <c r="G248" s="595">
        <v>1</v>
      </c>
      <c r="H248" s="595">
        <v>1</v>
      </c>
      <c r="I248" s="595">
        <v>1</v>
      </c>
      <c r="J248" s="595">
        <v>1</v>
      </c>
      <c r="K248" s="595">
        <v>1</v>
      </c>
      <c r="M248" s="595">
        <v>1</v>
      </c>
      <c r="N248" s="595">
        <v>1</v>
      </c>
      <c r="P248" s="595">
        <v>1</v>
      </c>
      <c r="Q248" s="595">
        <v>1</v>
      </c>
      <c r="R248" s="595">
        <v>1</v>
      </c>
      <c r="S248" s="595">
        <v>1</v>
      </c>
      <c r="T248" s="595">
        <v>1</v>
      </c>
      <c r="U248" s="595">
        <v>1</v>
      </c>
      <c r="V248" s="595">
        <v>1</v>
      </c>
      <c r="W248" s="595">
        <v>1</v>
      </c>
      <c r="X248" s="595">
        <v>1</v>
      </c>
      <c r="Y248" s="595">
        <v>1</v>
      </c>
      <c r="Z248" s="595">
        <v>1</v>
      </c>
      <c r="AA248" s="595">
        <v>1</v>
      </c>
      <c r="AB248" s="595">
        <v>1</v>
      </c>
      <c r="AC248" s="595">
        <v>1</v>
      </c>
      <c r="AD248" s="595">
        <v>1</v>
      </c>
      <c r="AE248" s="595">
        <v>1</v>
      </c>
      <c r="AF248" s="595">
        <v>1</v>
      </c>
      <c r="AG248" s="595">
        <v>1</v>
      </c>
      <c r="AH248" s="595">
        <v>1</v>
      </c>
      <c r="AI248" s="595">
        <v>1</v>
      </c>
      <c r="AJ248" s="595">
        <v>1</v>
      </c>
      <c r="AK248" s="595">
        <v>1</v>
      </c>
      <c r="AL248" s="595">
        <v>1</v>
      </c>
      <c r="AM248" s="595">
        <v>1</v>
      </c>
      <c r="AN248" s="595">
        <v>1</v>
      </c>
      <c r="AO248" s="595">
        <v>1</v>
      </c>
      <c r="AP248" s="595">
        <v>1</v>
      </c>
      <c r="AQ248" s="595">
        <v>1</v>
      </c>
      <c r="AR248" s="595">
        <v>1</v>
      </c>
      <c r="AS248" s="595">
        <v>1</v>
      </c>
      <c r="AU248" s="595">
        <v>1</v>
      </c>
      <c r="AV248" s="595">
        <v>1</v>
      </c>
      <c r="AX248" s="595">
        <v>1</v>
      </c>
      <c r="AY248" s="595">
        <v>1</v>
      </c>
      <c r="AZ248" s="595">
        <v>1</v>
      </c>
    </row>
    <row r="249" spans="1:99" s="595" customFormat="1" x14ac:dyDescent="0.3">
      <c r="A249" s="594">
        <v>907</v>
      </c>
      <c r="B249" s="595" t="s">
        <v>931</v>
      </c>
      <c r="D249" s="595">
        <v>1</v>
      </c>
      <c r="E249" s="595">
        <v>2</v>
      </c>
      <c r="F249" s="595">
        <v>2</v>
      </c>
      <c r="G249" s="595">
        <v>2</v>
      </c>
      <c r="H249" s="595">
        <v>2</v>
      </c>
      <c r="I249" s="595">
        <v>2</v>
      </c>
      <c r="J249" s="595">
        <v>2</v>
      </c>
      <c r="K249" s="595">
        <v>2</v>
      </c>
      <c r="M249" s="595">
        <v>1</v>
      </c>
      <c r="N249" s="595">
        <v>2</v>
      </c>
      <c r="P249" s="595">
        <v>2</v>
      </c>
      <c r="Q249" s="595">
        <v>2</v>
      </c>
      <c r="R249" s="595">
        <v>2</v>
      </c>
      <c r="S249" s="595">
        <v>2</v>
      </c>
      <c r="T249" s="595">
        <v>2</v>
      </c>
      <c r="U249" s="595">
        <v>2</v>
      </c>
      <c r="V249" s="595">
        <v>1</v>
      </c>
      <c r="W249" s="595">
        <v>2</v>
      </c>
      <c r="X249" s="595">
        <v>2</v>
      </c>
      <c r="Y249" s="595">
        <v>2</v>
      </c>
      <c r="Z249" s="595">
        <v>2</v>
      </c>
      <c r="AA249" s="595">
        <v>2</v>
      </c>
      <c r="AB249" s="595">
        <v>1</v>
      </c>
      <c r="AC249" s="595">
        <v>2</v>
      </c>
      <c r="AD249" s="595">
        <v>2</v>
      </c>
      <c r="AE249" s="595">
        <v>2</v>
      </c>
      <c r="AF249" s="595">
        <v>2</v>
      </c>
      <c r="AG249" s="595">
        <v>2</v>
      </c>
      <c r="AH249" s="595">
        <v>2</v>
      </c>
      <c r="AI249" s="595">
        <v>2</v>
      </c>
      <c r="AJ249" s="595">
        <v>2</v>
      </c>
      <c r="AK249" s="595">
        <v>2</v>
      </c>
      <c r="AL249" s="595">
        <v>2</v>
      </c>
      <c r="AM249" s="595">
        <v>2</v>
      </c>
      <c r="AN249" s="595">
        <v>1</v>
      </c>
      <c r="AO249" s="595">
        <v>2</v>
      </c>
      <c r="AP249" s="595">
        <v>2</v>
      </c>
      <c r="AQ249" s="595">
        <v>2</v>
      </c>
      <c r="AR249" s="595">
        <v>2</v>
      </c>
      <c r="AS249" s="595">
        <v>2</v>
      </c>
      <c r="AU249" s="595">
        <v>2</v>
      </c>
      <c r="AV249" s="595">
        <v>2</v>
      </c>
      <c r="AX249" s="595">
        <v>1</v>
      </c>
      <c r="AY249" s="595">
        <v>2</v>
      </c>
      <c r="AZ249" s="595">
        <v>2</v>
      </c>
    </row>
    <row r="250" spans="1:99" s="600" customFormat="1" x14ac:dyDescent="0.3">
      <c r="A250" s="599">
        <v>947</v>
      </c>
      <c r="B250" s="600" t="s">
        <v>932</v>
      </c>
      <c r="D250" s="600" t="s">
        <v>1347</v>
      </c>
      <c r="E250" s="600" t="s">
        <v>1348</v>
      </c>
      <c r="F250" s="600" t="s">
        <v>1349</v>
      </c>
      <c r="G250" s="600" t="s">
        <v>1350</v>
      </c>
      <c r="H250" s="600" t="s">
        <v>1350</v>
      </c>
      <c r="I250" s="600" t="s">
        <v>1351</v>
      </c>
      <c r="J250" s="600" t="s">
        <v>1352</v>
      </c>
      <c r="K250" s="600" t="s">
        <v>1353</v>
      </c>
      <c r="M250" s="600" t="s">
        <v>1354</v>
      </c>
      <c r="N250" s="600" t="s">
        <v>1355</v>
      </c>
      <c r="P250" s="600" t="s">
        <v>1356</v>
      </c>
      <c r="Q250" s="600" t="s">
        <v>1357</v>
      </c>
      <c r="R250" s="600" t="s">
        <v>1356</v>
      </c>
      <c r="S250" s="600" t="s">
        <v>1006</v>
      </c>
      <c r="T250" s="600" t="s">
        <v>1358</v>
      </c>
      <c r="U250" s="600" t="s">
        <v>1359</v>
      </c>
      <c r="V250" s="600" t="s">
        <v>1007</v>
      </c>
      <c r="W250" s="600" t="s">
        <v>1002</v>
      </c>
      <c r="X250" s="600" t="s">
        <v>1360</v>
      </c>
      <c r="Y250" s="600" t="s">
        <v>1361</v>
      </c>
      <c r="Z250" s="600" t="s">
        <v>1006</v>
      </c>
      <c r="AA250" s="600" t="s">
        <v>933</v>
      </c>
      <c r="AB250" s="600" t="s">
        <v>1362</v>
      </c>
      <c r="AC250" s="600" t="s">
        <v>1363</v>
      </c>
      <c r="AD250" s="600" t="s">
        <v>1364</v>
      </c>
      <c r="AE250" s="600" t="s">
        <v>1365</v>
      </c>
      <c r="AF250" s="600" t="s">
        <v>1004</v>
      </c>
      <c r="AG250" s="600" t="s">
        <v>1366</v>
      </c>
      <c r="AH250" s="600" t="s">
        <v>1367</v>
      </c>
      <c r="AI250" s="600" t="s">
        <v>1368</v>
      </c>
      <c r="AJ250" s="600" t="s">
        <v>1003</v>
      </c>
      <c r="AK250" s="600" t="s">
        <v>1369</v>
      </c>
      <c r="AL250" s="600" t="s">
        <v>1370</v>
      </c>
      <c r="AM250" s="600" t="s">
        <v>1371</v>
      </c>
      <c r="AN250" s="600" t="s">
        <v>1372</v>
      </c>
      <c r="AO250" s="600" t="s">
        <v>1008</v>
      </c>
      <c r="AP250" s="600" t="s">
        <v>1350</v>
      </c>
      <c r="AQ250" s="600" t="s">
        <v>1373</v>
      </c>
      <c r="AR250" s="600" t="s">
        <v>1374</v>
      </c>
      <c r="AS250" s="600" t="s">
        <v>1375</v>
      </c>
      <c r="AU250" s="600" t="s">
        <v>1001</v>
      </c>
      <c r="AV250" s="600" t="s">
        <v>402</v>
      </c>
      <c r="AX250" s="600" t="s">
        <v>1376</v>
      </c>
      <c r="AY250" s="600" t="s">
        <v>1222</v>
      </c>
      <c r="AZ250" s="600" t="s">
        <v>1377</v>
      </c>
    </row>
    <row r="251" spans="1:99" s="600" customFormat="1" x14ac:dyDescent="0.3">
      <c r="A251" s="599">
        <v>948</v>
      </c>
      <c r="B251" s="600" t="s">
        <v>934</v>
      </c>
      <c r="D251" s="600" t="s">
        <v>1378</v>
      </c>
      <c r="E251" s="600" t="s">
        <v>1379</v>
      </c>
      <c r="F251" s="600" t="s">
        <v>1380</v>
      </c>
      <c r="G251" s="600" t="s">
        <v>1381</v>
      </c>
      <c r="H251" s="600" t="s">
        <v>1382</v>
      </c>
      <c r="I251" s="600" t="s">
        <v>1224</v>
      </c>
      <c r="J251" s="600" t="s">
        <v>1383</v>
      </c>
      <c r="K251" s="600" t="s">
        <v>1384</v>
      </c>
      <c r="M251" s="600" t="s">
        <v>1385</v>
      </c>
      <c r="N251" s="600" t="s">
        <v>1386</v>
      </c>
      <c r="P251" s="600" t="s">
        <v>1387</v>
      </c>
      <c r="Q251" s="600" t="s">
        <v>1388</v>
      </c>
      <c r="R251" s="600" t="s">
        <v>1389</v>
      </c>
      <c r="S251" s="600" t="s">
        <v>1390</v>
      </c>
      <c r="T251" s="600" t="s">
        <v>1391</v>
      </c>
      <c r="U251" s="600" t="s">
        <v>1392</v>
      </c>
      <c r="V251" s="600" t="s">
        <v>1393</v>
      </c>
      <c r="W251" s="600" t="s">
        <v>1394</v>
      </c>
      <c r="X251" s="600" t="s">
        <v>1395</v>
      </c>
      <c r="Y251" s="600" t="s">
        <v>1396</v>
      </c>
      <c r="Z251" s="600" t="s">
        <v>1011</v>
      </c>
      <c r="AA251" s="600" t="s">
        <v>1397</v>
      </c>
      <c r="AB251" s="600" t="s">
        <v>1398</v>
      </c>
      <c r="AC251" s="600" t="s">
        <v>1399</v>
      </c>
      <c r="AD251" s="600" t="s">
        <v>1400</v>
      </c>
      <c r="AE251" s="600" t="s">
        <v>1401</v>
      </c>
      <c r="AF251" s="600" t="s">
        <v>1402</v>
      </c>
      <c r="AG251" s="600" t="s">
        <v>1403</v>
      </c>
      <c r="AH251" s="600" t="s">
        <v>1404</v>
      </c>
      <c r="AI251" s="600" t="s">
        <v>1405</v>
      </c>
      <c r="AJ251" s="600" t="s">
        <v>1406</v>
      </c>
      <c r="AK251" s="600" t="s">
        <v>1407</v>
      </c>
      <c r="AL251" s="600" t="s">
        <v>1009</v>
      </c>
      <c r="AM251" s="600" t="s">
        <v>1408</v>
      </c>
      <c r="AN251" s="600" t="s">
        <v>1409</v>
      </c>
      <c r="AO251" s="600" t="s">
        <v>1410</v>
      </c>
      <c r="AP251" s="600" t="s">
        <v>1411</v>
      </c>
      <c r="AQ251" s="600" t="s">
        <v>1412</v>
      </c>
      <c r="AR251" s="600" t="s">
        <v>1413</v>
      </c>
      <c r="AS251" s="600" t="s">
        <v>1010</v>
      </c>
      <c r="AU251" s="600" t="s">
        <v>1414</v>
      </c>
      <c r="AV251" s="600" t="s">
        <v>402</v>
      </c>
      <c r="AX251" s="600" t="s">
        <v>1415</v>
      </c>
      <c r="AY251" s="600" t="s">
        <v>1225</v>
      </c>
      <c r="AZ251" s="600" t="s">
        <v>1416</v>
      </c>
    </row>
    <row r="252" spans="1:99" s="600" customFormat="1" x14ac:dyDescent="0.3">
      <c r="A252" s="599">
        <v>949</v>
      </c>
      <c r="B252" s="600" t="s">
        <v>935</v>
      </c>
      <c r="D252" s="600" t="s">
        <v>384</v>
      </c>
      <c r="E252" s="600" t="s">
        <v>384</v>
      </c>
      <c r="F252" s="600" t="s">
        <v>384</v>
      </c>
      <c r="G252" s="600" t="s">
        <v>384</v>
      </c>
      <c r="H252" s="600" t="s">
        <v>384</v>
      </c>
      <c r="I252" s="600" t="s">
        <v>384</v>
      </c>
      <c r="J252" s="600" t="s">
        <v>384</v>
      </c>
      <c r="K252" s="600" t="s">
        <v>384</v>
      </c>
      <c r="M252" s="600" t="s">
        <v>384</v>
      </c>
      <c r="N252" s="600" t="s">
        <v>384</v>
      </c>
      <c r="P252" s="600" t="s">
        <v>384</v>
      </c>
      <c r="Q252" s="600" t="s">
        <v>384</v>
      </c>
      <c r="R252" s="600" t="s">
        <v>384</v>
      </c>
      <c r="S252" s="600" t="s">
        <v>384</v>
      </c>
      <c r="T252" s="600" t="s">
        <v>384</v>
      </c>
      <c r="U252" s="600" t="s">
        <v>384</v>
      </c>
      <c r="V252" s="600" t="s">
        <v>384</v>
      </c>
      <c r="W252" s="600" t="s">
        <v>1226</v>
      </c>
      <c r="X252" s="600" t="s">
        <v>384</v>
      </c>
      <c r="Y252" s="600" t="s">
        <v>384</v>
      </c>
      <c r="Z252" s="600" t="s">
        <v>384</v>
      </c>
      <c r="AA252" s="600" t="s">
        <v>384</v>
      </c>
      <c r="AB252" s="600" t="s">
        <v>384</v>
      </c>
      <c r="AC252" s="600" t="s">
        <v>384</v>
      </c>
      <c r="AD252" s="600" t="s">
        <v>384</v>
      </c>
      <c r="AE252" s="600" t="s">
        <v>384</v>
      </c>
      <c r="AF252" s="600" t="s">
        <v>384</v>
      </c>
      <c r="AG252" s="600" t="s">
        <v>384</v>
      </c>
      <c r="AH252" s="600" t="s">
        <v>384</v>
      </c>
      <c r="AI252" s="600" t="s">
        <v>384</v>
      </c>
      <c r="AJ252" s="600" t="s">
        <v>384</v>
      </c>
      <c r="AK252" s="600" t="s">
        <v>384</v>
      </c>
      <c r="AL252" s="600" t="s">
        <v>384</v>
      </c>
      <c r="AM252" s="600" t="s">
        <v>384</v>
      </c>
      <c r="AN252" s="600" t="s">
        <v>384</v>
      </c>
      <c r="AO252" s="600" t="s">
        <v>384</v>
      </c>
      <c r="AP252" s="600" t="s">
        <v>384</v>
      </c>
      <c r="AQ252" s="600" t="s">
        <v>384</v>
      </c>
      <c r="AR252" s="600" t="s">
        <v>384</v>
      </c>
      <c r="AS252" s="600" t="s">
        <v>384</v>
      </c>
      <c r="AU252" s="600" t="s">
        <v>401</v>
      </c>
      <c r="AV252" s="600" t="s">
        <v>402</v>
      </c>
      <c r="AX252" s="600" t="s">
        <v>384</v>
      </c>
      <c r="AY252" s="600" t="s">
        <v>401</v>
      </c>
      <c r="AZ252" s="600" t="s">
        <v>401</v>
      </c>
    </row>
    <row r="253" spans="1:99" s="600" customFormat="1" x14ac:dyDescent="0.3">
      <c r="A253" s="599">
        <v>950</v>
      </c>
      <c r="B253" s="600" t="s">
        <v>936</v>
      </c>
      <c r="D253" s="600" t="s">
        <v>50</v>
      </c>
      <c r="E253" s="600" t="s">
        <v>50</v>
      </c>
      <c r="F253" s="600" t="s">
        <v>1227</v>
      </c>
      <c r="G253" s="600" t="s">
        <v>50</v>
      </c>
      <c r="H253" s="600" t="s">
        <v>50</v>
      </c>
      <c r="I253" s="600" t="s">
        <v>50</v>
      </c>
      <c r="J253" s="600" t="s">
        <v>50</v>
      </c>
      <c r="K253" s="600" t="s">
        <v>50</v>
      </c>
      <c r="M253" s="600" t="s">
        <v>50</v>
      </c>
      <c r="N253" s="600" t="s">
        <v>50</v>
      </c>
      <c r="P253" s="600" t="s">
        <v>50</v>
      </c>
      <c r="Q253" s="600" t="s">
        <v>50</v>
      </c>
      <c r="R253" s="600" t="s">
        <v>50</v>
      </c>
      <c r="S253" s="600" t="s">
        <v>50</v>
      </c>
      <c r="T253" s="600" t="s">
        <v>50</v>
      </c>
      <c r="U253" s="600" t="s">
        <v>50</v>
      </c>
      <c r="V253" s="600" t="s">
        <v>50</v>
      </c>
      <c r="W253" s="600" t="s">
        <v>50</v>
      </c>
      <c r="X253" s="600" t="s">
        <v>50</v>
      </c>
      <c r="Y253" s="600" t="s">
        <v>50</v>
      </c>
      <c r="Z253" s="600" t="s">
        <v>50</v>
      </c>
      <c r="AA253" s="600" t="s">
        <v>50</v>
      </c>
      <c r="AB253" s="600" t="s">
        <v>50</v>
      </c>
      <c r="AC253" s="600" t="s">
        <v>50</v>
      </c>
      <c r="AD253" s="600" t="s">
        <v>50</v>
      </c>
      <c r="AE253" s="600" t="s">
        <v>50</v>
      </c>
      <c r="AF253" s="600" t="s">
        <v>50</v>
      </c>
      <c r="AG253" s="600" t="s">
        <v>50</v>
      </c>
      <c r="AH253" s="600" t="s">
        <v>50</v>
      </c>
      <c r="AI253" s="600" t="s">
        <v>50</v>
      </c>
      <c r="AJ253" s="600" t="s">
        <v>50</v>
      </c>
      <c r="AK253" s="600" t="s">
        <v>50</v>
      </c>
      <c r="AL253" s="600" t="s">
        <v>51</v>
      </c>
      <c r="AM253" s="600" t="s">
        <v>50</v>
      </c>
      <c r="AN253" s="600" t="s">
        <v>50</v>
      </c>
      <c r="AO253" s="600" t="s">
        <v>50</v>
      </c>
      <c r="AP253" s="600" t="s">
        <v>50</v>
      </c>
      <c r="AQ253" s="600" t="s">
        <v>50</v>
      </c>
      <c r="AR253" s="600" t="s">
        <v>50</v>
      </c>
      <c r="AS253" s="600" t="s">
        <v>50</v>
      </c>
      <c r="AU253" s="600" t="s">
        <v>50</v>
      </c>
      <c r="AV253" s="600" t="s">
        <v>51</v>
      </c>
      <c r="AX253" s="600" t="s">
        <v>50</v>
      </c>
      <c r="AY253" s="600" t="s">
        <v>50</v>
      </c>
      <c r="AZ253" s="600" t="s">
        <v>50</v>
      </c>
    </row>
    <row r="254" spans="1:99" s="595" customFormat="1" x14ac:dyDescent="0.3">
      <c r="A254" s="594">
        <v>951</v>
      </c>
      <c r="B254" s="595" t="s">
        <v>937</v>
      </c>
      <c r="D254" s="595">
        <v>2</v>
      </c>
      <c r="E254" s="595">
        <v>2</v>
      </c>
      <c r="F254" s="595">
        <v>2</v>
      </c>
      <c r="G254" s="595">
        <v>2</v>
      </c>
      <c r="H254" s="595">
        <v>2</v>
      </c>
      <c r="I254" s="595">
        <v>2</v>
      </c>
      <c r="J254" s="595">
        <v>2</v>
      </c>
      <c r="K254" s="595">
        <v>2</v>
      </c>
      <c r="M254" s="595">
        <v>2</v>
      </c>
      <c r="N254" s="595">
        <v>2</v>
      </c>
      <c r="P254" s="595">
        <v>2</v>
      </c>
      <c r="Q254" s="595">
        <v>2</v>
      </c>
      <c r="R254" s="595">
        <v>2</v>
      </c>
      <c r="S254" s="595">
        <v>2</v>
      </c>
      <c r="T254" s="595">
        <v>2</v>
      </c>
      <c r="U254" s="595">
        <v>2</v>
      </c>
      <c r="V254" s="595">
        <v>2</v>
      </c>
      <c r="W254" s="595">
        <v>2</v>
      </c>
      <c r="X254" s="595">
        <v>2</v>
      </c>
      <c r="Y254" s="595">
        <v>2</v>
      </c>
      <c r="Z254" s="595">
        <v>2</v>
      </c>
      <c r="AA254" s="595">
        <v>2</v>
      </c>
      <c r="AB254" s="595">
        <v>2</v>
      </c>
      <c r="AC254" s="595">
        <v>2</v>
      </c>
      <c r="AD254" s="595">
        <v>2</v>
      </c>
      <c r="AE254" s="595">
        <v>2</v>
      </c>
      <c r="AF254" s="595">
        <v>2</v>
      </c>
      <c r="AG254" s="595">
        <v>2</v>
      </c>
      <c r="AH254" s="595">
        <v>2</v>
      </c>
      <c r="AI254" s="595">
        <v>2</v>
      </c>
      <c r="AJ254" s="595">
        <v>2</v>
      </c>
      <c r="AK254" s="595">
        <v>2</v>
      </c>
      <c r="AL254" s="595">
        <v>2</v>
      </c>
      <c r="AM254" s="595">
        <v>2</v>
      </c>
      <c r="AN254" s="595">
        <v>2</v>
      </c>
      <c r="AO254" s="595">
        <v>2</v>
      </c>
      <c r="AP254" s="595">
        <v>2</v>
      </c>
      <c r="AQ254" s="595">
        <v>2</v>
      </c>
      <c r="AR254" s="595">
        <v>2</v>
      </c>
      <c r="AS254" s="595">
        <v>2</v>
      </c>
      <c r="AU254" s="595">
        <v>2</v>
      </c>
      <c r="AV254" s="595">
        <v>2</v>
      </c>
      <c r="AX254" s="595">
        <v>2</v>
      </c>
      <c r="AY254" s="595">
        <v>2</v>
      </c>
      <c r="AZ254" s="595">
        <v>2</v>
      </c>
    </row>
    <row r="255" spans="1:99" s="600" customFormat="1" x14ac:dyDescent="0.3">
      <c r="A255" s="599">
        <v>952</v>
      </c>
      <c r="B255" s="600" t="s">
        <v>938</v>
      </c>
      <c r="D255" s="600" t="s">
        <v>1209</v>
      </c>
      <c r="F255" s="600" t="s">
        <v>1228</v>
      </c>
      <c r="H255" s="600" t="s">
        <v>1417</v>
      </c>
      <c r="I255" s="600" t="s">
        <v>1418</v>
      </c>
      <c r="J255" s="600" t="s">
        <v>1419</v>
      </c>
      <c r="K255" s="600" t="s">
        <v>1420</v>
      </c>
      <c r="M255" s="600" t="s">
        <v>1421</v>
      </c>
      <c r="P255" s="600" t="s">
        <v>1422</v>
      </c>
      <c r="Q255" s="600" t="s">
        <v>1013</v>
      </c>
      <c r="S255" s="600" t="s">
        <v>939</v>
      </c>
      <c r="T255" s="600" t="s">
        <v>939</v>
      </c>
      <c r="U255" s="600" t="s">
        <v>1423</v>
      </c>
      <c r="V255" s="600" t="s">
        <v>1424</v>
      </c>
      <c r="W255" s="600" t="s">
        <v>1015</v>
      </c>
      <c r="X255" s="600" t="s">
        <v>1425</v>
      </c>
      <c r="Y255" s="600" t="s">
        <v>1426</v>
      </c>
      <c r="Z255" s="600" t="s">
        <v>1427</v>
      </c>
      <c r="AA255" s="600" t="s">
        <v>1428</v>
      </c>
      <c r="AB255" s="600" t="s">
        <v>1429</v>
      </c>
      <c r="AC255" s="600" t="s">
        <v>1018</v>
      </c>
      <c r="AE255" s="600" t="s">
        <v>1430</v>
      </c>
      <c r="AF255" s="600" t="s">
        <v>1431</v>
      </c>
      <c r="AG255" s="600" t="s">
        <v>1432</v>
      </c>
      <c r="AH255" s="600" t="s">
        <v>1433</v>
      </c>
      <c r="AI255" s="600" t="s">
        <v>939</v>
      </c>
      <c r="AJ255" s="600" t="s">
        <v>1434</v>
      </c>
      <c r="AK255" s="600" t="s">
        <v>1435</v>
      </c>
      <c r="AM255" s="600" t="s">
        <v>1152</v>
      </c>
      <c r="AN255" s="600" t="s">
        <v>1436</v>
      </c>
      <c r="AP255" s="600" t="s">
        <v>1210</v>
      </c>
      <c r="AR255" s="600" t="s">
        <v>1437</v>
      </c>
      <c r="AS255" s="600" t="s">
        <v>1438</v>
      </c>
      <c r="AU255" s="600" t="s">
        <v>1439</v>
      </c>
      <c r="AX255" s="600" t="s">
        <v>1440</v>
      </c>
      <c r="AY255" s="600" t="s">
        <v>939</v>
      </c>
      <c r="AZ255" s="600" t="s">
        <v>942</v>
      </c>
    </row>
    <row r="256" spans="1:99" s="595" customFormat="1" x14ac:dyDescent="0.3">
      <c r="A256" s="594">
        <v>953</v>
      </c>
      <c r="B256" s="595" t="s">
        <v>943</v>
      </c>
      <c r="D256" s="595">
        <v>2</v>
      </c>
      <c r="E256" s="595">
        <v>2</v>
      </c>
      <c r="F256" s="595">
        <v>2</v>
      </c>
      <c r="G256" s="595">
        <v>2</v>
      </c>
      <c r="H256" s="595">
        <v>2</v>
      </c>
      <c r="I256" s="595">
        <v>2</v>
      </c>
      <c r="J256" s="595">
        <v>2</v>
      </c>
      <c r="K256" s="595">
        <v>2</v>
      </c>
      <c r="M256" s="595">
        <v>2</v>
      </c>
      <c r="N256" s="595">
        <v>2</v>
      </c>
      <c r="P256" s="595">
        <v>2</v>
      </c>
      <c r="Q256" s="595">
        <v>2</v>
      </c>
      <c r="R256" s="595">
        <v>2</v>
      </c>
      <c r="S256" s="595">
        <v>2</v>
      </c>
      <c r="T256" s="595">
        <v>2</v>
      </c>
      <c r="U256" s="595">
        <v>2</v>
      </c>
      <c r="V256" s="595">
        <v>2</v>
      </c>
      <c r="W256" s="595">
        <v>2</v>
      </c>
      <c r="X256" s="595">
        <v>2</v>
      </c>
      <c r="Y256" s="595">
        <v>2</v>
      </c>
      <c r="Z256" s="595">
        <v>2</v>
      </c>
      <c r="AA256" s="595">
        <v>2</v>
      </c>
      <c r="AB256" s="595">
        <v>2</v>
      </c>
      <c r="AC256" s="595">
        <v>2</v>
      </c>
      <c r="AD256" s="595">
        <v>2</v>
      </c>
      <c r="AE256" s="595">
        <v>2</v>
      </c>
      <c r="AF256" s="595">
        <v>2</v>
      </c>
      <c r="AG256" s="595">
        <v>2</v>
      </c>
      <c r="AH256" s="595">
        <v>2</v>
      </c>
      <c r="AI256" s="595">
        <v>2</v>
      </c>
      <c r="AJ256" s="595">
        <v>2</v>
      </c>
      <c r="AK256" s="595">
        <v>2</v>
      </c>
      <c r="AL256" s="595">
        <v>2</v>
      </c>
      <c r="AM256" s="595">
        <v>2</v>
      </c>
      <c r="AN256" s="595">
        <v>2</v>
      </c>
      <c r="AO256" s="595">
        <v>2</v>
      </c>
      <c r="AP256" s="595">
        <v>2</v>
      </c>
      <c r="AQ256" s="595">
        <v>2</v>
      </c>
      <c r="AR256" s="595">
        <v>2</v>
      </c>
      <c r="AS256" s="595">
        <v>2</v>
      </c>
      <c r="AU256" s="595">
        <v>2</v>
      </c>
      <c r="AV256" s="595">
        <v>2</v>
      </c>
      <c r="AX256" s="595">
        <v>2</v>
      </c>
      <c r="AY256" s="595">
        <v>2</v>
      </c>
      <c r="AZ256" s="595">
        <v>2</v>
      </c>
    </row>
    <row r="257" spans="1:52" s="600" customFormat="1" x14ac:dyDescent="0.3">
      <c r="A257" s="599">
        <v>954</v>
      </c>
      <c r="B257" s="600" t="s">
        <v>382</v>
      </c>
      <c r="D257" s="600" t="s">
        <v>50</v>
      </c>
      <c r="E257" s="600" t="s">
        <v>50</v>
      </c>
      <c r="F257" s="600" t="s">
        <v>1227</v>
      </c>
      <c r="G257" s="600" t="s">
        <v>50</v>
      </c>
      <c r="H257" s="600" t="s">
        <v>50</v>
      </c>
      <c r="I257" s="600" t="s">
        <v>50</v>
      </c>
      <c r="J257" s="600" t="s">
        <v>50</v>
      </c>
      <c r="K257" s="600" t="s">
        <v>50</v>
      </c>
      <c r="M257" s="600" t="s">
        <v>50</v>
      </c>
      <c r="N257" s="600" t="s">
        <v>50</v>
      </c>
      <c r="P257" s="600" t="s">
        <v>50</v>
      </c>
      <c r="Q257" s="600" t="s">
        <v>50</v>
      </c>
      <c r="R257" s="600" t="s">
        <v>50</v>
      </c>
      <c r="S257" s="600" t="s">
        <v>50</v>
      </c>
      <c r="T257" s="600" t="s">
        <v>50</v>
      </c>
      <c r="U257" s="600" t="s">
        <v>50</v>
      </c>
      <c r="V257" s="600" t="s">
        <v>50</v>
      </c>
      <c r="W257" s="600" t="s">
        <v>50</v>
      </c>
      <c r="X257" s="600" t="s">
        <v>50</v>
      </c>
      <c r="Y257" s="600" t="s">
        <v>50</v>
      </c>
      <c r="Z257" s="600" t="s">
        <v>50</v>
      </c>
      <c r="AA257" s="600" t="s">
        <v>50</v>
      </c>
      <c r="AB257" s="600" t="s">
        <v>50</v>
      </c>
      <c r="AC257" s="600" t="s">
        <v>50</v>
      </c>
      <c r="AD257" s="600" t="s">
        <v>50</v>
      </c>
      <c r="AE257" s="600" t="s">
        <v>50</v>
      </c>
      <c r="AF257" s="600" t="s">
        <v>50</v>
      </c>
      <c r="AG257" s="600" t="s">
        <v>50</v>
      </c>
      <c r="AH257" s="600" t="s">
        <v>50</v>
      </c>
      <c r="AI257" s="600" t="s">
        <v>50</v>
      </c>
      <c r="AJ257" s="600" t="s">
        <v>50</v>
      </c>
      <c r="AK257" s="600" t="s">
        <v>50</v>
      </c>
      <c r="AL257" s="600" t="s">
        <v>50</v>
      </c>
      <c r="AM257" s="600" t="s">
        <v>50</v>
      </c>
      <c r="AN257" s="600" t="s">
        <v>50</v>
      </c>
      <c r="AO257" s="600" t="s">
        <v>50</v>
      </c>
      <c r="AP257" s="600" t="s">
        <v>50</v>
      </c>
      <c r="AQ257" s="600" t="s">
        <v>50</v>
      </c>
      <c r="AR257" s="600" t="s">
        <v>50</v>
      </c>
      <c r="AS257" s="600" t="s">
        <v>50</v>
      </c>
      <c r="AU257" s="600" t="s">
        <v>50</v>
      </c>
      <c r="AV257" s="600" t="s">
        <v>51</v>
      </c>
      <c r="AX257" s="600" t="s">
        <v>50</v>
      </c>
      <c r="AY257" s="600" t="s">
        <v>50</v>
      </c>
      <c r="AZ257" s="600" t="s">
        <v>50</v>
      </c>
    </row>
    <row r="258" spans="1:52" s="595" customFormat="1" x14ac:dyDescent="0.3">
      <c r="A258" s="594">
        <v>955</v>
      </c>
      <c r="B258" s="595" t="s">
        <v>944</v>
      </c>
      <c r="D258" s="595">
        <v>2</v>
      </c>
      <c r="E258" s="595">
        <v>0</v>
      </c>
      <c r="F258" s="595">
        <v>0</v>
      </c>
      <c r="G258" s="595">
        <v>0</v>
      </c>
      <c r="H258" s="595">
        <v>0</v>
      </c>
      <c r="I258" s="595">
        <v>0</v>
      </c>
      <c r="J258" s="595">
        <v>0</v>
      </c>
      <c r="K258" s="595">
        <v>0</v>
      </c>
      <c r="M258" s="595">
        <v>1</v>
      </c>
      <c r="N258" s="595">
        <v>0</v>
      </c>
      <c r="P258" s="595">
        <v>0</v>
      </c>
      <c r="Q258" s="595">
        <v>0</v>
      </c>
      <c r="R258" s="595">
        <v>0</v>
      </c>
      <c r="S258" s="595">
        <v>0</v>
      </c>
      <c r="T258" s="595">
        <v>0</v>
      </c>
      <c r="U258" s="595">
        <v>0</v>
      </c>
      <c r="V258" s="595">
        <v>1</v>
      </c>
      <c r="W258" s="595">
        <v>0</v>
      </c>
      <c r="X258" s="595">
        <v>0</v>
      </c>
      <c r="Y258" s="595">
        <v>0</v>
      </c>
      <c r="Z258" s="595">
        <v>0</v>
      </c>
      <c r="AA258" s="595">
        <v>0</v>
      </c>
      <c r="AB258" s="595">
        <v>0</v>
      </c>
      <c r="AC258" s="595">
        <v>0</v>
      </c>
      <c r="AD258" s="595">
        <v>0</v>
      </c>
      <c r="AE258" s="595">
        <v>0</v>
      </c>
      <c r="AF258" s="595">
        <v>0</v>
      </c>
      <c r="AG258" s="595">
        <v>0</v>
      </c>
      <c r="AH258" s="595">
        <v>0</v>
      </c>
      <c r="AI258" s="595">
        <v>0</v>
      </c>
      <c r="AJ258" s="595">
        <v>0</v>
      </c>
      <c r="AK258" s="595">
        <v>0</v>
      </c>
      <c r="AL258" s="595">
        <v>0</v>
      </c>
      <c r="AM258" s="595">
        <v>0</v>
      </c>
      <c r="AN258" s="595">
        <v>1</v>
      </c>
      <c r="AO258" s="595">
        <v>0</v>
      </c>
      <c r="AP258" s="595">
        <v>0</v>
      </c>
      <c r="AQ258" s="595">
        <v>0</v>
      </c>
      <c r="AR258" s="595">
        <v>0</v>
      </c>
      <c r="AS258" s="595">
        <v>0</v>
      </c>
      <c r="AU258" s="595">
        <v>0</v>
      </c>
      <c r="AV258" s="595">
        <v>0</v>
      </c>
      <c r="AX258" s="595">
        <v>0</v>
      </c>
      <c r="AY258" s="595">
        <v>0</v>
      </c>
      <c r="AZ258" s="595">
        <v>0</v>
      </c>
    </row>
    <row r="259" spans="1:52" s="600" customFormat="1" x14ac:dyDescent="0.3">
      <c r="A259" s="599">
        <v>956</v>
      </c>
      <c r="B259" s="600" t="s">
        <v>383</v>
      </c>
      <c r="D259" s="600" t="s">
        <v>50</v>
      </c>
      <c r="E259" s="600" t="s">
        <v>50</v>
      </c>
      <c r="F259" s="600" t="s">
        <v>1227</v>
      </c>
      <c r="G259" s="600" t="s">
        <v>50</v>
      </c>
      <c r="H259" s="600" t="s">
        <v>50</v>
      </c>
      <c r="I259" s="600" t="s">
        <v>50</v>
      </c>
      <c r="J259" s="600" t="s">
        <v>50</v>
      </c>
      <c r="K259" s="600" t="s">
        <v>50</v>
      </c>
      <c r="M259" s="600" t="s">
        <v>50</v>
      </c>
      <c r="N259" s="600" t="s">
        <v>50</v>
      </c>
      <c r="P259" s="600" t="s">
        <v>50</v>
      </c>
      <c r="Q259" s="600" t="s">
        <v>50</v>
      </c>
      <c r="R259" s="600" t="s">
        <v>50</v>
      </c>
      <c r="S259" s="600" t="s">
        <v>50</v>
      </c>
      <c r="T259" s="600" t="s">
        <v>50</v>
      </c>
      <c r="U259" s="600" t="s">
        <v>50</v>
      </c>
      <c r="V259" s="600" t="s">
        <v>50</v>
      </c>
      <c r="W259" s="600" t="s">
        <v>50</v>
      </c>
      <c r="X259" s="600" t="s">
        <v>50</v>
      </c>
      <c r="Y259" s="600" t="s">
        <v>50</v>
      </c>
      <c r="Z259" s="600" t="s">
        <v>50</v>
      </c>
      <c r="AA259" s="600" t="s">
        <v>50</v>
      </c>
      <c r="AB259" s="600" t="s">
        <v>50</v>
      </c>
      <c r="AC259" s="600" t="s">
        <v>50</v>
      </c>
      <c r="AD259" s="600" t="s">
        <v>50</v>
      </c>
      <c r="AE259" s="600" t="s">
        <v>50</v>
      </c>
      <c r="AF259" s="600" t="s">
        <v>50</v>
      </c>
      <c r="AG259" s="600" t="s">
        <v>50</v>
      </c>
      <c r="AH259" s="600" t="s">
        <v>50</v>
      </c>
      <c r="AI259" s="600" t="s">
        <v>50</v>
      </c>
      <c r="AJ259" s="600" t="s">
        <v>50</v>
      </c>
      <c r="AK259" s="600" t="s">
        <v>50</v>
      </c>
      <c r="AL259" s="600" t="s">
        <v>50</v>
      </c>
      <c r="AM259" s="600" t="s">
        <v>50</v>
      </c>
      <c r="AN259" s="600" t="s">
        <v>50</v>
      </c>
      <c r="AO259" s="600" t="s">
        <v>50</v>
      </c>
      <c r="AP259" s="600" t="s">
        <v>50</v>
      </c>
      <c r="AQ259" s="600" t="s">
        <v>50</v>
      </c>
      <c r="AR259" s="600" t="s">
        <v>50</v>
      </c>
      <c r="AS259" s="600" t="s">
        <v>50</v>
      </c>
      <c r="AU259" s="600" t="s">
        <v>50</v>
      </c>
      <c r="AV259" s="600" t="s">
        <v>51</v>
      </c>
      <c r="AX259" s="600" t="s">
        <v>50</v>
      </c>
      <c r="AY259" s="600" t="s">
        <v>50</v>
      </c>
      <c r="AZ259" s="600" t="s">
        <v>50</v>
      </c>
    </row>
    <row r="260" spans="1:52" s="595" customFormat="1" x14ac:dyDescent="0.3">
      <c r="A260" s="594">
        <v>957</v>
      </c>
      <c r="B260" s="595" t="s">
        <v>945</v>
      </c>
      <c r="D260" s="595">
        <v>0</v>
      </c>
      <c r="E260" s="595">
        <v>0</v>
      </c>
      <c r="F260" s="595">
        <v>0</v>
      </c>
      <c r="G260" s="595">
        <v>0</v>
      </c>
      <c r="H260" s="595">
        <v>0</v>
      </c>
      <c r="I260" s="595">
        <v>0</v>
      </c>
      <c r="J260" s="595">
        <v>0</v>
      </c>
      <c r="K260" s="595">
        <v>0</v>
      </c>
      <c r="M260" s="595">
        <v>0</v>
      </c>
      <c r="N260" s="595">
        <v>0</v>
      </c>
      <c r="P260" s="595">
        <v>0</v>
      </c>
      <c r="Q260" s="595">
        <v>0</v>
      </c>
      <c r="R260" s="595">
        <v>0</v>
      </c>
      <c r="S260" s="595">
        <v>0</v>
      </c>
      <c r="T260" s="595">
        <v>0</v>
      </c>
      <c r="U260" s="595">
        <v>0</v>
      </c>
      <c r="V260" s="595">
        <v>0</v>
      </c>
      <c r="W260" s="595">
        <v>0</v>
      </c>
      <c r="X260" s="595">
        <v>0</v>
      </c>
      <c r="Y260" s="595">
        <v>0</v>
      </c>
      <c r="Z260" s="595">
        <v>1</v>
      </c>
      <c r="AA260" s="595">
        <v>0</v>
      </c>
      <c r="AB260" s="595">
        <v>0</v>
      </c>
      <c r="AC260" s="595">
        <v>0</v>
      </c>
      <c r="AD260" s="595">
        <v>0</v>
      </c>
      <c r="AE260" s="595">
        <v>0</v>
      </c>
      <c r="AF260" s="595">
        <v>0</v>
      </c>
      <c r="AG260" s="595">
        <v>0</v>
      </c>
      <c r="AH260" s="595">
        <v>0</v>
      </c>
      <c r="AI260" s="595">
        <v>0</v>
      </c>
      <c r="AJ260" s="595">
        <v>0</v>
      </c>
      <c r="AK260" s="595">
        <v>0</v>
      </c>
      <c r="AL260" s="595">
        <v>0</v>
      </c>
      <c r="AM260" s="595">
        <v>0</v>
      </c>
      <c r="AN260" s="595">
        <v>0</v>
      </c>
      <c r="AO260" s="595">
        <v>0</v>
      </c>
      <c r="AP260" s="595">
        <v>0</v>
      </c>
      <c r="AQ260" s="595">
        <v>0</v>
      </c>
      <c r="AR260" s="595">
        <v>0</v>
      </c>
      <c r="AS260" s="595">
        <v>0</v>
      </c>
      <c r="AU260" s="595">
        <v>0</v>
      </c>
      <c r="AV260" s="595">
        <v>0</v>
      </c>
      <c r="AX260" s="595">
        <v>0</v>
      </c>
      <c r="AY260" s="595">
        <v>0</v>
      </c>
      <c r="AZ260" s="595">
        <v>0</v>
      </c>
    </row>
    <row r="261" spans="1:52" s="600" customFormat="1" x14ac:dyDescent="0.3">
      <c r="A261" s="599">
        <v>958</v>
      </c>
      <c r="B261" s="600" t="s">
        <v>946</v>
      </c>
      <c r="D261" s="600" t="s">
        <v>50</v>
      </c>
      <c r="E261" s="600" t="s">
        <v>50</v>
      </c>
      <c r="F261" s="600" t="s">
        <v>1227</v>
      </c>
      <c r="G261" s="600" t="s">
        <v>50</v>
      </c>
      <c r="H261" s="600" t="s">
        <v>50</v>
      </c>
      <c r="I261" s="600" t="s">
        <v>50</v>
      </c>
      <c r="J261" s="600" t="s">
        <v>50</v>
      </c>
      <c r="K261" s="600" t="s">
        <v>50</v>
      </c>
      <c r="M261" s="600" t="s">
        <v>50</v>
      </c>
      <c r="N261" s="600" t="s">
        <v>50</v>
      </c>
      <c r="P261" s="600" t="s">
        <v>50</v>
      </c>
      <c r="Q261" s="600" t="s">
        <v>50</v>
      </c>
      <c r="R261" s="600" t="s">
        <v>50</v>
      </c>
      <c r="S261" s="600" t="s">
        <v>50</v>
      </c>
      <c r="T261" s="600" t="s">
        <v>50</v>
      </c>
      <c r="U261" s="600" t="s">
        <v>50</v>
      </c>
      <c r="V261" s="600" t="s">
        <v>50</v>
      </c>
      <c r="W261" s="600" t="s">
        <v>50</v>
      </c>
      <c r="X261" s="600" t="s">
        <v>50</v>
      </c>
      <c r="Y261" s="600" t="s">
        <v>50</v>
      </c>
      <c r="Z261" s="600" t="s">
        <v>50</v>
      </c>
      <c r="AA261" s="600" t="s">
        <v>50</v>
      </c>
      <c r="AB261" s="600" t="s">
        <v>50</v>
      </c>
      <c r="AC261" s="600" t="s">
        <v>50</v>
      </c>
      <c r="AD261" s="600" t="s">
        <v>50</v>
      </c>
      <c r="AE261" s="600" t="s">
        <v>50</v>
      </c>
      <c r="AF261" s="600" t="s">
        <v>50</v>
      </c>
      <c r="AG261" s="600" t="s">
        <v>50</v>
      </c>
      <c r="AH261" s="600" t="s">
        <v>50</v>
      </c>
      <c r="AI261" s="600" t="s">
        <v>50</v>
      </c>
      <c r="AJ261" s="600" t="s">
        <v>50</v>
      </c>
      <c r="AK261" s="600" t="s">
        <v>50</v>
      </c>
      <c r="AL261" s="600" t="s">
        <v>50</v>
      </c>
      <c r="AM261" s="600" t="s">
        <v>50</v>
      </c>
      <c r="AN261" s="600" t="s">
        <v>50</v>
      </c>
      <c r="AO261" s="600" t="s">
        <v>50</v>
      </c>
      <c r="AP261" s="600" t="s">
        <v>50</v>
      </c>
      <c r="AQ261" s="600" t="s">
        <v>50</v>
      </c>
      <c r="AR261" s="600" t="s">
        <v>50</v>
      </c>
      <c r="AS261" s="600" t="s">
        <v>50</v>
      </c>
      <c r="AU261" s="600" t="s">
        <v>50</v>
      </c>
      <c r="AV261" s="600" t="s">
        <v>51</v>
      </c>
      <c r="AX261" s="600" t="s">
        <v>50</v>
      </c>
      <c r="AY261" s="600" t="s">
        <v>50</v>
      </c>
      <c r="AZ261" s="600" t="s">
        <v>50</v>
      </c>
    </row>
    <row r="262" spans="1:52" s="595" customFormat="1" x14ac:dyDescent="0.3">
      <c r="A262" s="594">
        <v>959</v>
      </c>
      <c r="B262" s="595" t="s">
        <v>947</v>
      </c>
      <c r="D262" s="595">
        <v>2</v>
      </c>
      <c r="E262" s="595">
        <v>2</v>
      </c>
      <c r="F262" s="595">
        <v>2</v>
      </c>
      <c r="G262" s="595">
        <v>2</v>
      </c>
      <c r="H262" s="595">
        <v>2</v>
      </c>
      <c r="I262" s="595">
        <v>2</v>
      </c>
      <c r="J262" s="595">
        <v>2</v>
      </c>
      <c r="K262" s="595">
        <v>2</v>
      </c>
      <c r="M262" s="595">
        <v>2</v>
      </c>
      <c r="N262" s="595">
        <v>2</v>
      </c>
      <c r="P262" s="595">
        <v>2</v>
      </c>
      <c r="Q262" s="595">
        <v>2</v>
      </c>
      <c r="R262" s="595">
        <v>2</v>
      </c>
      <c r="S262" s="595">
        <v>2</v>
      </c>
      <c r="T262" s="595">
        <v>2</v>
      </c>
      <c r="U262" s="595">
        <v>2</v>
      </c>
      <c r="V262" s="595">
        <v>2</v>
      </c>
      <c r="W262" s="595">
        <v>2</v>
      </c>
      <c r="X262" s="595">
        <v>2</v>
      </c>
      <c r="Y262" s="595">
        <v>2</v>
      </c>
      <c r="Z262" s="595">
        <v>2</v>
      </c>
      <c r="AA262" s="595">
        <v>2</v>
      </c>
      <c r="AB262" s="595">
        <v>2</v>
      </c>
      <c r="AC262" s="595">
        <v>3</v>
      </c>
      <c r="AD262" s="595">
        <v>2</v>
      </c>
      <c r="AE262" s="595">
        <v>2</v>
      </c>
      <c r="AF262" s="595">
        <v>3</v>
      </c>
      <c r="AG262" s="595">
        <v>2</v>
      </c>
      <c r="AH262" s="595">
        <v>2</v>
      </c>
      <c r="AI262" s="595">
        <v>2</v>
      </c>
      <c r="AJ262" s="595">
        <v>2</v>
      </c>
      <c r="AK262" s="595">
        <v>2</v>
      </c>
      <c r="AL262" s="595">
        <v>3</v>
      </c>
      <c r="AM262" s="595">
        <v>2</v>
      </c>
      <c r="AN262" s="595">
        <v>2</v>
      </c>
      <c r="AO262" s="595">
        <v>2</v>
      </c>
      <c r="AP262" s="595">
        <v>2</v>
      </c>
      <c r="AQ262" s="595">
        <v>2</v>
      </c>
      <c r="AR262" s="595">
        <v>2</v>
      </c>
      <c r="AS262" s="595">
        <v>3</v>
      </c>
      <c r="AU262" s="595">
        <v>2</v>
      </c>
      <c r="AV262" s="595">
        <v>2</v>
      </c>
      <c r="AX262" s="595">
        <v>2</v>
      </c>
      <c r="AY262" s="595">
        <v>3</v>
      </c>
      <c r="AZ262" s="595">
        <v>2</v>
      </c>
    </row>
    <row r="263" spans="1:52" s="600" customFormat="1" x14ac:dyDescent="0.3">
      <c r="A263" s="599">
        <v>960</v>
      </c>
      <c r="B263" s="600" t="s">
        <v>948</v>
      </c>
      <c r="D263" s="600" t="s">
        <v>1441</v>
      </c>
      <c r="E263" s="600" t="s">
        <v>1442</v>
      </c>
      <c r="F263" s="600" t="s">
        <v>1443</v>
      </c>
      <c r="G263" s="600" t="s">
        <v>1444</v>
      </c>
      <c r="H263" s="600" t="s">
        <v>1445</v>
      </c>
      <c r="I263" s="600" t="s">
        <v>1239</v>
      </c>
      <c r="J263" s="600" t="s">
        <v>1446</v>
      </c>
      <c r="K263" s="600" t="s">
        <v>1447</v>
      </c>
      <c r="M263" s="600" t="s">
        <v>1448</v>
      </c>
      <c r="N263" s="600" t="s">
        <v>1449</v>
      </c>
      <c r="P263" s="600" t="s">
        <v>1450</v>
      </c>
      <c r="Q263" s="600" t="s">
        <v>1451</v>
      </c>
      <c r="R263" s="600" t="s">
        <v>1452</v>
      </c>
      <c r="S263" s="600" t="s">
        <v>1453</v>
      </c>
      <c r="T263" s="600" t="s">
        <v>1454</v>
      </c>
      <c r="U263" s="600" t="s">
        <v>1455</v>
      </c>
      <c r="V263" s="600" t="s">
        <v>1456</v>
      </c>
      <c r="W263" s="600" t="s">
        <v>1457</v>
      </c>
      <c r="X263" s="600" t="s">
        <v>1458</v>
      </c>
      <c r="Y263" s="600" t="s">
        <v>1459</v>
      </c>
      <c r="Z263" s="600" t="s">
        <v>1460</v>
      </c>
      <c r="AA263" s="600" t="s">
        <v>1461</v>
      </c>
      <c r="AB263" s="600" t="s">
        <v>1462</v>
      </c>
      <c r="AC263" s="600" t="s">
        <v>1463</v>
      </c>
      <c r="AD263" s="600" t="s">
        <v>1464</v>
      </c>
      <c r="AE263" s="600" t="s">
        <v>1465</v>
      </c>
      <c r="AF263" s="600" t="s">
        <v>1466</v>
      </c>
      <c r="AG263" s="600" t="s">
        <v>1467</v>
      </c>
      <c r="AH263" s="600" t="s">
        <v>1468</v>
      </c>
      <c r="AI263" s="600" t="s">
        <v>1469</v>
      </c>
      <c r="AJ263" s="600" t="s">
        <v>1470</v>
      </c>
      <c r="AK263" s="600" t="s">
        <v>1471</v>
      </c>
      <c r="AL263" s="600" t="s">
        <v>1472</v>
      </c>
      <c r="AM263" s="600" t="s">
        <v>1473</v>
      </c>
      <c r="AN263" s="600" t="s">
        <v>1474</v>
      </c>
      <c r="AO263" s="600" t="s">
        <v>1475</v>
      </c>
      <c r="AP263" s="600" t="s">
        <v>1476</v>
      </c>
      <c r="AQ263" s="600" t="s">
        <v>1477</v>
      </c>
      <c r="AR263" s="600" t="s">
        <v>1478</v>
      </c>
      <c r="AS263" s="600" t="s">
        <v>1479</v>
      </c>
      <c r="AU263" s="600" t="s">
        <v>1480</v>
      </c>
      <c r="AV263" s="600" t="s">
        <v>402</v>
      </c>
      <c r="AX263" s="600" t="s">
        <v>1481</v>
      </c>
      <c r="AY263" s="600" t="s">
        <v>1230</v>
      </c>
      <c r="AZ263" s="600" t="s">
        <v>1482</v>
      </c>
    </row>
    <row r="264" spans="1:52" s="600" customFormat="1" x14ac:dyDescent="0.3">
      <c r="A264" s="599">
        <v>962</v>
      </c>
      <c r="B264" s="600" t="s">
        <v>949</v>
      </c>
      <c r="D264" s="600" t="s">
        <v>953</v>
      </c>
      <c r="E264" s="600" t="s">
        <v>951</v>
      </c>
      <c r="F264" s="600" t="s">
        <v>1483</v>
      </c>
      <c r="G264" s="600" t="s">
        <v>953</v>
      </c>
      <c r="H264" s="600" t="s">
        <v>1484</v>
      </c>
      <c r="I264" s="600" t="s">
        <v>950</v>
      </c>
      <c r="J264" s="600" t="s">
        <v>1022</v>
      </c>
      <c r="K264" s="600" t="s">
        <v>950</v>
      </c>
      <c r="M264" s="600" t="s">
        <v>1485</v>
      </c>
      <c r="N264" s="600" t="s">
        <v>951</v>
      </c>
      <c r="P264" s="600" t="s">
        <v>1022</v>
      </c>
      <c r="Q264" s="600" t="s">
        <v>951</v>
      </c>
      <c r="R264" s="600" t="s">
        <v>951</v>
      </c>
      <c r="S264" s="600" t="s">
        <v>951</v>
      </c>
      <c r="T264" s="600" t="s">
        <v>951</v>
      </c>
      <c r="U264" s="600" t="s">
        <v>952</v>
      </c>
      <c r="V264" s="600" t="s">
        <v>1486</v>
      </c>
      <c r="W264" s="600" t="s">
        <v>951</v>
      </c>
      <c r="X264" s="600" t="s">
        <v>1022</v>
      </c>
      <c r="Y264" s="600" t="s">
        <v>1483</v>
      </c>
      <c r="Z264" s="600" t="s">
        <v>951</v>
      </c>
      <c r="AA264" s="600" t="s">
        <v>951</v>
      </c>
      <c r="AB264" s="600" t="s">
        <v>951</v>
      </c>
      <c r="AC264" s="600" t="s">
        <v>1487</v>
      </c>
      <c r="AD264" s="600" t="s">
        <v>951</v>
      </c>
      <c r="AE264" s="600" t="s">
        <v>1488</v>
      </c>
      <c r="AF264" s="600" t="s">
        <v>1489</v>
      </c>
      <c r="AG264" s="600" t="s">
        <v>1490</v>
      </c>
      <c r="AH264" s="600" t="s">
        <v>950</v>
      </c>
      <c r="AI264" s="600" t="s">
        <v>951</v>
      </c>
      <c r="AJ264" s="600" t="s">
        <v>950</v>
      </c>
      <c r="AK264" s="600" t="s">
        <v>951</v>
      </c>
      <c r="AL264" s="600" t="s">
        <v>950</v>
      </c>
      <c r="AM264" s="600" t="s">
        <v>950</v>
      </c>
      <c r="AN264" s="600" t="s">
        <v>1021</v>
      </c>
      <c r="AO264" s="600" t="s">
        <v>951</v>
      </c>
      <c r="AP264" s="600" t="s">
        <v>951</v>
      </c>
      <c r="AQ264" s="600" t="s">
        <v>951</v>
      </c>
      <c r="AR264" s="600" t="s">
        <v>950</v>
      </c>
      <c r="AS264" s="600" t="s">
        <v>950</v>
      </c>
      <c r="AU264" s="600" t="s">
        <v>1491</v>
      </c>
      <c r="AV264" s="600" t="s">
        <v>951</v>
      </c>
      <c r="AX264" s="600" t="s">
        <v>1492</v>
      </c>
      <c r="AY264" s="600" t="s">
        <v>1493</v>
      </c>
      <c r="AZ264" s="600" t="s">
        <v>1494</v>
      </c>
    </row>
    <row r="265" spans="1:52" s="600" customFormat="1" x14ac:dyDescent="0.3">
      <c r="A265" s="599">
        <v>964</v>
      </c>
      <c r="B265" s="600" t="s">
        <v>954</v>
      </c>
      <c r="D265" s="600" t="s">
        <v>1495</v>
      </c>
      <c r="E265" s="600" t="s">
        <v>1031</v>
      </c>
      <c r="F265" s="600" t="s">
        <v>957</v>
      </c>
      <c r="G265" s="600" t="s">
        <v>1496</v>
      </c>
      <c r="H265" s="600" t="s">
        <v>956</v>
      </c>
      <c r="I265" s="600" t="s">
        <v>1027</v>
      </c>
      <c r="J265" s="600" t="s">
        <v>956</v>
      </c>
      <c r="K265" s="600" t="s">
        <v>1497</v>
      </c>
      <c r="M265" s="600" t="s">
        <v>941</v>
      </c>
      <c r="N265" s="600" t="s">
        <v>1031</v>
      </c>
      <c r="P265" s="600" t="s">
        <v>1033</v>
      </c>
      <c r="Q265" s="600" t="s">
        <v>1023</v>
      </c>
      <c r="R265" s="600" t="s">
        <v>958</v>
      </c>
      <c r="S265" s="600" t="s">
        <v>1029</v>
      </c>
      <c r="T265" s="600" t="s">
        <v>1498</v>
      </c>
      <c r="U265" s="600" t="s">
        <v>956</v>
      </c>
      <c r="V265" s="600" t="s">
        <v>959</v>
      </c>
      <c r="W265" s="600" t="s">
        <v>1499</v>
      </c>
      <c r="X265" s="600" t="s">
        <v>1024</v>
      </c>
      <c r="Y265" s="600" t="s">
        <v>1500</v>
      </c>
      <c r="Z265" s="600" t="s">
        <v>940</v>
      </c>
      <c r="AA265" s="600" t="s">
        <v>957</v>
      </c>
      <c r="AB265" s="600" t="s">
        <v>955</v>
      </c>
      <c r="AC265" s="600" t="s">
        <v>1497</v>
      </c>
      <c r="AD265" s="600" t="s">
        <v>1031</v>
      </c>
      <c r="AE265" s="600" t="s">
        <v>960</v>
      </c>
      <c r="AF265" s="600" t="s">
        <v>1025</v>
      </c>
      <c r="AG265" s="600" t="s">
        <v>1501</v>
      </c>
      <c r="AH265" s="600" t="s">
        <v>1502</v>
      </c>
      <c r="AI265" s="600" t="s">
        <v>1503</v>
      </c>
      <c r="AJ265" s="600" t="s">
        <v>1504</v>
      </c>
      <c r="AK265" s="600" t="s">
        <v>958</v>
      </c>
      <c r="AL265" s="600" t="s">
        <v>960</v>
      </c>
      <c r="AM265" s="600" t="s">
        <v>1418</v>
      </c>
      <c r="AN265" s="600" t="s">
        <v>956</v>
      </c>
      <c r="AO265" s="600" t="s">
        <v>1031</v>
      </c>
      <c r="AP265" s="600" t="s">
        <v>1505</v>
      </c>
      <c r="AQ265" s="600" t="s">
        <v>1031</v>
      </c>
      <c r="AR265" s="600" t="s">
        <v>1032</v>
      </c>
      <c r="AS265" s="600" t="s">
        <v>1497</v>
      </c>
      <c r="AU265" s="600" t="s">
        <v>1030</v>
      </c>
      <c r="AV265" s="600" t="s">
        <v>955</v>
      </c>
      <c r="AX265" s="600" t="s">
        <v>1026</v>
      </c>
      <c r="AY265" s="600" t="s">
        <v>1506</v>
      </c>
      <c r="AZ265" s="600" t="s">
        <v>1028</v>
      </c>
    </row>
    <row r="266" spans="1:52" s="595" customFormat="1" x14ac:dyDescent="0.3">
      <c r="A266" s="594">
        <v>965</v>
      </c>
      <c r="B266" s="595" t="s">
        <v>961</v>
      </c>
      <c r="D266" s="595">
        <v>0</v>
      </c>
      <c r="G266" s="595">
        <v>0</v>
      </c>
      <c r="M266" s="595">
        <v>0</v>
      </c>
      <c r="P266" s="595">
        <v>0</v>
      </c>
      <c r="Q266" s="595">
        <v>0</v>
      </c>
      <c r="R266" s="595">
        <v>0</v>
      </c>
      <c r="S266" s="595">
        <v>0</v>
      </c>
      <c r="U266" s="595">
        <v>0</v>
      </c>
      <c r="Z266" s="595">
        <v>0</v>
      </c>
      <c r="AG266" s="595">
        <v>0</v>
      </c>
      <c r="AH266" s="595">
        <v>0</v>
      </c>
      <c r="AI266" s="595">
        <v>0</v>
      </c>
      <c r="AJ266" s="595">
        <v>0</v>
      </c>
      <c r="AM266" s="595">
        <v>0</v>
      </c>
      <c r="AP266" s="595">
        <v>0</v>
      </c>
      <c r="AS266" s="595">
        <v>0</v>
      </c>
      <c r="AX266" s="595">
        <v>0</v>
      </c>
    </row>
    <row r="267" spans="1:52" s="600" customFormat="1" x14ac:dyDescent="0.3">
      <c r="A267" s="599">
        <v>966</v>
      </c>
      <c r="B267" s="600" t="s">
        <v>962</v>
      </c>
      <c r="D267" s="600" t="s">
        <v>1507</v>
      </c>
      <c r="E267" s="600" t="s">
        <v>1508</v>
      </c>
      <c r="F267" s="600" t="s">
        <v>1509</v>
      </c>
      <c r="G267" s="600" t="s">
        <v>1510</v>
      </c>
      <c r="I267" s="600" t="s">
        <v>1511</v>
      </c>
      <c r="J267" s="600" t="s">
        <v>1512</v>
      </c>
      <c r="K267" s="600" t="s">
        <v>1513</v>
      </c>
      <c r="M267" s="600" t="s">
        <v>1514</v>
      </c>
      <c r="N267" s="600" t="s">
        <v>1508</v>
      </c>
      <c r="P267" s="600" t="s">
        <v>1515</v>
      </c>
      <c r="Q267" s="600" t="s">
        <v>1516</v>
      </c>
      <c r="R267" s="600" t="s">
        <v>1517</v>
      </c>
      <c r="S267" s="600" t="s">
        <v>1518</v>
      </c>
      <c r="T267" s="600" t="s">
        <v>1519</v>
      </c>
      <c r="U267" s="600" t="s">
        <v>1520</v>
      </c>
      <c r="V267" s="600" t="s">
        <v>1521</v>
      </c>
      <c r="W267" s="600" t="s">
        <v>1522</v>
      </c>
      <c r="X267" s="600" t="s">
        <v>1523</v>
      </c>
      <c r="Y267" s="600" t="s">
        <v>1524</v>
      </c>
      <c r="Z267" s="600" t="s">
        <v>1525</v>
      </c>
      <c r="AA267" s="600" t="s">
        <v>1526</v>
      </c>
      <c r="AB267" s="600" t="s">
        <v>1527</v>
      </c>
      <c r="AC267" s="600" t="s">
        <v>1528</v>
      </c>
      <c r="AD267" s="600" t="s">
        <v>1508</v>
      </c>
      <c r="AE267" s="600" t="s">
        <v>1529</v>
      </c>
      <c r="AF267" s="600" t="s">
        <v>1530</v>
      </c>
      <c r="AG267" s="600" t="s">
        <v>1531</v>
      </c>
      <c r="AH267" s="600" t="s">
        <v>1532</v>
      </c>
      <c r="AI267" s="600" t="s">
        <v>1533</v>
      </c>
      <c r="AJ267" s="600" t="s">
        <v>1534</v>
      </c>
      <c r="AK267" s="600" t="s">
        <v>1535</v>
      </c>
      <c r="AL267" s="600" t="s">
        <v>1536</v>
      </c>
      <c r="AM267" s="600" t="s">
        <v>1537</v>
      </c>
      <c r="AN267" s="600" t="s">
        <v>1538</v>
      </c>
      <c r="AO267" s="600" t="s">
        <v>1508</v>
      </c>
      <c r="AP267" s="600" t="s">
        <v>1539</v>
      </c>
      <c r="AQ267" s="600" t="s">
        <v>1508</v>
      </c>
      <c r="AR267" s="600" t="s">
        <v>1540</v>
      </c>
      <c r="AS267" s="600" t="s">
        <v>1541</v>
      </c>
      <c r="AU267" s="600" t="s">
        <v>1542</v>
      </c>
      <c r="AV267" s="600" t="s">
        <v>1507</v>
      </c>
      <c r="AX267" s="600" t="s">
        <v>1543</v>
      </c>
      <c r="AY267" s="600" t="s">
        <v>1544</v>
      </c>
      <c r="AZ267" s="600" t="s">
        <v>1545</v>
      </c>
    </row>
    <row r="268" spans="1:52" s="600" customFormat="1" x14ac:dyDescent="0.3">
      <c r="A268" s="599">
        <v>968</v>
      </c>
      <c r="B268" s="600" t="s">
        <v>963</v>
      </c>
      <c r="D268" s="600" t="s">
        <v>1546</v>
      </c>
      <c r="E268" s="600" t="s">
        <v>1547</v>
      </c>
      <c r="F268" s="600" t="s">
        <v>1548</v>
      </c>
      <c r="G268" s="600" t="s">
        <v>1549</v>
      </c>
      <c r="H268" s="600" t="s">
        <v>1550</v>
      </c>
      <c r="I268" s="600" t="s">
        <v>1551</v>
      </c>
      <c r="J268" s="600" t="s">
        <v>1552</v>
      </c>
      <c r="K268" s="600" t="s">
        <v>1553</v>
      </c>
      <c r="M268" s="600" t="s">
        <v>1554</v>
      </c>
      <c r="N268" s="600" t="s">
        <v>1547</v>
      </c>
      <c r="P268" s="600" t="s">
        <v>1555</v>
      </c>
      <c r="Q268" s="600" t="s">
        <v>1556</v>
      </c>
      <c r="R268" s="600" t="s">
        <v>1557</v>
      </c>
      <c r="S268" s="600" t="s">
        <v>1558</v>
      </c>
      <c r="T268" s="600" t="s">
        <v>1559</v>
      </c>
      <c r="U268" s="600" t="s">
        <v>1560</v>
      </c>
      <c r="V268" s="600" t="s">
        <v>1561</v>
      </c>
      <c r="W268" s="600" t="s">
        <v>1562</v>
      </c>
      <c r="X268" s="600" t="s">
        <v>1563</v>
      </c>
      <c r="Y268" s="600" t="s">
        <v>1564</v>
      </c>
      <c r="Z268" s="600" t="s">
        <v>1565</v>
      </c>
      <c r="AA268" s="600" t="s">
        <v>1566</v>
      </c>
      <c r="AB268" s="600" t="s">
        <v>1567</v>
      </c>
      <c r="AC268" s="600" t="s">
        <v>1568</v>
      </c>
      <c r="AD268" s="600" t="s">
        <v>1547</v>
      </c>
      <c r="AE268" s="600" t="s">
        <v>1569</v>
      </c>
      <c r="AF268" s="600" t="s">
        <v>1570</v>
      </c>
      <c r="AG268" s="600" t="s">
        <v>1571</v>
      </c>
      <c r="AH268" s="600" t="s">
        <v>1572</v>
      </c>
      <c r="AI268" s="600" t="s">
        <v>1573</v>
      </c>
      <c r="AJ268" s="600" t="s">
        <v>1574</v>
      </c>
      <c r="AK268" s="600" t="s">
        <v>1575</v>
      </c>
      <c r="AL268" s="600" t="s">
        <v>1576</v>
      </c>
      <c r="AM268" s="600" t="s">
        <v>1577</v>
      </c>
      <c r="AN268" s="600" t="s">
        <v>1578</v>
      </c>
      <c r="AO268" s="600" t="s">
        <v>1547</v>
      </c>
      <c r="AP268" s="600" t="s">
        <v>1579</v>
      </c>
      <c r="AQ268" s="600" t="s">
        <v>1547</v>
      </c>
      <c r="AR268" s="600" t="s">
        <v>1580</v>
      </c>
      <c r="AS268" s="600" t="s">
        <v>1581</v>
      </c>
      <c r="AU268" s="600" t="s">
        <v>1582</v>
      </c>
      <c r="AV268" s="600" t="s">
        <v>1583</v>
      </c>
      <c r="AX268" s="600" t="s">
        <v>1584</v>
      </c>
      <c r="AY268" s="600" t="s">
        <v>1585</v>
      </c>
      <c r="AZ268" s="600" t="s">
        <v>1586</v>
      </c>
    </row>
    <row r="269" spans="1:52" s="595" customFormat="1" x14ac:dyDescent="0.3">
      <c r="A269" s="594">
        <v>973</v>
      </c>
    </row>
    <row r="270" spans="1:52" s="595" customFormat="1" x14ac:dyDescent="0.3">
      <c r="A270" s="594">
        <v>974</v>
      </c>
    </row>
    <row r="271" spans="1:52" s="595" customFormat="1" x14ac:dyDescent="0.3">
      <c r="A271" s="594">
        <v>975</v>
      </c>
    </row>
    <row r="272" spans="1:52" s="595" customFormat="1" x14ac:dyDescent="0.3">
      <c r="A272" s="594">
        <v>976</v>
      </c>
    </row>
    <row r="273" spans="1:99" s="595" customFormat="1" x14ac:dyDescent="0.3">
      <c r="A273" s="594">
        <v>977</v>
      </c>
    </row>
    <row r="274" spans="1:99" s="595" customFormat="1" x14ac:dyDescent="0.3">
      <c r="A274" s="594">
        <v>978</v>
      </c>
    </row>
    <row r="275" spans="1:99" s="595" customFormat="1" x14ac:dyDescent="0.3">
      <c r="A275" s="594">
        <v>979</v>
      </c>
    </row>
    <row r="276" spans="1:99" s="600" customFormat="1" x14ac:dyDescent="0.3">
      <c r="A276" s="152">
        <v>980</v>
      </c>
    </row>
    <row r="277" spans="1:99" x14ac:dyDescent="0.3">
      <c r="A277" s="152">
        <v>984</v>
      </c>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row>
    <row r="278" spans="1:99" x14ac:dyDescent="0.3">
      <c r="A278" s="152">
        <v>985</v>
      </c>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row>
    <row r="279" spans="1:99" x14ac:dyDescent="0.3">
      <c r="A279" s="152">
        <v>986</v>
      </c>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row>
    <row r="280" spans="1:99" x14ac:dyDescent="0.3">
      <c r="A280" s="152">
        <v>987</v>
      </c>
      <c r="B280" s="176"/>
      <c r="C280" s="176"/>
      <c r="D280" s="821">
        <v>0</v>
      </c>
      <c r="E280" s="821">
        <v>0</v>
      </c>
      <c r="F280" s="821">
        <v>0</v>
      </c>
      <c r="G280" s="821">
        <v>0</v>
      </c>
      <c r="H280" s="821">
        <v>0</v>
      </c>
      <c r="I280" s="821">
        <v>0</v>
      </c>
      <c r="J280" s="821">
        <v>0</v>
      </c>
      <c r="K280" s="821">
        <v>0</v>
      </c>
      <c r="L280" s="821">
        <v>0</v>
      </c>
      <c r="M280" s="821">
        <v>0</v>
      </c>
      <c r="N280" s="821">
        <v>0</v>
      </c>
      <c r="O280" s="821">
        <v>0</v>
      </c>
      <c r="P280" s="821">
        <v>0</v>
      </c>
      <c r="Q280" s="821">
        <v>0</v>
      </c>
      <c r="R280" s="821">
        <v>0</v>
      </c>
      <c r="S280" s="821">
        <v>0</v>
      </c>
      <c r="T280" s="821">
        <v>0</v>
      </c>
      <c r="U280" s="821">
        <v>0</v>
      </c>
      <c r="V280" s="821">
        <v>0</v>
      </c>
      <c r="W280" s="821">
        <v>0</v>
      </c>
      <c r="X280" s="821">
        <v>0</v>
      </c>
      <c r="Y280" s="821">
        <v>0</v>
      </c>
      <c r="Z280" s="821">
        <v>0</v>
      </c>
      <c r="AA280" s="821">
        <v>0</v>
      </c>
      <c r="AB280" s="821">
        <v>0</v>
      </c>
      <c r="AC280" s="821">
        <v>0</v>
      </c>
      <c r="AD280" s="821">
        <v>0</v>
      </c>
      <c r="AE280" s="821">
        <v>0</v>
      </c>
      <c r="AF280" s="821">
        <v>0</v>
      </c>
      <c r="AG280" s="821">
        <v>0</v>
      </c>
      <c r="AH280" s="821">
        <v>0</v>
      </c>
      <c r="AI280" s="821">
        <v>0</v>
      </c>
      <c r="AJ280" s="821">
        <v>0</v>
      </c>
      <c r="AK280" s="821">
        <v>0</v>
      </c>
      <c r="AL280" s="821">
        <v>0</v>
      </c>
      <c r="AM280" s="821">
        <v>0</v>
      </c>
      <c r="AN280" s="821">
        <v>0</v>
      </c>
      <c r="AO280" s="821">
        <v>0</v>
      </c>
      <c r="AP280" s="821">
        <v>0</v>
      </c>
      <c r="AQ280" s="821">
        <v>0</v>
      </c>
      <c r="AR280" s="821">
        <v>0</v>
      </c>
      <c r="AS280" s="821">
        <v>0</v>
      </c>
      <c r="AT280" s="821">
        <v>0</v>
      </c>
      <c r="AU280" s="821">
        <v>0</v>
      </c>
      <c r="AV280" s="821">
        <v>0</v>
      </c>
      <c r="AW280" s="821">
        <v>0</v>
      </c>
      <c r="AX280" s="821">
        <v>0</v>
      </c>
      <c r="AY280" s="821">
        <v>0</v>
      </c>
      <c r="AZ280" s="821">
        <v>0</v>
      </c>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row>
    <row r="281" spans="1:99" x14ac:dyDescent="0.3">
      <c r="A281" s="152">
        <v>988</v>
      </c>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row>
    <row r="282" spans="1:99" x14ac:dyDescent="0.3">
      <c r="A282" s="152">
        <v>989</v>
      </c>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row>
    <row r="283" spans="1:99" x14ac:dyDescent="0.3">
      <c r="A283" s="152">
        <v>990</v>
      </c>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row>
    <row r="284" spans="1:99" x14ac:dyDescent="0.3">
      <c r="A284" s="152">
        <v>991</v>
      </c>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row>
    <row r="285" spans="1:99" x14ac:dyDescent="0.3">
      <c r="A285" s="152">
        <v>995</v>
      </c>
      <c r="B285" s="176" t="s">
        <v>252</v>
      </c>
      <c r="C285" s="176"/>
      <c r="D285" s="176">
        <v>0</v>
      </c>
      <c r="E285" s="176">
        <v>0</v>
      </c>
      <c r="F285" s="176">
        <v>0</v>
      </c>
      <c r="G285" s="176">
        <v>0</v>
      </c>
      <c r="H285" s="176">
        <v>0</v>
      </c>
      <c r="I285" s="176">
        <v>0</v>
      </c>
      <c r="J285" s="176">
        <v>0</v>
      </c>
      <c r="K285" s="176">
        <v>0</v>
      </c>
      <c r="L285" s="176"/>
      <c r="M285" s="176">
        <v>0</v>
      </c>
      <c r="N285" s="176">
        <v>0</v>
      </c>
      <c r="O285" s="176"/>
      <c r="P285" s="176">
        <v>0.09</v>
      </c>
      <c r="Q285" s="176">
        <v>0</v>
      </c>
      <c r="R285" s="176">
        <v>0</v>
      </c>
      <c r="S285" s="176">
        <v>0</v>
      </c>
      <c r="T285" s="176">
        <v>0</v>
      </c>
      <c r="U285" s="176">
        <v>0.08</v>
      </c>
      <c r="V285" s="176">
        <v>0</v>
      </c>
      <c r="W285" s="176">
        <v>0</v>
      </c>
      <c r="X285" s="176">
        <v>0</v>
      </c>
      <c r="Y285" s="176">
        <v>0</v>
      </c>
      <c r="Z285" s="176">
        <v>0</v>
      </c>
      <c r="AA285" s="176">
        <v>0</v>
      </c>
      <c r="AB285" s="176">
        <v>0</v>
      </c>
      <c r="AC285" s="176">
        <v>0</v>
      </c>
      <c r="AD285" s="176">
        <v>0</v>
      </c>
      <c r="AE285" s="176">
        <v>0</v>
      </c>
      <c r="AF285" s="176">
        <v>0</v>
      </c>
      <c r="AG285" s="176">
        <v>0</v>
      </c>
      <c r="AH285" s="176">
        <v>0</v>
      </c>
      <c r="AI285" s="176">
        <v>0</v>
      </c>
      <c r="AJ285" s="176">
        <v>0</v>
      </c>
      <c r="AK285" s="176">
        <v>0</v>
      </c>
      <c r="AL285" s="176">
        <v>0</v>
      </c>
      <c r="AM285" s="176">
        <v>0</v>
      </c>
      <c r="AN285" s="176">
        <v>0</v>
      </c>
      <c r="AO285" s="176">
        <v>0</v>
      </c>
      <c r="AP285" s="176">
        <v>0</v>
      </c>
      <c r="AQ285" s="176">
        <v>0</v>
      </c>
      <c r="AR285" s="176">
        <v>0</v>
      </c>
      <c r="AS285" s="176">
        <v>0</v>
      </c>
      <c r="AT285" s="176"/>
      <c r="AU285" s="176">
        <v>0</v>
      </c>
      <c r="AV285" s="176">
        <v>0</v>
      </c>
      <c r="AW285" s="176">
        <v>0</v>
      </c>
      <c r="AX285" s="176">
        <v>0</v>
      </c>
      <c r="AY285" s="176">
        <v>0</v>
      </c>
      <c r="AZ285" s="176">
        <v>0</v>
      </c>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row>
    <row r="286" spans="1:99" x14ac:dyDescent="0.3">
      <c r="A286" s="152">
        <v>996</v>
      </c>
      <c r="B286" s="176" t="s">
        <v>253</v>
      </c>
      <c r="C286" s="176"/>
      <c r="D286" s="176">
        <v>0.01</v>
      </c>
      <c r="E286" s="176">
        <v>0.01</v>
      </c>
      <c r="F286" s="176">
        <v>0.01</v>
      </c>
      <c r="G286" s="176">
        <v>0.01</v>
      </c>
      <c r="H286" s="176">
        <v>0.01</v>
      </c>
      <c r="I286" s="176">
        <v>0.01</v>
      </c>
      <c r="J286" s="176">
        <v>0.01</v>
      </c>
      <c r="K286" s="176">
        <v>0.01</v>
      </c>
      <c r="L286" s="176"/>
      <c r="M286" s="176">
        <v>0.01</v>
      </c>
      <c r="N286" s="176">
        <v>0.01</v>
      </c>
      <c r="O286" s="176"/>
      <c r="P286" s="176">
        <v>0.01</v>
      </c>
      <c r="Q286" s="176">
        <v>0.01</v>
      </c>
      <c r="R286" s="176">
        <v>0.01</v>
      </c>
      <c r="S286" s="176">
        <v>0.01</v>
      </c>
      <c r="T286" s="176">
        <v>0</v>
      </c>
      <c r="U286" s="176">
        <v>0</v>
      </c>
      <c r="V286" s="176">
        <v>0.01</v>
      </c>
      <c r="W286" s="176">
        <v>0.01</v>
      </c>
      <c r="X286" s="176">
        <v>0.01</v>
      </c>
      <c r="Y286" s="176">
        <v>0.01</v>
      </c>
      <c r="Z286" s="176">
        <v>0.01</v>
      </c>
      <c r="AA286" s="176">
        <v>0.01</v>
      </c>
      <c r="AB286" s="176">
        <v>0.01</v>
      </c>
      <c r="AC286" s="176">
        <v>0.01</v>
      </c>
      <c r="AD286" s="176">
        <v>0.01</v>
      </c>
      <c r="AE286" s="176">
        <v>0.01</v>
      </c>
      <c r="AF286" s="176">
        <v>0.01</v>
      </c>
      <c r="AG286" s="176">
        <v>0.01</v>
      </c>
      <c r="AH286" s="176">
        <v>0.01</v>
      </c>
      <c r="AI286" s="176">
        <v>0</v>
      </c>
      <c r="AJ286" s="176">
        <v>0.01</v>
      </c>
      <c r="AK286" s="176">
        <v>0.01</v>
      </c>
      <c r="AL286" s="176">
        <v>0.01</v>
      </c>
      <c r="AM286" s="176">
        <v>0.01</v>
      </c>
      <c r="AN286" s="176">
        <v>0.01</v>
      </c>
      <c r="AO286" s="176">
        <v>0.01</v>
      </c>
      <c r="AP286" s="176">
        <v>0.01</v>
      </c>
      <c r="AQ286" s="176">
        <v>0.01</v>
      </c>
      <c r="AR286" s="176">
        <v>0.01</v>
      </c>
      <c r="AS286" s="176">
        <v>0.01</v>
      </c>
      <c r="AT286" s="176"/>
      <c r="AU286" s="176">
        <v>0.01</v>
      </c>
      <c r="AV286" s="176">
        <v>0.01</v>
      </c>
      <c r="AW286" s="176">
        <v>0.01</v>
      </c>
      <c r="AX286" s="176">
        <v>0.01</v>
      </c>
      <c r="AY286" s="176">
        <v>0.01</v>
      </c>
      <c r="AZ286" s="176">
        <v>0.01</v>
      </c>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row>
    <row r="287" spans="1:99" x14ac:dyDescent="0.3">
      <c r="A287" s="152">
        <v>998</v>
      </c>
      <c r="B287" s="176" t="s">
        <v>254</v>
      </c>
      <c r="C287" s="176"/>
      <c r="D287" s="176">
        <v>59</v>
      </c>
      <c r="E287" s="176">
        <v>59</v>
      </c>
      <c r="F287" s="176">
        <v>59</v>
      </c>
      <c r="G287" s="176">
        <v>59</v>
      </c>
      <c r="H287" s="176">
        <v>59</v>
      </c>
      <c r="I287" s="176">
        <v>59</v>
      </c>
      <c r="J287" s="176">
        <v>59</v>
      </c>
      <c r="K287" s="176">
        <v>59</v>
      </c>
      <c r="L287" s="176">
        <v>59</v>
      </c>
      <c r="M287" s="176">
        <v>59</v>
      </c>
      <c r="N287" s="176">
        <v>59</v>
      </c>
      <c r="O287" s="176">
        <v>59</v>
      </c>
      <c r="P287" s="176">
        <v>59</v>
      </c>
      <c r="Q287" s="176">
        <v>59</v>
      </c>
      <c r="R287" s="176">
        <v>59</v>
      </c>
      <c r="S287" s="176">
        <v>59</v>
      </c>
      <c r="T287" s="176">
        <v>59</v>
      </c>
      <c r="U287" s="176">
        <v>59</v>
      </c>
      <c r="V287" s="176">
        <v>59</v>
      </c>
      <c r="W287" s="176">
        <v>59</v>
      </c>
      <c r="X287" s="176">
        <v>59</v>
      </c>
      <c r="Y287" s="176">
        <v>59</v>
      </c>
      <c r="Z287" s="176">
        <v>59</v>
      </c>
      <c r="AA287" s="176">
        <v>59</v>
      </c>
      <c r="AB287" s="176">
        <v>59</v>
      </c>
      <c r="AC287" s="176">
        <v>59</v>
      </c>
      <c r="AD287" s="176">
        <v>59</v>
      </c>
      <c r="AE287" s="176">
        <v>59</v>
      </c>
      <c r="AF287" s="176">
        <v>59</v>
      </c>
      <c r="AG287" s="176">
        <v>59</v>
      </c>
      <c r="AH287" s="176">
        <v>59</v>
      </c>
      <c r="AI287" s="176">
        <v>59</v>
      </c>
      <c r="AJ287" s="176">
        <v>59</v>
      </c>
      <c r="AK287" s="176">
        <v>59</v>
      </c>
      <c r="AL287" s="176">
        <v>59</v>
      </c>
      <c r="AM287" s="176">
        <v>59</v>
      </c>
      <c r="AN287" s="176">
        <v>59</v>
      </c>
      <c r="AO287" s="176">
        <v>59</v>
      </c>
      <c r="AP287" s="176">
        <v>59</v>
      </c>
      <c r="AQ287" s="176">
        <v>59</v>
      </c>
      <c r="AR287" s="176">
        <v>59</v>
      </c>
      <c r="AS287" s="176">
        <v>59</v>
      </c>
      <c r="AT287" s="176">
        <v>59</v>
      </c>
      <c r="AU287" s="176">
        <v>59</v>
      </c>
      <c r="AV287" s="176">
        <v>59</v>
      </c>
      <c r="AW287" s="176">
        <v>59</v>
      </c>
      <c r="AX287" s="176">
        <v>59</v>
      </c>
      <c r="AY287" s="176">
        <v>59</v>
      </c>
      <c r="AZ287" s="176">
        <v>59</v>
      </c>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row>
    <row r="288" spans="1:99" x14ac:dyDescent="0.3">
      <c r="A288" s="152">
        <v>999</v>
      </c>
      <c r="B288" s="176" t="s">
        <v>255</v>
      </c>
      <c r="C288" s="176"/>
      <c r="D288" s="176">
        <v>591706</v>
      </c>
      <c r="E288" s="176">
        <v>591600</v>
      </c>
      <c r="F288" s="176">
        <v>592152</v>
      </c>
      <c r="G288" s="176">
        <v>591612</v>
      </c>
      <c r="H288" s="176">
        <v>591752</v>
      </c>
      <c r="I288" s="176">
        <v>591715</v>
      </c>
      <c r="J288" s="176">
        <v>592388</v>
      </c>
      <c r="K288" s="176">
        <v>591603</v>
      </c>
      <c r="L288" s="176">
        <v>591604</v>
      </c>
      <c r="M288" s="176">
        <v>591721</v>
      </c>
      <c r="N288" s="176">
        <v>591605</v>
      </c>
      <c r="O288" s="176">
        <v>591632</v>
      </c>
      <c r="P288" s="176">
        <v>594150</v>
      </c>
      <c r="Q288" s="176">
        <v>591606</v>
      </c>
      <c r="R288" s="176">
        <v>592181</v>
      </c>
      <c r="S288" s="176">
        <v>591607</v>
      </c>
      <c r="T288" s="176">
        <v>591608</v>
      </c>
      <c r="U288" s="176">
        <v>591737</v>
      </c>
      <c r="V288" s="176">
        <v>591609</v>
      </c>
      <c r="W288" s="176">
        <v>591610</v>
      </c>
      <c r="X288" s="176">
        <v>591611</v>
      </c>
      <c r="Y288" s="176">
        <v>591749</v>
      </c>
      <c r="Z288" s="176">
        <v>591613</v>
      </c>
      <c r="AA288" s="176">
        <v>592396</v>
      </c>
      <c r="AB288" s="176">
        <v>591614</v>
      </c>
      <c r="AC288" s="176">
        <v>592180</v>
      </c>
      <c r="AD288" s="176">
        <v>591615</v>
      </c>
      <c r="AE288" s="176">
        <v>591616</v>
      </c>
      <c r="AF288" s="176">
        <v>592158</v>
      </c>
      <c r="AG288" s="176">
        <v>591759</v>
      </c>
      <c r="AH288" s="176">
        <v>591762</v>
      </c>
      <c r="AI288" s="176">
        <v>591618</v>
      </c>
      <c r="AJ288" s="176">
        <v>591619</v>
      </c>
      <c r="AK288" s="176">
        <v>591770</v>
      </c>
      <c r="AL288" s="176">
        <v>591620</v>
      </c>
      <c r="AM288" s="176">
        <v>592357</v>
      </c>
      <c r="AN288" s="176">
        <v>59713</v>
      </c>
      <c r="AO288" s="176">
        <v>591622</v>
      </c>
      <c r="AP288" s="176">
        <v>591623</v>
      </c>
      <c r="AQ288" s="176">
        <v>591624</v>
      </c>
      <c r="AR288" s="176">
        <v>592368</v>
      </c>
      <c r="AS288" s="176">
        <v>592155</v>
      </c>
      <c r="AT288" s="176">
        <v>591633</v>
      </c>
      <c r="AU288" s="176">
        <v>591768</v>
      </c>
      <c r="AV288" s="176">
        <v>591634</v>
      </c>
      <c r="AW288" s="176">
        <v>591627</v>
      </c>
      <c r="AX288" s="176">
        <v>591628</v>
      </c>
      <c r="AY288" s="176">
        <v>591629</v>
      </c>
      <c r="AZ288" s="176">
        <v>591636</v>
      </c>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row>
    <row r="289" spans="1:99" x14ac:dyDescent="0.3">
      <c r="A289" s="152">
        <v>9000</v>
      </c>
      <c r="B289" s="176" t="s">
        <v>964</v>
      </c>
      <c r="C289" s="176" t="s">
        <v>330</v>
      </c>
      <c r="D289" s="176">
        <v>94957725.010000005</v>
      </c>
      <c r="E289" s="176">
        <v>146903472.00999999</v>
      </c>
      <c r="F289" s="176">
        <v>269526287.00999999</v>
      </c>
      <c r="G289" s="176">
        <v>937071504.00999999</v>
      </c>
      <c r="H289" s="176">
        <v>2974917947.0100002</v>
      </c>
      <c r="I289" s="176">
        <v>947515047.00999999</v>
      </c>
      <c r="J289" s="176">
        <v>4822243356.0100002</v>
      </c>
      <c r="K289" s="176">
        <v>301399873.66000003</v>
      </c>
      <c r="L289" s="176">
        <v>591663</v>
      </c>
      <c r="M289" s="176">
        <v>172356658.00999999</v>
      </c>
      <c r="N289" s="176">
        <v>189288028.00999999</v>
      </c>
      <c r="O289" s="176">
        <v>591691</v>
      </c>
      <c r="P289" s="176">
        <v>9770493344.1000004</v>
      </c>
      <c r="Q289" s="176">
        <v>37569166.009999998</v>
      </c>
      <c r="R289" s="176">
        <v>25617560.010000002</v>
      </c>
      <c r="S289" s="176">
        <v>154190503.00999999</v>
      </c>
      <c r="T289" s="176">
        <v>24748807</v>
      </c>
      <c r="U289" s="176">
        <v>4500422698.9799995</v>
      </c>
      <c r="V289" s="176">
        <v>136550365.00999999</v>
      </c>
      <c r="W289" s="176">
        <v>17331940.010000002</v>
      </c>
      <c r="X289" s="176">
        <v>131605438.48</v>
      </c>
      <c r="Y289" s="176">
        <v>261706634.00999999</v>
      </c>
      <c r="Z289" s="176">
        <v>60324879.009999998</v>
      </c>
      <c r="AA289" s="176">
        <v>123631834.01000001</v>
      </c>
      <c r="AB289" s="176">
        <v>20505473.010000002</v>
      </c>
      <c r="AC289" s="176">
        <v>620543847.00999999</v>
      </c>
      <c r="AD289" s="176">
        <v>79709867.010000005</v>
      </c>
      <c r="AE289" s="176">
        <v>26807411.010000002</v>
      </c>
      <c r="AF289" s="176">
        <v>1393444572.01</v>
      </c>
      <c r="AG289" s="176">
        <v>2072879536.01</v>
      </c>
      <c r="AH289" s="176">
        <v>611410823.00999999</v>
      </c>
      <c r="AI289" s="176">
        <v>6816730.6200000001</v>
      </c>
      <c r="AJ289" s="176">
        <v>352548007.00999999</v>
      </c>
      <c r="AK289" s="176">
        <v>34410513.009999998</v>
      </c>
      <c r="AL289" s="176">
        <v>18671749.481699999</v>
      </c>
      <c r="AM289" s="176">
        <v>551909386.00999999</v>
      </c>
      <c r="AN289" s="176">
        <v>92111335.010000005</v>
      </c>
      <c r="AO289" s="176">
        <v>187383568.00999999</v>
      </c>
      <c r="AP289" s="176">
        <v>45458543.009999998</v>
      </c>
      <c r="AQ289" s="176">
        <v>45151982.009999998</v>
      </c>
      <c r="AR289" s="176">
        <v>62821014.009999998</v>
      </c>
      <c r="AS289" s="176">
        <v>8040466.0099999998</v>
      </c>
      <c r="AT289" s="176">
        <v>591692</v>
      </c>
      <c r="AU289" s="176">
        <v>311304013.00999999</v>
      </c>
      <c r="AV289" s="176">
        <v>35264319.009999998</v>
      </c>
      <c r="AW289" s="176">
        <v>591686.01</v>
      </c>
      <c r="AX289" s="176">
        <v>1915326.01</v>
      </c>
      <c r="AY289" s="176">
        <v>70279173.010000005</v>
      </c>
      <c r="AZ289" s="176">
        <v>161875410.00999999</v>
      </c>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row>
    <row r="290" spans="1:99" s="602" customFormat="1" x14ac:dyDescent="0.3">
      <c r="A290" s="152">
        <v>9001</v>
      </c>
      <c r="B290" s="602" t="s">
        <v>965</v>
      </c>
      <c r="C290" s="602" t="s">
        <v>966</v>
      </c>
      <c r="D290" s="602">
        <v>0</v>
      </c>
      <c r="E290" s="602">
        <v>0</v>
      </c>
      <c r="F290" s="602">
        <v>0</v>
      </c>
      <c r="G290" s="602">
        <v>0</v>
      </c>
      <c r="H290" s="602">
        <v>0</v>
      </c>
      <c r="I290" s="602">
        <v>0</v>
      </c>
      <c r="J290" s="602">
        <v>0</v>
      </c>
      <c r="K290" s="602">
        <v>0</v>
      </c>
      <c r="L290" s="602">
        <v>0</v>
      </c>
      <c r="M290" s="602">
        <v>0</v>
      </c>
      <c r="N290" s="602">
        <v>0</v>
      </c>
      <c r="O290" s="602">
        <v>0</v>
      </c>
      <c r="P290" s="602">
        <v>0</v>
      </c>
      <c r="Q290" s="602">
        <v>0</v>
      </c>
      <c r="R290" s="602">
        <v>0</v>
      </c>
      <c r="S290" s="602">
        <v>0</v>
      </c>
      <c r="T290" s="602">
        <v>0</v>
      </c>
      <c r="U290" s="602">
        <v>0</v>
      </c>
      <c r="V290" s="602">
        <v>0</v>
      </c>
      <c r="W290" s="602">
        <v>0</v>
      </c>
      <c r="X290" s="602">
        <v>0</v>
      </c>
      <c r="Y290" s="602">
        <v>0</v>
      </c>
      <c r="Z290" s="602">
        <v>0</v>
      </c>
      <c r="AA290" s="602">
        <v>0</v>
      </c>
      <c r="AB290" s="602">
        <v>0</v>
      </c>
      <c r="AC290" s="602">
        <v>0</v>
      </c>
      <c r="AD290" s="602">
        <v>0</v>
      </c>
      <c r="AE290" s="602">
        <v>0</v>
      </c>
      <c r="AF290" s="602">
        <v>0</v>
      </c>
      <c r="AG290" s="602">
        <v>0</v>
      </c>
      <c r="AH290" s="602">
        <v>0</v>
      </c>
      <c r="AI290" s="602">
        <v>755796</v>
      </c>
      <c r="AJ290" s="602">
        <v>0</v>
      </c>
      <c r="AK290" s="602">
        <v>0</v>
      </c>
      <c r="AL290" s="602">
        <v>1901148</v>
      </c>
      <c r="AM290" s="602">
        <v>0</v>
      </c>
      <c r="AN290" s="602">
        <v>0</v>
      </c>
      <c r="AO290" s="602">
        <v>0</v>
      </c>
      <c r="AP290" s="602">
        <v>0</v>
      </c>
      <c r="AQ290" s="602">
        <v>0</v>
      </c>
      <c r="AR290" s="602">
        <v>0</v>
      </c>
      <c r="AS290" s="602">
        <v>0</v>
      </c>
      <c r="AT290" s="602">
        <v>0</v>
      </c>
      <c r="AU290" s="602">
        <v>0</v>
      </c>
      <c r="AV290" s="602">
        <v>0</v>
      </c>
      <c r="AW290" s="602">
        <v>0</v>
      </c>
      <c r="AX290" s="602">
        <v>0</v>
      </c>
      <c r="AY290" s="602">
        <v>0</v>
      </c>
      <c r="AZ290" s="602">
        <v>0</v>
      </c>
    </row>
    <row r="291" spans="1:99" s="602" customFormat="1" x14ac:dyDescent="0.3">
      <c r="A291" s="152">
        <v>9002</v>
      </c>
      <c r="B291" s="602" t="s">
        <v>967</v>
      </c>
      <c r="C291" s="602" t="s">
        <v>968</v>
      </c>
      <c r="D291" s="602">
        <v>0</v>
      </c>
      <c r="E291" s="602">
        <v>0</v>
      </c>
      <c r="F291" s="602">
        <v>0</v>
      </c>
      <c r="G291" s="602">
        <v>0</v>
      </c>
      <c r="H291" s="602">
        <v>0</v>
      </c>
      <c r="I291" s="602">
        <v>0</v>
      </c>
      <c r="J291" s="602">
        <v>0</v>
      </c>
      <c r="K291" s="602">
        <v>0</v>
      </c>
      <c r="L291" s="602">
        <v>0</v>
      </c>
      <c r="M291" s="602">
        <v>0</v>
      </c>
      <c r="N291" s="602">
        <v>0</v>
      </c>
      <c r="O291" s="602">
        <v>0</v>
      </c>
      <c r="P291" s="602">
        <v>0</v>
      </c>
      <c r="Q291" s="602">
        <v>0</v>
      </c>
      <c r="R291" s="602">
        <v>0</v>
      </c>
      <c r="S291" s="602">
        <v>0</v>
      </c>
      <c r="T291" s="602">
        <v>0</v>
      </c>
      <c r="U291" s="602">
        <v>0</v>
      </c>
      <c r="V291" s="602">
        <v>0</v>
      </c>
      <c r="W291" s="602">
        <v>0</v>
      </c>
      <c r="X291" s="602">
        <v>0</v>
      </c>
      <c r="Y291" s="602">
        <v>0</v>
      </c>
      <c r="Z291" s="602">
        <v>0</v>
      </c>
      <c r="AA291" s="602">
        <v>0</v>
      </c>
      <c r="AB291" s="602">
        <v>0</v>
      </c>
      <c r="AC291" s="602">
        <v>0</v>
      </c>
      <c r="AD291" s="602">
        <v>0</v>
      </c>
      <c r="AE291" s="602">
        <v>0</v>
      </c>
      <c r="AF291" s="602">
        <v>0</v>
      </c>
      <c r="AG291" s="602">
        <v>0</v>
      </c>
      <c r="AH291" s="602">
        <v>0</v>
      </c>
      <c r="AI291" s="602">
        <v>1398</v>
      </c>
      <c r="AJ291" s="602">
        <v>0</v>
      </c>
      <c r="AK291" s="602">
        <v>0</v>
      </c>
      <c r="AL291" s="602">
        <v>48905</v>
      </c>
      <c r="AM291" s="602">
        <v>0</v>
      </c>
      <c r="AN291" s="602">
        <v>0</v>
      </c>
      <c r="AO291" s="602">
        <v>0</v>
      </c>
      <c r="AP291" s="602">
        <v>0</v>
      </c>
      <c r="AQ291" s="602">
        <v>0</v>
      </c>
      <c r="AR291" s="602">
        <v>0</v>
      </c>
      <c r="AS291" s="602">
        <v>0</v>
      </c>
      <c r="AT291" s="602">
        <v>0</v>
      </c>
      <c r="AU291" s="602">
        <v>0</v>
      </c>
      <c r="AV291" s="602">
        <v>0</v>
      </c>
      <c r="AW291" s="602">
        <v>0</v>
      </c>
      <c r="AX291" s="602">
        <v>0</v>
      </c>
      <c r="AY291" s="602">
        <v>0</v>
      </c>
      <c r="AZ291" s="602">
        <v>0</v>
      </c>
    </row>
    <row r="292" spans="1:99" s="602" customFormat="1" x14ac:dyDescent="0.3">
      <c r="A292" s="152">
        <v>9003</v>
      </c>
      <c r="B292" s="602" t="s">
        <v>969</v>
      </c>
      <c r="C292" s="602" t="s">
        <v>970</v>
      </c>
      <c r="D292" s="602">
        <v>0</v>
      </c>
      <c r="E292" s="602">
        <v>0</v>
      </c>
      <c r="F292" s="602">
        <v>0</v>
      </c>
      <c r="G292" s="602">
        <v>0</v>
      </c>
      <c r="H292" s="602">
        <v>0</v>
      </c>
      <c r="I292" s="602">
        <v>0</v>
      </c>
      <c r="J292" s="602">
        <v>0</v>
      </c>
      <c r="K292" s="602">
        <v>0</v>
      </c>
      <c r="L292" s="602">
        <v>0</v>
      </c>
      <c r="M292" s="602">
        <v>0</v>
      </c>
      <c r="N292" s="602">
        <v>0</v>
      </c>
      <c r="O292" s="602">
        <v>0</v>
      </c>
      <c r="P292" s="602">
        <v>0</v>
      </c>
      <c r="Q292" s="602">
        <v>0</v>
      </c>
      <c r="R292" s="602">
        <v>0</v>
      </c>
      <c r="S292" s="602">
        <v>0</v>
      </c>
      <c r="T292" s="602">
        <v>0</v>
      </c>
      <c r="U292" s="602">
        <v>0</v>
      </c>
      <c r="V292" s="602">
        <v>0</v>
      </c>
      <c r="W292" s="602">
        <v>0</v>
      </c>
      <c r="X292" s="602">
        <v>0</v>
      </c>
      <c r="Y292" s="602">
        <v>0</v>
      </c>
      <c r="Z292" s="602">
        <v>0</v>
      </c>
      <c r="AA292" s="602">
        <v>0</v>
      </c>
      <c r="AB292" s="602">
        <v>0</v>
      </c>
      <c r="AC292" s="602">
        <v>0</v>
      </c>
      <c r="AD292" s="602">
        <v>0</v>
      </c>
      <c r="AE292" s="602">
        <v>0</v>
      </c>
      <c r="AF292" s="602">
        <v>0</v>
      </c>
      <c r="AG292" s="602">
        <v>0</v>
      </c>
      <c r="AH292" s="602">
        <v>0</v>
      </c>
      <c r="AI292" s="602">
        <v>1398</v>
      </c>
      <c r="AJ292" s="602">
        <v>0</v>
      </c>
      <c r="AK292" s="602">
        <v>0</v>
      </c>
      <c r="AL292" s="602">
        <v>48905</v>
      </c>
      <c r="AM292" s="602">
        <v>0</v>
      </c>
      <c r="AN292" s="602">
        <v>0</v>
      </c>
      <c r="AO292" s="602">
        <v>0</v>
      </c>
      <c r="AP292" s="602">
        <v>0</v>
      </c>
      <c r="AQ292" s="602">
        <v>0</v>
      </c>
      <c r="AR292" s="602">
        <v>0</v>
      </c>
      <c r="AS292" s="602">
        <v>0</v>
      </c>
      <c r="AT292" s="602">
        <v>0</v>
      </c>
      <c r="AU292" s="602">
        <v>0</v>
      </c>
      <c r="AV292" s="602">
        <v>0</v>
      </c>
      <c r="AW292" s="602">
        <v>0</v>
      </c>
      <c r="AX292" s="602">
        <v>0</v>
      </c>
      <c r="AY292" s="602">
        <v>0</v>
      </c>
      <c r="AZ292" s="602">
        <v>0</v>
      </c>
    </row>
    <row r="293" spans="1:99" x14ac:dyDescent="0.3">
      <c r="A293" s="152">
        <v>9004</v>
      </c>
      <c r="B293" s="176" t="s">
        <v>971</v>
      </c>
      <c r="C293" s="176" t="s">
        <v>972</v>
      </c>
      <c r="D293" s="176" t="s">
        <v>973</v>
      </c>
      <c r="E293" s="176" t="s">
        <v>973</v>
      </c>
      <c r="F293" s="176" t="s">
        <v>973</v>
      </c>
      <c r="G293" s="176" t="s">
        <v>973</v>
      </c>
      <c r="H293" s="176" t="s">
        <v>973</v>
      </c>
      <c r="I293" s="176" t="s">
        <v>973</v>
      </c>
      <c r="J293" s="176" t="s">
        <v>973</v>
      </c>
      <c r="K293" s="176" t="s">
        <v>973</v>
      </c>
      <c r="L293" s="176" t="s">
        <v>330</v>
      </c>
      <c r="M293" s="176" t="s">
        <v>973</v>
      </c>
      <c r="N293" s="176" t="s">
        <v>973</v>
      </c>
      <c r="O293" s="176" t="s">
        <v>330</v>
      </c>
      <c r="P293" s="176" t="s">
        <v>973</v>
      </c>
      <c r="Q293" s="176" t="s">
        <v>973</v>
      </c>
      <c r="R293" s="176" t="s">
        <v>973</v>
      </c>
      <c r="S293" s="176" t="s">
        <v>973</v>
      </c>
      <c r="T293" s="176" t="s">
        <v>330</v>
      </c>
      <c r="U293" s="176" t="s">
        <v>330</v>
      </c>
      <c r="V293" s="176" t="s">
        <v>973</v>
      </c>
      <c r="W293" s="176" t="s">
        <v>973</v>
      </c>
      <c r="X293" s="176" t="s">
        <v>973</v>
      </c>
      <c r="Y293" s="176" t="s">
        <v>973</v>
      </c>
      <c r="Z293" s="176" t="s">
        <v>973</v>
      </c>
      <c r="AA293" s="176" t="s">
        <v>973</v>
      </c>
      <c r="AB293" s="176" t="s">
        <v>973</v>
      </c>
      <c r="AC293" s="176" t="s">
        <v>973</v>
      </c>
      <c r="AD293" s="176" t="s">
        <v>973</v>
      </c>
      <c r="AE293" s="176" t="s">
        <v>973</v>
      </c>
      <c r="AF293" s="176" t="s">
        <v>973</v>
      </c>
      <c r="AG293" s="176" t="s">
        <v>973</v>
      </c>
      <c r="AH293" s="176" t="s">
        <v>973</v>
      </c>
      <c r="AI293" s="176" t="s">
        <v>330</v>
      </c>
      <c r="AJ293" s="176" t="s">
        <v>973</v>
      </c>
      <c r="AK293" s="176" t="s">
        <v>973</v>
      </c>
      <c r="AL293" s="176" t="s">
        <v>973</v>
      </c>
      <c r="AM293" s="176" t="s">
        <v>973</v>
      </c>
      <c r="AN293" s="176" t="s">
        <v>973</v>
      </c>
      <c r="AO293" s="176" t="s">
        <v>973</v>
      </c>
      <c r="AP293" s="176" t="s">
        <v>973</v>
      </c>
      <c r="AQ293" s="176" t="s">
        <v>973</v>
      </c>
      <c r="AR293" s="176" t="s">
        <v>973</v>
      </c>
      <c r="AS293" s="176" t="s">
        <v>973</v>
      </c>
      <c r="AT293" s="176" t="s">
        <v>330</v>
      </c>
      <c r="AU293" s="176" t="s">
        <v>973</v>
      </c>
      <c r="AV293" s="176" t="s">
        <v>973</v>
      </c>
      <c r="AW293" s="176" t="s">
        <v>973</v>
      </c>
      <c r="AX293" s="176" t="s">
        <v>973</v>
      </c>
      <c r="AY293" s="176" t="s">
        <v>973</v>
      </c>
      <c r="AZ293" s="176" t="s">
        <v>973</v>
      </c>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row>
    <row r="294" spans="1:99" x14ac:dyDescent="0.3">
      <c r="A294" s="152">
        <v>9005</v>
      </c>
      <c r="B294" s="610" t="s">
        <v>974</v>
      </c>
      <c r="C294" s="610" t="s">
        <v>975</v>
      </c>
      <c r="D294" s="176">
        <v>0</v>
      </c>
      <c r="E294" s="176">
        <v>0</v>
      </c>
      <c r="F294" s="176">
        <v>0</v>
      </c>
      <c r="G294" s="176">
        <v>0</v>
      </c>
      <c r="H294" s="176">
        <v>0</v>
      </c>
      <c r="I294" s="176">
        <v>0</v>
      </c>
      <c r="J294" s="176">
        <v>0</v>
      </c>
      <c r="K294" s="176">
        <v>0</v>
      </c>
      <c r="L294" s="176">
        <v>0</v>
      </c>
      <c r="M294" s="176">
        <v>0</v>
      </c>
      <c r="N294" s="176">
        <v>0</v>
      </c>
      <c r="O294" s="176">
        <v>0</v>
      </c>
      <c r="P294" s="176">
        <v>0</v>
      </c>
      <c r="Q294" s="176">
        <v>0</v>
      </c>
      <c r="R294" s="176">
        <v>0</v>
      </c>
      <c r="S294" s="176">
        <v>0</v>
      </c>
      <c r="T294" s="176">
        <v>0</v>
      </c>
      <c r="U294" s="176">
        <v>0</v>
      </c>
      <c r="V294" s="176">
        <v>0</v>
      </c>
      <c r="W294" s="176">
        <v>0</v>
      </c>
      <c r="X294" s="176">
        <v>0</v>
      </c>
      <c r="Y294" s="176">
        <v>0</v>
      </c>
      <c r="Z294" s="176">
        <v>0</v>
      </c>
      <c r="AA294" s="176">
        <v>0</v>
      </c>
      <c r="AB294" s="176">
        <v>0</v>
      </c>
      <c r="AC294" s="176">
        <v>0</v>
      </c>
      <c r="AD294" s="176">
        <v>0</v>
      </c>
      <c r="AE294" s="176">
        <v>0</v>
      </c>
      <c r="AF294" s="176">
        <v>0</v>
      </c>
      <c r="AG294" s="176">
        <v>0</v>
      </c>
      <c r="AH294" s="176">
        <v>0</v>
      </c>
      <c r="AI294" s="176">
        <v>746345</v>
      </c>
      <c r="AJ294" s="176">
        <v>0</v>
      </c>
      <c r="AK294" s="176">
        <v>0</v>
      </c>
      <c r="AL294" s="176">
        <v>0</v>
      </c>
      <c r="AM294" s="176">
        <v>0</v>
      </c>
      <c r="AN294" s="176">
        <v>0</v>
      </c>
      <c r="AO294" s="176">
        <v>0</v>
      </c>
      <c r="AP294" s="176">
        <v>0</v>
      </c>
      <c r="AQ294" s="176">
        <v>0</v>
      </c>
      <c r="AR294" s="176">
        <v>0</v>
      </c>
      <c r="AS294" s="176">
        <v>0</v>
      </c>
      <c r="AT294" s="176">
        <v>0</v>
      </c>
      <c r="AU294" s="176">
        <v>0</v>
      </c>
      <c r="AV294" s="176">
        <v>0</v>
      </c>
      <c r="AW294" s="176">
        <v>0</v>
      </c>
      <c r="AX294" s="176">
        <v>0</v>
      </c>
      <c r="AY294" s="176">
        <v>0</v>
      </c>
      <c r="AZ294" s="176">
        <v>0</v>
      </c>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row>
    <row r="295" spans="1:99" x14ac:dyDescent="0.3">
      <c r="A295" s="152">
        <v>9006</v>
      </c>
      <c r="B295" s="610" t="s">
        <v>976</v>
      </c>
      <c r="C295" s="610" t="s">
        <v>977</v>
      </c>
      <c r="D295" s="176">
        <v>0</v>
      </c>
      <c r="E295" s="176">
        <v>0</v>
      </c>
      <c r="F295" s="176">
        <v>0</v>
      </c>
      <c r="G295" s="176">
        <v>0</v>
      </c>
      <c r="H295" s="176">
        <v>0</v>
      </c>
      <c r="I295" s="176">
        <v>0</v>
      </c>
      <c r="J295" s="176">
        <v>0</v>
      </c>
      <c r="K295" s="176">
        <v>0</v>
      </c>
      <c r="L295" s="176">
        <v>0</v>
      </c>
      <c r="M295" s="176">
        <v>0</v>
      </c>
      <c r="N295" s="176">
        <v>0</v>
      </c>
      <c r="O295" s="176">
        <v>0</v>
      </c>
      <c r="P295" s="176">
        <v>0</v>
      </c>
      <c r="Q295" s="176">
        <v>0</v>
      </c>
      <c r="R295" s="176">
        <v>0</v>
      </c>
      <c r="S295" s="176">
        <v>0</v>
      </c>
      <c r="T295" s="176">
        <v>0</v>
      </c>
      <c r="U295" s="176">
        <v>0</v>
      </c>
      <c r="V295" s="176">
        <v>0</v>
      </c>
      <c r="W295" s="176">
        <v>0</v>
      </c>
      <c r="X295" s="176">
        <v>0</v>
      </c>
      <c r="Y295" s="176">
        <v>0</v>
      </c>
      <c r="Z295" s="176">
        <v>0</v>
      </c>
      <c r="AA295" s="176">
        <v>0</v>
      </c>
      <c r="AB295" s="176">
        <v>0</v>
      </c>
      <c r="AC295" s="176">
        <v>0</v>
      </c>
      <c r="AD295" s="176">
        <v>0</v>
      </c>
      <c r="AE295" s="176">
        <v>0</v>
      </c>
      <c r="AF295" s="176">
        <v>0</v>
      </c>
      <c r="AG295" s="176">
        <v>0</v>
      </c>
      <c r="AH295" s="176">
        <v>0</v>
      </c>
      <c r="AI295" s="176">
        <v>66985</v>
      </c>
      <c r="AJ295" s="176">
        <v>0</v>
      </c>
      <c r="AK295" s="176">
        <v>0</v>
      </c>
      <c r="AL295" s="176">
        <v>0</v>
      </c>
      <c r="AM295" s="176">
        <v>0</v>
      </c>
      <c r="AN295" s="176">
        <v>0</v>
      </c>
      <c r="AO295" s="176">
        <v>0</v>
      </c>
      <c r="AP295" s="176">
        <v>0</v>
      </c>
      <c r="AQ295" s="176">
        <v>0</v>
      </c>
      <c r="AR295" s="176">
        <v>0</v>
      </c>
      <c r="AS295" s="176">
        <v>0</v>
      </c>
      <c r="AT295" s="176">
        <v>0</v>
      </c>
      <c r="AU295" s="176">
        <v>0</v>
      </c>
      <c r="AV295" s="176">
        <v>0</v>
      </c>
      <c r="AW295" s="176">
        <v>0</v>
      </c>
      <c r="AX295" s="176">
        <v>0</v>
      </c>
      <c r="AY295" s="176">
        <v>0</v>
      </c>
      <c r="AZ295" s="176">
        <v>0</v>
      </c>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row>
    <row r="296" spans="1:99" x14ac:dyDescent="0.3">
      <c r="A296" s="152">
        <v>9007</v>
      </c>
      <c r="B296" s="610" t="s">
        <v>1587</v>
      </c>
      <c r="C296" s="610" t="s">
        <v>978</v>
      </c>
      <c r="D296" s="176">
        <v>0</v>
      </c>
      <c r="E296" s="176">
        <v>0</v>
      </c>
      <c r="F296" s="176">
        <v>0</v>
      </c>
      <c r="G296" s="176">
        <v>0</v>
      </c>
      <c r="H296" s="176">
        <v>0</v>
      </c>
      <c r="I296" s="176">
        <v>0</v>
      </c>
      <c r="J296" s="176">
        <v>0</v>
      </c>
      <c r="K296" s="176">
        <v>0</v>
      </c>
      <c r="L296" s="176">
        <v>0</v>
      </c>
      <c r="M296" s="176">
        <v>0</v>
      </c>
      <c r="N296" s="176">
        <v>0</v>
      </c>
      <c r="O296" s="176">
        <v>0</v>
      </c>
      <c r="P296" s="176">
        <v>0</v>
      </c>
      <c r="Q296" s="176">
        <v>0</v>
      </c>
      <c r="R296" s="176">
        <v>0</v>
      </c>
      <c r="S296" s="176">
        <v>0</v>
      </c>
      <c r="T296" s="176">
        <v>0</v>
      </c>
      <c r="U296" s="176">
        <v>0</v>
      </c>
      <c r="V296" s="176">
        <v>0</v>
      </c>
      <c r="W296" s="176">
        <v>0</v>
      </c>
      <c r="X296" s="176">
        <v>0</v>
      </c>
      <c r="Y296" s="176">
        <v>0</v>
      </c>
      <c r="Z296" s="176">
        <v>0</v>
      </c>
      <c r="AA296" s="176">
        <v>0</v>
      </c>
      <c r="AB296" s="176">
        <v>0</v>
      </c>
      <c r="AC296" s="176">
        <v>0</v>
      </c>
      <c r="AD296" s="176">
        <v>0</v>
      </c>
      <c r="AE296" s="176">
        <v>0</v>
      </c>
      <c r="AF296" s="176">
        <v>0</v>
      </c>
      <c r="AG296" s="176">
        <v>0</v>
      </c>
      <c r="AH296" s="176">
        <v>0</v>
      </c>
      <c r="AI296" s="176">
        <v>11.141999999999999</v>
      </c>
      <c r="AJ296" s="176">
        <v>0</v>
      </c>
      <c r="AK296" s="176">
        <v>0</v>
      </c>
      <c r="AL296" s="176">
        <v>0</v>
      </c>
      <c r="AM296" s="176">
        <v>0</v>
      </c>
      <c r="AN296" s="176">
        <v>0</v>
      </c>
      <c r="AO296" s="176">
        <v>0</v>
      </c>
      <c r="AP296" s="176">
        <v>0</v>
      </c>
      <c r="AQ296" s="176">
        <v>0</v>
      </c>
      <c r="AR296" s="176">
        <v>0</v>
      </c>
      <c r="AS296" s="176">
        <v>0</v>
      </c>
      <c r="AT296" s="176">
        <v>0</v>
      </c>
      <c r="AU296" s="176">
        <v>0</v>
      </c>
      <c r="AV296" s="176">
        <v>0</v>
      </c>
      <c r="AW296" s="176">
        <v>0</v>
      </c>
      <c r="AX296" s="176">
        <v>0</v>
      </c>
      <c r="AY296" s="176">
        <v>0</v>
      </c>
      <c r="AZ296" s="176">
        <v>0</v>
      </c>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row>
    <row r="297" spans="1:99" x14ac:dyDescent="0.3">
      <c r="A297" s="152">
        <v>9008</v>
      </c>
      <c r="B297" s="610" t="s">
        <v>979</v>
      </c>
      <c r="C297" s="176" t="s">
        <v>330</v>
      </c>
      <c r="D297" s="176">
        <v>0</v>
      </c>
      <c r="E297" s="176">
        <v>0</v>
      </c>
      <c r="F297" s="176">
        <v>0</v>
      </c>
      <c r="G297" s="176">
        <v>0</v>
      </c>
      <c r="H297" s="176">
        <v>0</v>
      </c>
      <c r="I297" s="176">
        <v>0</v>
      </c>
      <c r="J297" s="176">
        <v>0</v>
      </c>
      <c r="K297" s="176">
        <v>0</v>
      </c>
      <c r="L297" s="176">
        <v>0</v>
      </c>
      <c r="M297" s="176">
        <v>0</v>
      </c>
      <c r="N297" s="176">
        <v>0</v>
      </c>
      <c r="O297" s="176">
        <v>0</v>
      </c>
      <c r="P297" s="176">
        <v>0</v>
      </c>
      <c r="Q297" s="176">
        <v>0</v>
      </c>
      <c r="R297" s="176">
        <v>0</v>
      </c>
      <c r="S297" s="176">
        <v>0</v>
      </c>
      <c r="T297" s="176">
        <v>0</v>
      </c>
      <c r="U297" s="176">
        <v>0</v>
      </c>
      <c r="V297" s="176">
        <v>0</v>
      </c>
      <c r="W297" s="176">
        <v>0</v>
      </c>
      <c r="X297" s="176">
        <v>0</v>
      </c>
      <c r="Y297" s="176">
        <v>0</v>
      </c>
      <c r="Z297" s="176">
        <v>0</v>
      </c>
      <c r="AA297" s="176">
        <v>0</v>
      </c>
      <c r="AB297" s="176">
        <v>0</v>
      </c>
      <c r="AC297" s="176">
        <v>0</v>
      </c>
      <c r="AD297" s="176">
        <v>0</v>
      </c>
      <c r="AE297" s="176">
        <v>0</v>
      </c>
      <c r="AF297" s="176">
        <v>0</v>
      </c>
      <c r="AG297" s="176">
        <v>0</v>
      </c>
      <c r="AH297" s="176">
        <v>0</v>
      </c>
      <c r="AI297" s="176">
        <v>0</v>
      </c>
      <c r="AJ297" s="176">
        <v>0</v>
      </c>
      <c r="AK297" s="176">
        <v>0</v>
      </c>
      <c r="AL297" s="176">
        <v>0</v>
      </c>
      <c r="AM297" s="176">
        <v>0</v>
      </c>
      <c r="AN297" s="176">
        <v>0</v>
      </c>
      <c r="AO297" s="176">
        <v>0</v>
      </c>
      <c r="AP297" s="176">
        <v>0</v>
      </c>
      <c r="AQ297" s="176">
        <v>0</v>
      </c>
      <c r="AR297" s="176">
        <v>0</v>
      </c>
      <c r="AS297" s="176">
        <v>0</v>
      </c>
      <c r="AT297" s="176">
        <v>0</v>
      </c>
      <c r="AU297" s="176">
        <v>0</v>
      </c>
      <c r="AV297" s="176">
        <v>0</v>
      </c>
      <c r="AW297" s="176">
        <v>0</v>
      </c>
      <c r="AX297" s="176">
        <v>0</v>
      </c>
      <c r="AY297" s="176">
        <v>0</v>
      </c>
      <c r="AZ297" s="176">
        <v>0</v>
      </c>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row>
    <row r="298" spans="1:99" x14ac:dyDescent="0.3">
      <c r="A298" s="152">
        <v>9010</v>
      </c>
      <c r="B298" s="610" t="s">
        <v>980</v>
      </c>
      <c r="C298" s="610" t="s">
        <v>981</v>
      </c>
      <c r="D298" s="176">
        <v>4.53</v>
      </c>
      <c r="E298" s="176">
        <v>19.77</v>
      </c>
      <c r="F298" s="176">
        <v>3.44</v>
      </c>
      <c r="G298" s="176">
        <v>10.89</v>
      </c>
      <c r="H298" s="176">
        <v>19.28</v>
      </c>
      <c r="I298" s="176">
        <v>9.7799999999999994</v>
      </c>
      <c r="J298" s="176">
        <v>2.41</v>
      </c>
      <c r="K298" s="176">
        <v>7.74</v>
      </c>
      <c r="L298" s="176">
        <v>0</v>
      </c>
      <c r="M298" s="176">
        <v>3.29</v>
      </c>
      <c r="N298" s="176">
        <v>9.4600000000000009</v>
      </c>
      <c r="O298" s="176">
        <v>0</v>
      </c>
      <c r="P298" s="176">
        <v>1.7</v>
      </c>
      <c r="Q298" s="176">
        <v>5.05</v>
      </c>
      <c r="R298" s="176">
        <v>1.01</v>
      </c>
      <c r="S298" s="176">
        <v>12.32</v>
      </c>
      <c r="T298" s="176">
        <v>10.35</v>
      </c>
      <c r="U298" s="176">
        <v>3.42</v>
      </c>
      <c r="V298" s="176">
        <v>3.95</v>
      </c>
      <c r="W298" s="176">
        <v>27.12</v>
      </c>
      <c r="X298" s="176">
        <v>2.16</v>
      </c>
      <c r="Y298" s="176">
        <v>1.64</v>
      </c>
      <c r="Z298" s="176">
        <v>4.7300000000000004</v>
      </c>
      <c r="AA298" s="176">
        <v>4.4400000000000004</v>
      </c>
      <c r="AB298" s="176">
        <v>59.03</v>
      </c>
      <c r="AC298" s="176">
        <v>2.41</v>
      </c>
      <c r="AD298" s="176">
        <v>13.28</v>
      </c>
      <c r="AE298" s="176">
        <v>3.28</v>
      </c>
      <c r="AF298" s="176">
        <v>4.75</v>
      </c>
      <c r="AG298" s="176">
        <v>1.53</v>
      </c>
      <c r="AH298" s="176">
        <v>8.18</v>
      </c>
      <c r="AI298" s="176">
        <v>0</v>
      </c>
      <c r="AJ298" s="176">
        <v>14.93</v>
      </c>
      <c r="AK298" s="176">
        <v>7.58</v>
      </c>
      <c r="AL298" s="176">
        <v>24.59</v>
      </c>
      <c r="AM298" s="176">
        <v>6.54</v>
      </c>
      <c r="AN298" s="176">
        <v>19.940000000000001</v>
      </c>
      <c r="AO298" s="176">
        <v>17.149999999999999</v>
      </c>
      <c r="AP298" s="176">
        <v>47.49</v>
      </c>
      <c r="AQ298" s="176">
        <v>17.579999999999998</v>
      </c>
      <c r="AR298" s="176">
        <v>7.54</v>
      </c>
      <c r="AS298" s="176">
        <v>59.2</v>
      </c>
      <c r="AT298" s="176">
        <v>0</v>
      </c>
      <c r="AU298" s="176">
        <v>41.34</v>
      </c>
      <c r="AV298" s="176">
        <v>0</v>
      </c>
      <c r="AW298" s="176">
        <v>0</v>
      </c>
      <c r="AX298" s="176">
        <v>32.799999999999997</v>
      </c>
      <c r="AY298" s="176">
        <v>15.78</v>
      </c>
      <c r="AZ298" s="176">
        <v>2.8</v>
      </c>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row>
    <row r="299" spans="1:99" x14ac:dyDescent="0.3">
      <c r="A299" s="152">
        <v>9011</v>
      </c>
      <c r="B299" s="610" t="s">
        <v>982</v>
      </c>
      <c r="C299" s="610" t="s">
        <v>983</v>
      </c>
      <c r="D299" s="176">
        <v>-213244</v>
      </c>
      <c r="E299" s="176">
        <v>583090</v>
      </c>
      <c r="F299" s="176">
        <v>1822022</v>
      </c>
      <c r="G299" s="176">
        <v>6413135</v>
      </c>
      <c r="H299" s="176">
        <v>19958254</v>
      </c>
      <c r="I299" s="176">
        <v>3004862</v>
      </c>
      <c r="J299" s="176">
        <v>17758758</v>
      </c>
      <c r="K299" s="176">
        <v>877148</v>
      </c>
      <c r="L299" s="176">
        <v>0</v>
      </c>
      <c r="M299" s="176">
        <v>-317122</v>
      </c>
      <c r="N299" s="176">
        <v>601801</v>
      </c>
      <c r="O299" s="176">
        <v>0</v>
      </c>
      <c r="P299" s="176">
        <v>26649164</v>
      </c>
      <c r="Q299" s="176">
        <v>277104</v>
      </c>
      <c r="R299" s="176">
        <v>-10370</v>
      </c>
      <c r="S299" s="176">
        <v>1031465</v>
      </c>
      <c r="T299" s="176">
        <v>380706</v>
      </c>
      <c r="U299" s="176">
        <v>4774304</v>
      </c>
      <c r="V299" s="176">
        <v>524401</v>
      </c>
      <c r="W299" s="176">
        <v>279315</v>
      </c>
      <c r="X299" s="176">
        <v>-140684</v>
      </c>
      <c r="Y299" s="176">
        <v>-552971</v>
      </c>
      <c r="Z299" s="176">
        <v>95767</v>
      </c>
      <c r="AA299" s="176">
        <v>56120</v>
      </c>
      <c r="AB299" s="176">
        <v>89989</v>
      </c>
      <c r="AC299" s="176">
        <v>1652125</v>
      </c>
      <c r="AD299" s="176">
        <v>268241</v>
      </c>
      <c r="AE299" s="176">
        <v>-40859</v>
      </c>
      <c r="AF299" s="176">
        <v>2344214</v>
      </c>
      <c r="AG299" s="176">
        <v>2631181</v>
      </c>
      <c r="AH299" s="176">
        <v>2498325</v>
      </c>
      <c r="AI299" s="176">
        <v>0</v>
      </c>
      <c r="AJ299" s="176">
        <v>2388571</v>
      </c>
      <c r="AK299" s="176">
        <v>-45812</v>
      </c>
      <c r="AL299" s="176">
        <v>-181977</v>
      </c>
      <c r="AM299" s="176">
        <v>3247563</v>
      </c>
      <c r="AN299" s="176">
        <v>452569</v>
      </c>
      <c r="AO299" s="176">
        <v>849348</v>
      </c>
      <c r="AP299" s="176">
        <v>495133</v>
      </c>
      <c r="AQ299" s="176">
        <v>313895</v>
      </c>
      <c r="AR299" s="176">
        <v>166067</v>
      </c>
      <c r="AS299" s="176">
        <v>56071</v>
      </c>
      <c r="AT299" s="176">
        <v>0</v>
      </c>
      <c r="AU299" s="176">
        <v>1010934</v>
      </c>
      <c r="AV299" s="176">
        <v>0</v>
      </c>
      <c r="AW299" s="176">
        <v>0</v>
      </c>
      <c r="AX299" s="176">
        <v>8751</v>
      </c>
      <c r="AY299" s="176">
        <v>445529</v>
      </c>
      <c r="AZ299" s="176">
        <v>572102</v>
      </c>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row>
    <row r="300" spans="1:99" x14ac:dyDescent="0.3">
      <c r="A300" s="152">
        <v>9012</v>
      </c>
      <c r="B300" s="610" t="s">
        <v>984</v>
      </c>
      <c r="C300" s="610" t="s">
        <v>983</v>
      </c>
      <c r="D300" s="176">
        <v>0.83460000000000001</v>
      </c>
      <c r="E300" s="176">
        <v>3.0251000000000001</v>
      </c>
      <c r="F300" s="176">
        <v>1.3066</v>
      </c>
      <c r="G300" s="176">
        <v>3.2183999999999999</v>
      </c>
      <c r="H300" s="176">
        <v>2.4131999999999998</v>
      </c>
      <c r="I300" s="176">
        <v>1.6850000000000001</v>
      </c>
      <c r="J300" s="176">
        <v>0.62639999999999996</v>
      </c>
      <c r="K300" s="176">
        <v>1.0673999999999999</v>
      </c>
      <c r="L300" s="176">
        <v>0</v>
      </c>
      <c r="M300" s="176">
        <v>0.79300000000000004</v>
      </c>
      <c r="N300" s="176">
        <v>2.3424999999999998</v>
      </c>
      <c r="O300" s="176">
        <v>0</v>
      </c>
      <c r="P300" s="176">
        <v>0.31430000000000002</v>
      </c>
      <c r="Q300" s="176">
        <v>1.8811</v>
      </c>
      <c r="R300" s="176">
        <v>1.8531</v>
      </c>
      <c r="S300" s="176">
        <v>4.3834</v>
      </c>
      <c r="T300" s="176">
        <v>1.5111000000000001</v>
      </c>
      <c r="U300" s="176">
        <v>0.50360000000000005</v>
      </c>
      <c r="V300" s="176">
        <v>1.0565</v>
      </c>
      <c r="W300" s="176">
        <v>2.1734</v>
      </c>
      <c r="X300" s="176">
        <v>1.3411</v>
      </c>
      <c r="Y300" s="176">
        <v>0.55310000000000004</v>
      </c>
      <c r="Z300" s="176">
        <v>0.55589999999999995</v>
      </c>
      <c r="AA300" s="176">
        <v>0.60250000000000004</v>
      </c>
      <c r="AB300" s="176">
        <v>3.0522999999999998</v>
      </c>
      <c r="AC300" s="176">
        <v>1.0044999999999999</v>
      </c>
      <c r="AD300" s="176">
        <v>3.1025999999999998</v>
      </c>
      <c r="AE300" s="176">
        <v>0.56059999999999999</v>
      </c>
      <c r="AF300" s="176">
        <v>1.6819</v>
      </c>
      <c r="AG300" s="176">
        <v>0.1996</v>
      </c>
      <c r="AH300" s="176">
        <v>2.8142999999999998</v>
      </c>
      <c r="AI300" s="176">
        <v>0</v>
      </c>
      <c r="AJ300" s="176">
        <v>2.0750999999999999</v>
      </c>
      <c r="AK300" s="176">
        <v>0.73809999999999998</v>
      </c>
      <c r="AL300" s="176">
        <v>3.9243000000000001</v>
      </c>
      <c r="AM300" s="176">
        <v>2.4226999999999999</v>
      </c>
      <c r="AN300" s="176">
        <v>1.7899</v>
      </c>
      <c r="AO300" s="176">
        <v>3.9140000000000001</v>
      </c>
      <c r="AP300" s="176">
        <v>1.9717</v>
      </c>
      <c r="AQ300" s="176">
        <v>5.3507999999999996</v>
      </c>
      <c r="AR300" s="176">
        <v>1.7301</v>
      </c>
      <c r="AS300" s="176">
        <v>2.657</v>
      </c>
      <c r="AT300" s="176">
        <v>0</v>
      </c>
      <c r="AU300" s="176">
        <v>3.0609999999999999</v>
      </c>
      <c r="AV300" s="176">
        <v>0</v>
      </c>
      <c r="AW300" s="176">
        <v>0</v>
      </c>
      <c r="AX300" s="176">
        <v>1.1518999999999999</v>
      </c>
      <c r="AY300" s="176">
        <v>1.748</v>
      </c>
      <c r="AZ300" s="176">
        <v>0.77729999999999999</v>
      </c>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row>
    <row r="301" spans="1:99" x14ac:dyDescent="0.3">
      <c r="A301" s="152">
        <v>9013</v>
      </c>
      <c r="B301" s="595" t="s">
        <v>985</v>
      </c>
      <c r="C301" s="595" t="s">
        <v>986</v>
      </c>
      <c r="D301" s="176">
        <v>4.53</v>
      </c>
      <c r="E301" s="176">
        <v>19.77</v>
      </c>
      <c r="F301" s="176">
        <v>3.44</v>
      </c>
      <c r="G301" s="176">
        <v>10.89</v>
      </c>
      <c r="H301" s="176">
        <v>19.28</v>
      </c>
      <c r="I301" s="176">
        <v>9.7799999999999994</v>
      </c>
      <c r="J301" s="176">
        <v>2.41</v>
      </c>
      <c r="K301" s="176">
        <v>7.74</v>
      </c>
      <c r="L301" s="176">
        <v>0</v>
      </c>
      <c r="M301" s="176">
        <v>3.29</v>
      </c>
      <c r="N301" s="176">
        <v>9.4600000000000009</v>
      </c>
      <c r="O301" s="176">
        <v>0</v>
      </c>
      <c r="P301" s="533">
        <v>1.7</v>
      </c>
      <c r="Q301" s="176">
        <v>5.05</v>
      </c>
      <c r="R301" s="176">
        <v>1.01</v>
      </c>
      <c r="S301" s="176">
        <v>12.32</v>
      </c>
      <c r="T301" s="176">
        <v>10.35</v>
      </c>
      <c r="U301" s="176">
        <v>3.42</v>
      </c>
      <c r="V301" s="176">
        <v>3.95</v>
      </c>
      <c r="W301" s="176">
        <v>27.12</v>
      </c>
      <c r="X301" s="176">
        <v>2.16</v>
      </c>
      <c r="Y301" s="176">
        <v>1.64</v>
      </c>
      <c r="Z301" s="176">
        <v>4.7300000000000004</v>
      </c>
      <c r="AA301" s="176">
        <v>4.4400000000000004</v>
      </c>
      <c r="AB301" s="176">
        <v>59.03</v>
      </c>
      <c r="AC301" s="176">
        <v>2.41</v>
      </c>
      <c r="AD301" s="176">
        <v>13.28</v>
      </c>
      <c r="AE301" s="176">
        <v>3.28</v>
      </c>
      <c r="AF301" s="176">
        <v>4.75</v>
      </c>
      <c r="AG301" s="176">
        <v>1.53</v>
      </c>
      <c r="AH301" s="176">
        <v>8.18</v>
      </c>
      <c r="AI301" s="176">
        <v>0</v>
      </c>
      <c r="AJ301" s="176">
        <v>14.93</v>
      </c>
      <c r="AK301" s="176">
        <v>7.58</v>
      </c>
      <c r="AL301" s="176">
        <v>24.59</v>
      </c>
      <c r="AM301" s="176">
        <v>6.54</v>
      </c>
      <c r="AN301" s="176">
        <v>19.940000000000001</v>
      </c>
      <c r="AO301" s="176">
        <v>17.149999999999999</v>
      </c>
      <c r="AP301" s="176">
        <v>47.49</v>
      </c>
      <c r="AQ301" s="176">
        <v>17.579999999999998</v>
      </c>
      <c r="AR301" s="176">
        <v>7.54</v>
      </c>
      <c r="AS301" s="176">
        <v>59.2</v>
      </c>
      <c r="AT301" s="176">
        <v>0</v>
      </c>
      <c r="AU301" s="176">
        <v>41.34</v>
      </c>
      <c r="AV301" s="176">
        <v>0</v>
      </c>
      <c r="AW301" s="176">
        <v>0</v>
      </c>
      <c r="AX301" s="176">
        <v>32.799999999999997</v>
      </c>
      <c r="AY301" s="176">
        <v>15.78</v>
      </c>
      <c r="AZ301" s="176">
        <v>2.8</v>
      </c>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row>
    <row r="302" spans="1:99" x14ac:dyDescent="0.3">
      <c r="A302" s="152">
        <v>9014</v>
      </c>
      <c r="B302" s="610" t="s">
        <v>987</v>
      </c>
      <c r="C302" s="610" t="s">
        <v>988</v>
      </c>
      <c r="D302" s="176">
        <v>0</v>
      </c>
      <c r="E302" s="176">
        <v>0</v>
      </c>
      <c r="F302" s="176">
        <v>0</v>
      </c>
      <c r="G302" s="176">
        <v>0</v>
      </c>
      <c r="H302" s="176">
        <v>0</v>
      </c>
      <c r="I302" s="176">
        <v>0</v>
      </c>
      <c r="J302" s="176">
        <v>0</v>
      </c>
      <c r="K302" s="176">
        <v>0</v>
      </c>
      <c r="L302" s="176">
        <v>0</v>
      </c>
      <c r="M302" s="176">
        <v>0</v>
      </c>
      <c r="N302" s="176">
        <v>0</v>
      </c>
      <c r="O302" s="176">
        <v>0</v>
      </c>
      <c r="P302" s="176">
        <v>2.19</v>
      </c>
      <c r="Q302" s="176">
        <v>0</v>
      </c>
      <c r="R302" s="176">
        <v>0</v>
      </c>
      <c r="S302" s="176">
        <v>0</v>
      </c>
      <c r="T302" s="176">
        <v>0</v>
      </c>
      <c r="U302" s="176">
        <v>3.87</v>
      </c>
      <c r="V302" s="176">
        <v>0</v>
      </c>
      <c r="W302" s="176">
        <v>0</v>
      </c>
      <c r="X302" s="176">
        <v>0</v>
      </c>
      <c r="Y302" s="176">
        <v>0</v>
      </c>
      <c r="Z302" s="176">
        <v>0</v>
      </c>
      <c r="AA302" s="176">
        <v>0</v>
      </c>
      <c r="AB302" s="176">
        <v>0</v>
      </c>
      <c r="AC302" s="176">
        <v>0</v>
      </c>
      <c r="AD302" s="176">
        <v>0</v>
      </c>
      <c r="AE302" s="176">
        <v>0</v>
      </c>
      <c r="AF302" s="176">
        <v>0</v>
      </c>
      <c r="AG302" s="176">
        <v>0</v>
      </c>
      <c r="AH302" s="176">
        <v>0</v>
      </c>
      <c r="AI302" s="176">
        <v>0</v>
      </c>
      <c r="AJ302" s="176">
        <v>0</v>
      </c>
      <c r="AK302" s="176">
        <v>0</v>
      </c>
      <c r="AL302" s="176">
        <v>0</v>
      </c>
      <c r="AM302" s="176">
        <v>0</v>
      </c>
      <c r="AN302" s="176">
        <v>0</v>
      </c>
      <c r="AO302" s="176">
        <v>0</v>
      </c>
      <c r="AP302" s="176">
        <v>0</v>
      </c>
      <c r="AQ302" s="176">
        <v>0</v>
      </c>
      <c r="AR302" s="176">
        <v>0</v>
      </c>
      <c r="AS302" s="176">
        <v>0</v>
      </c>
      <c r="AT302" s="176">
        <v>0</v>
      </c>
      <c r="AU302" s="176">
        <v>0</v>
      </c>
      <c r="AV302" s="176">
        <v>0</v>
      </c>
      <c r="AW302" s="176">
        <v>0</v>
      </c>
      <c r="AX302" s="176">
        <v>0</v>
      </c>
      <c r="AY302" s="176">
        <v>0</v>
      </c>
      <c r="AZ302" s="176">
        <v>0</v>
      </c>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row>
    <row r="303" spans="1:99" x14ac:dyDescent="0.3">
      <c r="A303" s="152">
        <v>9015</v>
      </c>
      <c r="B303" s="610" t="s">
        <v>989</v>
      </c>
      <c r="C303" s="610" t="s">
        <v>330</v>
      </c>
      <c r="D303" s="176">
        <v>0</v>
      </c>
      <c r="E303" s="176">
        <v>0</v>
      </c>
      <c r="F303" s="176">
        <v>0</v>
      </c>
      <c r="G303" s="176">
        <v>0</v>
      </c>
      <c r="H303" s="176">
        <v>0</v>
      </c>
      <c r="I303" s="176">
        <v>0</v>
      </c>
      <c r="J303" s="176">
        <v>0</v>
      </c>
      <c r="K303" s="176">
        <v>0</v>
      </c>
      <c r="L303" s="176">
        <v>0</v>
      </c>
      <c r="M303" s="176">
        <v>0</v>
      </c>
      <c r="N303" s="176">
        <v>0</v>
      </c>
      <c r="O303" s="176">
        <v>0</v>
      </c>
      <c r="P303" s="176">
        <v>29529676</v>
      </c>
      <c r="Q303" s="176">
        <v>0</v>
      </c>
      <c r="R303" s="176">
        <v>0</v>
      </c>
      <c r="S303" s="176">
        <v>0</v>
      </c>
      <c r="T303" s="176">
        <v>0</v>
      </c>
      <c r="U303" s="176">
        <v>16580574</v>
      </c>
      <c r="V303" s="176">
        <v>0</v>
      </c>
      <c r="W303" s="176">
        <v>0</v>
      </c>
      <c r="X303" s="176">
        <v>0</v>
      </c>
      <c r="Y303" s="176">
        <v>0</v>
      </c>
      <c r="Z303" s="176">
        <v>0</v>
      </c>
      <c r="AA303" s="176">
        <v>0</v>
      </c>
      <c r="AB303" s="176">
        <v>0</v>
      </c>
      <c r="AC303" s="176">
        <v>0</v>
      </c>
      <c r="AD303" s="176">
        <v>0</v>
      </c>
      <c r="AE303" s="176">
        <v>0</v>
      </c>
      <c r="AF303" s="176">
        <v>0</v>
      </c>
      <c r="AG303" s="176">
        <v>0</v>
      </c>
      <c r="AH303" s="176">
        <v>0</v>
      </c>
      <c r="AI303" s="176">
        <v>0</v>
      </c>
      <c r="AJ303" s="176">
        <v>0</v>
      </c>
      <c r="AK303" s="176">
        <v>0</v>
      </c>
      <c r="AL303" s="176">
        <v>0</v>
      </c>
      <c r="AM303" s="176">
        <v>0</v>
      </c>
      <c r="AN303" s="176">
        <v>0</v>
      </c>
      <c r="AO303" s="176">
        <v>0</v>
      </c>
      <c r="AP303" s="176">
        <v>0</v>
      </c>
      <c r="AQ303" s="176">
        <v>0</v>
      </c>
      <c r="AR303" s="176">
        <v>0</v>
      </c>
      <c r="AS303" s="176">
        <v>0</v>
      </c>
      <c r="AT303" s="176">
        <v>0</v>
      </c>
      <c r="AU303" s="176">
        <v>0</v>
      </c>
      <c r="AV303" s="176">
        <v>0</v>
      </c>
      <c r="AW303" s="176">
        <v>0</v>
      </c>
      <c r="AX303" s="176">
        <v>0</v>
      </c>
      <c r="AY303" s="176">
        <v>0</v>
      </c>
      <c r="AZ303" s="176">
        <v>0</v>
      </c>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row>
    <row r="304" spans="1:99" x14ac:dyDescent="0.3">
      <c r="A304" s="152">
        <v>9016</v>
      </c>
      <c r="B304" s="610" t="s">
        <v>990</v>
      </c>
      <c r="C304" s="610" t="s">
        <v>330</v>
      </c>
      <c r="D304" s="176">
        <v>0</v>
      </c>
      <c r="E304" s="176">
        <v>0</v>
      </c>
      <c r="F304" s="176">
        <v>0</v>
      </c>
      <c r="G304" s="176">
        <v>0</v>
      </c>
      <c r="H304" s="176">
        <v>0</v>
      </c>
      <c r="I304" s="176">
        <v>0</v>
      </c>
      <c r="J304" s="176">
        <v>0</v>
      </c>
      <c r="K304" s="176">
        <v>0</v>
      </c>
      <c r="L304" s="176">
        <v>0</v>
      </c>
      <c r="M304" s="176">
        <v>0</v>
      </c>
      <c r="N304" s="176">
        <v>0</v>
      </c>
      <c r="O304" s="176">
        <v>0</v>
      </c>
      <c r="P304" s="731">
        <v>0.46</v>
      </c>
      <c r="Q304" s="176">
        <v>0</v>
      </c>
      <c r="R304" s="176">
        <v>0</v>
      </c>
      <c r="S304" s="176">
        <v>0</v>
      </c>
      <c r="T304" s="176">
        <v>0</v>
      </c>
      <c r="U304" s="176">
        <v>0.31369999999999998</v>
      </c>
      <c r="V304" s="176">
        <v>0</v>
      </c>
      <c r="W304" s="176">
        <v>0</v>
      </c>
      <c r="X304" s="176">
        <v>0</v>
      </c>
      <c r="Y304" s="176">
        <v>0</v>
      </c>
      <c r="Z304" s="176">
        <v>0</v>
      </c>
      <c r="AA304" s="176">
        <v>0</v>
      </c>
      <c r="AB304" s="176">
        <v>0</v>
      </c>
      <c r="AC304" s="176">
        <v>0</v>
      </c>
      <c r="AD304" s="176">
        <v>0</v>
      </c>
      <c r="AE304" s="176">
        <v>0</v>
      </c>
      <c r="AF304" s="176">
        <v>0</v>
      </c>
      <c r="AG304" s="176">
        <v>0</v>
      </c>
      <c r="AH304" s="176">
        <v>0</v>
      </c>
      <c r="AI304" s="176">
        <v>0</v>
      </c>
      <c r="AJ304" s="176">
        <v>0</v>
      </c>
      <c r="AK304" s="176">
        <v>0</v>
      </c>
      <c r="AL304" s="176">
        <v>0</v>
      </c>
      <c r="AM304" s="176">
        <v>0</v>
      </c>
      <c r="AN304" s="176">
        <v>0</v>
      </c>
      <c r="AO304" s="176">
        <v>0</v>
      </c>
      <c r="AP304" s="176">
        <v>0</v>
      </c>
      <c r="AQ304" s="176">
        <v>0</v>
      </c>
      <c r="AR304" s="176">
        <v>0</v>
      </c>
      <c r="AS304" s="176">
        <v>0</v>
      </c>
      <c r="AT304" s="176">
        <v>0</v>
      </c>
      <c r="AU304" s="176">
        <v>0</v>
      </c>
      <c r="AV304" s="176">
        <v>0</v>
      </c>
      <c r="AW304" s="176">
        <v>0</v>
      </c>
      <c r="AX304" s="176">
        <v>0</v>
      </c>
      <c r="AY304" s="176">
        <v>0</v>
      </c>
      <c r="AZ304" s="176">
        <v>0</v>
      </c>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row>
    <row r="305" spans="1:104" x14ac:dyDescent="0.3">
      <c r="A305" s="152">
        <v>9017</v>
      </c>
      <c r="B305" s="595" t="s">
        <v>991</v>
      </c>
      <c r="C305" s="595" t="s">
        <v>992</v>
      </c>
      <c r="D305" s="176">
        <v>0</v>
      </c>
      <c r="E305" s="176">
        <v>0</v>
      </c>
      <c r="F305" s="176">
        <v>0</v>
      </c>
      <c r="G305" s="176">
        <v>0</v>
      </c>
      <c r="H305" s="176">
        <v>0</v>
      </c>
      <c r="I305" s="176">
        <v>0</v>
      </c>
      <c r="J305" s="176">
        <v>0</v>
      </c>
      <c r="K305" s="176">
        <v>0</v>
      </c>
      <c r="L305" s="176">
        <v>0</v>
      </c>
      <c r="M305" s="176">
        <v>0</v>
      </c>
      <c r="N305" s="176">
        <v>0</v>
      </c>
      <c r="O305" s="176">
        <v>0</v>
      </c>
      <c r="P305" s="176">
        <v>2.19</v>
      </c>
      <c r="Q305" s="176">
        <v>0</v>
      </c>
      <c r="R305" s="176">
        <v>0</v>
      </c>
      <c r="S305" s="176">
        <v>0</v>
      </c>
      <c r="T305" s="176">
        <v>0</v>
      </c>
      <c r="U305" s="176">
        <v>3.87</v>
      </c>
      <c r="V305" s="176">
        <v>0</v>
      </c>
      <c r="W305" s="176">
        <v>0</v>
      </c>
      <c r="X305" s="176">
        <v>0</v>
      </c>
      <c r="Y305" s="176">
        <v>0</v>
      </c>
      <c r="Z305" s="176">
        <v>0</v>
      </c>
      <c r="AA305" s="176">
        <v>0</v>
      </c>
      <c r="AB305" s="176">
        <v>0</v>
      </c>
      <c r="AC305" s="176">
        <v>0</v>
      </c>
      <c r="AD305" s="176">
        <v>0</v>
      </c>
      <c r="AE305" s="176">
        <v>0</v>
      </c>
      <c r="AF305" s="176">
        <v>0</v>
      </c>
      <c r="AG305" s="176">
        <v>0</v>
      </c>
      <c r="AH305" s="176">
        <v>0</v>
      </c>
      <c r="AI305" s="176">
        <v>0</v>
      </c>
      <c r="AJ305" s="176">
        <v>0</v>
      </c>
      <c r="AK305" s="176">
        <v>0</v>
      </c>
      <c r="AL305" s="176">
        <v>0</v>
      </c>
      <c r="AM305" s="176">
        <v>0</v>
      </c>
      <c r="AN305" s="176">
        <v>0</v>
      </c>
      <c r="AO305" s="176">
        <v>0</v>
      </c>
      <c r="AP305" s="176">
        <v>0</v>
      </c>
      <c r="AQ305" s="176">
        <v>0</v>
      </c>
      <c r="AR305" s="176">
        <v>0</v>
      </c>
      <c r="AS305" s="176">
        <v>0</v>
      </c>
      <c r="AT305" s="176">
        <v>0</v>
      </c>
      <c r="AU305" s="176">
        <v>0</v>
      </c>
      <c r="AV305" s="176">
        <v>0</v>
      </c>
      <c r="AW305" s="176">
        <v>0</v>
      </c>
      <c r="AX305" s="176">
        <v>0</v>
      </c>
      <c r="AY305" s="176">
        <v>0</v>
      </c>
      <c r="AZ305" s="176">
        <v>0</v>
      </c>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row>
    <row r="306" spans="1:104" ht="57.6" x14ac:dyDescent="0.3">
      <c r="A306" s="152">
        <v>9018</v>
      </c>
      <c r="B306" s="525" t="s">
        <v>993</v>
      </c>
      <c r="C306" s="525" t="s">
        <v>994</v>
      </c>
      <c r="D306" s="176">
        <v>0</v>
      </c>
      <c r="E306" s="176">
        <v>0</v>
      </c>
      <c r="F306" s="176">
        <v>0</v>
      </c>
      <c r="G306" s="176">
        <v>0</v>
      </c>
      <c r="H306" s="176">
        <v>0</v>
      </c>
      <c r="I306" s="176">
        <v>0</v>
      </c>
      <c r="J306" s="176">
        <v>0</v>
      </c>
      <c r="K306" s="176">
        <v>0</v>
      </c>
      <c r="L306" s="176">
        <v>0</v>
      </c>
      <c r="M306" s="176">
        <v>0</v>
      </c>
      <c r="N306" s="176">
        <v>0</v>
      </c>
      <c r="O306" s="176">
        <v>0</v>
      </c>
      <c r="P306" s="176">
        <v>0</v>
      </c>
      <c r="Q306" s="176">
        <v>0</v>
      </c>
      <c r="R306" s="176">
        <v>0</v>
      </c>
      <c r="S306" s="176">
        <v>0</v>
      </c>
      <c r="T306" s="176">
        <v>0</v>
      </c>
      <c r="U306" s="176">
        <v>0</v>
      </c>
      <c r="V306" s="176">
        <v>0</v>
      </c>
      <c r="W306" s="176">
        <v>0</v>
      </c>
      <c r="X306" s="176">
        <v>0</v>
      </c>
      <c r="Y306" s="176">
        <v>0</v>
      </c>
      <c r="Z306" s="176">
        <v>0</v>
      </c>
      <c r="AA306" s="176">
        <v>0</v>
      </c>
      <c r="AB306" s="176">
        <v>0</v>
      </c>
      <c r="AC306" s="176">
        <v>0</v>
      </c>
      <c r="AD306" s="176">
        <v>0</v>
      </c>
      <c r="AE306" s="176">
        <v>0</v>
      </c>
      <c r="AF306" s="176">
        <v>0</v>
      </c>
      <c r="AG306" s="176">
        <v>0</v>
      </c>
      <c r="AH306" s="176">
        <v>0</v>
      </c>
      <c r="AI306" s="176">
        <v>1398</v>
      </c>
      <c r="AJ306" s="176">
        <v>0</v>
      </c>
      <c r="AK306" s="176">
        <v>0</v>
      </c>
      <c r="AL306" s="176">
        <v>48905</v>
      </c>
      <c r="AM306" s="176">
        <v>0</v>
      </c>
      <c r="AN306" s="176">
        <v>0</v>
      </c>
      <c r="AO306" s="176">
        <v>0</v>
      </c>
      <c r="AP306" s="176">
        <v>0</v>
      </c>
      <c r="AQ306" s="176">
        <v>0</v>
      </c>
      <c r="AR306" s="176">
        <v>0</v>
      </c>
      <c r="AS306" s="176">
        <v>0</v>
      </c>
      <c r="AT306" s="176">
        <v>0</v>
      </c>
      <c r="AU306" s="176">
        <v>0</v>
      </c>
      <c r="AV306" s="176">
        <v>0</v>
      </c>
      <c r="AW306" s="176">
        <v>0</v>
      </c>
      <c r="AX306" s="176">
        <v>0</v>
      </c>
      <c r="AY306" s="176">
        <v>0</v>
      </c>
      <c r="AZ306" s="176">
        <v>0</v>
      </c>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row>
    <row r="307" spans="1:104" ht="72" x14ac:dyDescent="0.3">
      <c r="A307" s="152">
        <v>9019</v>
      </c>
      <c r="B307" s="595" t="s">
        <v>995</v>
      </c>
      <c r="C307" s="616" t="s">
        <v>996</v>
      </c>
      <c r="D307" s="176">
        <v>0</v>
      </c>
      <c r="E307" s="176">
        <v>0</v>
      </c>
      <c r="F307" s="176">
        <v>0</v>
      </c>
      <c r="G307" s="176">
        <v>0</v>
      </c>
      <c r="H307" s="176">
        <v>0</v>
      </c>
      <c r="I307" s="176">
        <v>0</v>
      </c>
      <c r="J307" s="176">
        <v>0</v>
      </c>
      <c r="K307" s="176">
        <v>0</v>
      </c>
      <c r="L307" s="176">
        <v>0</v>
      </c>
      <c r="M307" s="176">
        <v>0</v>
      </c>
      <c r="N307" s="176">
        <v>0</v>
      </c>
      <c r="O307" s="176">
        <v>0</v>
      </c>
      <c r="P307" s="176">
        <v>0</v>
      </c>
      <c r="Q307" s="176">
        <v>0</v>
      </c>
      <c r="R307" s="176">
        <v>0</v>
      </c>
      <c r="S307" s="176">
        <v>0</v>
      </c>
      <c r="T307" s="176">
        <v>0</v>
      </c>
      <c r="U307" s="176">
        <v>0</v>
      </c>
      <c r="V307" s="176">
        <v>0</v>
      </c>
      <c r="W307" s="176">
        <v>0</v>
      </c>
      <c r="X307" s="176">
        <v>0</v>
      </c>
      <c r="Y307" s="176">
        <v>0</v>
      </c>
      <c r="Z307" s="176">
        <v>0</v>
      </c>
      <c r="AA307" s="176">
        <v>0</v>
      </c>
      <c r="AB307" s="176">
        <v>0</v>
      </c>
      <c r="AC307" s="176">
        <v>0</v>
      </c>
      <c r="AD307" s="176">
        <v>0</v>
      </c>
      <c r="AE307" s="176">
        <v>0</v>
      </c>
      <c r="AF307" s="176">
        <v>0</v>
      </c>
      <c r="AG307" s="176">
        <v>0</v>
      </c>
      <c r="AH307" s="176">
        <v>0</v>
      </c>
      <c r="AI307" s="176">
        <v>1398</v>
      </c>
      <c r="AJ307" s="176">
        <v>0</v>
      </c>
      <c r="AK307" s="176">
        <v>0</v>
      </c>
      <c r="AL307" s="176">
        <v>48905</v>
      </c>
      <c r="AM307" s="176">
        <v>0</v>
      </c>
      <c r="AN307" s="176">
        <v>0</v>
      </c>
      <c r="AO307" s="176">
        <v>0</v>
      </c>
      <c r="AP307" s="176">
        <v>0</v>
      </c>
      <c r="AQ307" s="176">
        <v>0</v>
      </c>
      <c r="AR307" s="176">
        <v>0</v>
      </c>
      <c r="AS307" s="176">
        <v>0</v>
      </c>
      <c r="AT307" s="176">
        <v>0</v>
      </c>
      <c r="AU307" s="176">
        <v>0</v>
      </c>
      <c r="AV307" s="176">
        <v>0</v>
      </c>
      <c r="AW307" s="176">
        <v>0</v>
      </c>
      <c r="AX307" s="176">
        <v>0</v>
      </c>
      <c r="AY307" s="176">
        <v>0</v>
      </c>
      <c r="AZ307" s="176">
        <v>0</v>
      </c>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row>
    <row r="308" spans="1:104" x14ac:dyDescent="0.3">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row>
    <row r="309" spans="1:104" x14ac:dyDescent="0.3">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row>
    <row r="310" spans="1:104" x14ac:dyDescent="0.3">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row>
    <row r="311" spans="1:104" x14ac:dyDescent="0.3">
      <c r="A311" s="152">
        <v>0</v>
      </c>
      <c r="B311" s="176" t="s">
        <v>1000</v>
      </c>
      <c r="C311" s="176"/>
      <c r="D311" s="176">
        <f>D289</f>
        <v>94957725.010000005</v>
      </c>
      <c r="E311" s="176">
        <f t="shared" ref="E311:AZ311" si="0">E289</f>
        <v>146903472.00999999</v>
      </c>
      <c r="F311" s="176">
        <f t="shared" si="0"/>
        <v>269526287.00999999</v>
      </c>
      <c r="G311" s="176">
        <f t="shared" si="0"/>
        <v>937071504.00999999</v>
      </c>
      <c r="H311" s="176">
        <f t="shared" si="0"/>
        <v>2974917947.0100002</v>
      </c>
      <c r="I311" s="176">
        <f t="shared" si="0"/>
        <v>947515047.00999999</v>
      </c>
      <c r="J311" s="176">
        <f t="shared" si="0"/>
        <v>4822243356.0100002</v>
      </c>
      <c r="K311" s="176">
        <f t="shared" si="0"/>
        <v>301399873.66000003</v>
      </c>
      <c r="L311" s="176">
        <f t="shared" si="0"/>
        <v>591663</v>
      </c>
      <c r="M311" s="176">
        <f t="shared" si="0"/>
        <v>172356658.00999999</v>
      </c>
      <c r="N311" s="176">
        <f t="shared" si="0"/>
        <v>189288028.00999999</v>
      </c>
      <c r="O311" s="176">
        <f t="shared" si="0"/>
        <v>591691</v>
      </c>
      <c r="P311" s="176">
        <f t="shared" si="0"/>
        <v>9770493344.1000004</v>
      </c>
      <c r="Q311" s="176">
        <f t="shared" si="0"/>
        <v>37569166.009999998</v>
      </c>
      <c r="R311" s="176">
        <f t="shared" si="0"/>
        <v>25617560.010000002</v>
      </c>
      <c r="S311" s="176">
        <f t="shared" si="0"/>
        <v>154190503.00999999</v>
      </c>
      <c r="T311" s="176">
        <f t="shared" si="0"/>
        <v>24748807</v>
      </c>
      <c r="U311" s="176">
        <f t="shared" si="0"/>
        <v>4500422698.9799995</v>
      </c>
      <c r="V311" s="176">
        <f t="shared" si="0"/>
        <v>136550365.00999999</v>
      </c>
      <c r="W311" s="176">
        <f t="shared" si="0"/>
        <v>17331940.010000002</v>
      </c>
      <c r="X311" s="176">
        <f t="shared" si="0"/>
        <v>131605438.48</v>
      </c>
      <c r="Y311" s="176">
        <f t="shared" si="0"/>
        <v>261706634.00999999</v>
      </c>
      <c r="Z311" s="176">
        <f t="shared" si="0"/>
        <v>60324879.009999998</v>
      </c>
      <c r="AA311" s="176">
        <f t="shared" si="0"/>
        <v>123631834.01000001</v>
      </c>
      <c r="AB311" s="176">
        <f t="shared" si="0"/>
        <v>20505473.010000002</v>
      </c>
      <c r="AC311" s="176">
        <f t="shared" si="0"/>
        <v>620543847.00999999</v>
      </c>
      <c r="AD311" s="176">
        <f t="shared" si="0"/>
        <v>79709867.010000005</v>
      </c>
      <c r="AE311" s="176">
        <f t="shared" si="0"/>
        <v>26807411.010000002</v>
      </c>
      <c r="AF311" s="176">
        <f t="shared" si="0"/>
        <v>1393444572.01</v>
      </c>
      <c r="AG311" s="176">
        <f t="shared" si="0"/>
        <v>2072879536.01</v>
      </c>
      <c r="AH311" s="176">
        <f t="shared" si="0"/>
        <v>611410823.00999999</v>
      </c>
      <c r="AI311" s="176">
        <f t="shared" si="0"/>
        <v>6816730.6200000001</v>
      </c>
      <c r="AJ311" s="176">
        <f t="shared" si="0"/>
        <v>352548007.00999999</v>
      </c>
      <c r="AK311" s="176">
        <f t="shared" si="0"/>
        <v>34410513.009999998</v>
      </c>
      <c r="AL311" s="176">
        <f t="shared" si="0"/>
        <v>18671749.481699999</v>
      </c>
      <c r="AM311" s="176">
        <f t="shared" si="0"/>
        <v>551909386.00999999</v>
      </c>
      <c r="AN311" s="176">
        <f t="shared" si="0"/>
        <v>92111335.010000005</v>
      </c>
      <c r="AO311" s="176">
        <f t="shared" si="0"/>
        <v>187383568.00999999</v>
      </c>
      <c r="AP311" s="176">
        <f t="shared" si="0"/>
        <v>45458543.009999998</v>
      </c>
      <c r="AQ311" s="176">
        <f t="shared" si="0"/>
        <v>45151982.009999998</v>
      </c>
      <c r="AR311" s="176">
        <f t="shared" si="0"/>
        <v>62821014.009999998</v>
      </c>
      <c r="AS311" s="176">
        <f t="shared" si="0"/>
        <v>8040466.0099999998</v>
      </c>
      <c r="AT311" s="176">
        <f t="shared" si="0"/>
        <v>591692</v>
      </c>
      <c r="AU311" s="176">
        <f t="shared" si="0"/>
        <v>311304013.00999999</v>
      </c>
      <c r="AV311" s="176">
        <f t="shared" si="0"/>
        <v>35264319.009999998</v>
      </c>
      <c r="AW311" s="176">
        <f t="shared" si="0"/>
        <v>591686.01</v>
      </c>
      <c r="AX311" s="176">
        <f t="shared" si="0"/>
        <v>1915326.01</v>
      </c>
      <c r="AY311" s="176">
        <f t="shared" si="0"/>
        <v>70279173.010000005</v>
      </c>
      <c r="AZ311" s="176">
        <f t="shared" si="0"/>
        <v>161875410.00999999</v>
      </c>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row>
    <row r="312" spans="1:104" s="176" customFormat="1" x14ac:dyDescent="0.3">
      <c r="A312" s="152"/>
      <c r="B312" s="176" t="s">
        <v>999</v>
      </c>
    </row>
    <row r="313" spans="1:104" x14ac:dyDescent="0.3">
      <c r="A313" s="594">
        <v>906</v>
      </c>
      <c r="B313" s="176"/>
      <c r="C313" s="176"/>
      <c r="D313" s="176">
        <f>D248</f>
        <v>1</v>
      </c>
      <c r="E313" s="176">
        <f t="shared" ref="E313:AZ313" si="1">E248</f>
        <v>1</v>
      </c>
      <c r="F313" s="176">
        <f t="shared" si="1"/>
        <v>1</v>
      </c>
      <c r="G313" s="176">
        <f t="shared" si="1"/>
        <v>1</v>
      </c>
      <c r="H313" s="176">
        <f t="shared" si="1"/>
        <v>1</v>
      </c>
      <c r="I313" s="176">
        <f t="shared" si="1"/>
        <v>1</v>
      </c>
      <c r="J313" s="176">
        <f t="shared" si="1"/>
        <v>1</v>
      </c>
      <c r="K313" s="176">
        <f t="shared" si="1"/>
        <v>1</v>
      </c>
      <c r="L313" s="176">
        <f t="shared" si="1"/>
        <v>0</v>
      </c>
      <c r="M313" s="176">
        <f t="shared" si="1"/>
        <v>1</v>
      </c>
      <c r="N313" s="176">
        <f t="shared" si="1"/>
        <v>1</v>
      </c>
      <c r="O313" s="176">
        <f t="shared" si="1"/>
        <v>0</v>
      </c>
      <c r="P313" s="176">
        <f t="shared" si="1"/>
        <v>1</v>
      </c>
      <c r="Q313" s="176">
        <f t="shared" si="1"/>
        <v>1</v>
      </c>
      <c r="R313" s="176">
        <f t="shared" si="1"/>
        <v>1</v>
      </c>
      <c r="S313" s="176">
        <f t="shared" si="1"/>
        <v>1</v>
      </c>
      <c r="T313" s="176">
        <f t="shared" si="1"/>
        <v>1</v>
      </c>
      <c r="U313" s="176">
        <f t="shared" si="1"/>
        <v>1</v>
      </c>
      <c r="V313" s="176">
        <f t="shared" si="1"/>
        <v>1</v>
      </c>
      <c r="W313" s="176">
        <f t="shared" si="1"/>
        <v>1</v>
      </c>
      <c r="X313" s="176">
        <f t="shared" si="1"/>
        <v>1</v>
      </c>
      <c r="Y313" s="176">
        <f t="shared" si="1"/>
        <v>1</v>
      </c>
      <c r="Z313" s="176">
        <f t="shared" si="1"/>
        <v>1</v>
      </c>
      <c r="AA313" s="176">
        <f t="shared" si="1"/>
        <v>1</v>
      </c>
      <c r="AB313" s="176">
        <f t="shared" si="1"/>
        <v>1</v>
      </c>
      <c r="AC313" s="176">
        <f t="shared" si="1"/>
        <v>1</v>
      </c>
      <c r="AD313" s="176">
        <f t="shared" si="1"/>
        <v>1</v>
      </c>
      <c r="AE313" s="176">
        <f t="shared" si="1"/>
        <v>1</v>
      </c>
      <c r="AF313" s="176">
        <f t="shared" si="1"/>
        <v>1</v>
      </c>
      <c r="AG313" s="176">
        <f t="shared" si="1"/>
        <v>1</v>
      </c>
      <c r="AH313" s="176">
        <f t="shared" si="1"/>
        <v>1</v>
      </c>
      <c r="AI313" s="176">
        <f t="shared" si="1"/>
        <v>1</v>
      </c>
      <c r="AJ313" s="176">
        <f t="shared" si="1"/>
        <v>1</v>
      </c>
      <c r="AK313" s="176">
        <f t="shared" si="1"/>
        <v>1</v>
      </c>
      <c r="AL313" s="176">
        <f t="shared" si="1"/>
        <v>1</v>
      </c>
      <c r="AM313" s="176">
        <f t="shared" si="1"/>
        <v>1</v>
      </c>
      <c r="AN313" s="176">
        <f t="shared" si="1"/>
        <v>1</v>
      </c>
      <c r="AO313" s="176">
        <f t="shared" si="1"/>
        <v>1</v>
      </c>
      <c r="AP313" s="176">
        <f t="shared" si="1"/>
        <v>1</v>
      </c>
      <c r="AQ313" s="176">
        <f t="shared" si="1"/>
        <v>1</v>
      </c>
      <c r="AR313" s="176">
        <f t="shared" si="1"/>
        <v>1</v>
      </c>
      <c r="AS313" s="176">
        <f t="shared" si="1"/>
        <v>1</v>
      </c>
      <c r="AT313" s="176">
        <f t="shared" si="1"/>
        <v>0</v>
      </c>
      <c r="AU313" s="176">
        <f t="shared" si="1"/>
        <v>1</v>
      </c>
      <c r="AV313" s="176">
        <f t="shared" si="1"/>
        <v>1</v>
      </c>
      <c r="AW313" s="176">
        <f t="shared" si="1"/>
        <v>0</v>
      </c>
      <c r="AX313" s="176">
        <f t="shared" si="1"/>
        <v>1</v>
      </c>
      <c r="AY313" s="176">
        <f t="shared" si="1"/>
        <v>1</v>
      </c>
      <c r="AZ313" s="176">
        <f t="shared" si="1"/>
        <v>1</v>
      </c>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row>
    <row r="314" spans="1:104" x14ac:dyDescent="0.3">
      <c r="A314" s="594">
        <v>907</v>
      </c>
      <c r="B314" s="176"/>
      <c r="C314" s="176"/>
      <c r="D314" s="176">
        <f>D249</f>
        <v>1</v>
      </c>
      <c r="E314" s="176">
        <f t="shared" ref="E314:AZ314" si="2">E249</f>
        <v>2</v>
      </c>
      <c r="F314" s="176">
        <f t="shared" si="2"/>
        <v>2</v>
      </c>
      <c r="G314" s="176">
        <f t="shared" si="2"/>
        <v>2</v>
      </c>
      <c r="H314" s="176">
        <f t="shared" si="2"/>
        <v>2</v>
      </c>
      <c r="I314" s="176">
        <f t="shared" si="2"/>
        <v>2</v>
      </c>
      <c r="J314" s="176">
        <f t="shared" si="2"/>
        <v>2</v>
      </c>
      <c r="K314" s="176">
        <f t="shared" si="2"/>
        <v>2</v>
      </c>
      <c r="L314" s="176">
        <f t="shared" si="2"/>
        <v>0</v>
      </c>
      <c r="M314" s="176">
        <f t="shared" si="2"/>
        <v>1</v>
      </c>
      <c r="N314" s="176">
        <f t="shared" si="2"/>
        <v>2</v>
      </c>
      <c r="O314" s="176">
        <f t="shared" si="2"/>
        <v>0</v>
      </c>
      <c r="P314" s="176">
        <f t="shared" si="2"/>
        <v>2</v>
      </c>
      <c r="Q314" s="176">
        <f t="shared" si="2"/>
        <v>2</v>
      </c>
      <c r="R314" s="176">
        <f t="shared" si="2"/>
        <v>2</v>
      </c>
      <c r="S314" s="176">
        <f t="shared" si="2"/>
        <v>2</v>
      </c>
      <c r="T314" s="176">
        <f t="shared" si="2"/>
        <v>2</v>
      </c>
      <c r="U314" s="176">
        <f t="shared" si="2"/>
        <v>2</v>
      </c>
      <c r="V314" s="176">
        <f t="shared" si="2"/>
        <v>1</v>
      </c>
      <c r="W314" s="176">
        <f t="shared" si="2"/>
        <v>2</v>
      </c>
      <c r="X314" s="176">
        <f t="shared" si="2"/>
        <v>2</v>
      </c>
      <c r="Y314" s="176">
        <f t="shared" si="2"/>
        <v>2</v>
      </c>
      <c r="Z314" s="176">
        <f t="shared" si="2"/>
        <v>2</v>
      </c>
      <c r="AA314" s="176">
        <f t="shared" si="2"/>
        <v>2</v>
      </c>
      <c r="AB314" s="176">
        <f t="shared" si="2"/>
        <v>1</v>
      </c>
      <c r="AC314" s="176">
        <f t="shared" si="2"/>
        <v>2</v>
      </c>
      <c r="AD314" s="176">
        <f t="shared" si="2"/>
        <v>2</v>
      </c>
      <c r="AE314" s="176">
        <f t="shared" si="2"/>
        <v>2</v>
      </c>
      <c r="AF314" s="176">
        <f t="shared" si="2"/>
        <v>2</v>
      </c>
      <c r="AG314" s="176">
        <f t="shared" si="2"/>
        <v>2</v>
      </c>
      <c r="AH314" s="176">
        <f t="shared" si="2"/>
        <v>2</v>
      </c>
      <c r="AI314" s="176">
        <f t="shared" si="2"/>
        <v>2</v>
      </c>
      <c r="AJ314" s="176">
        <f t="shared" si="2"/>
        <v>2</v>
      </c>
      <c r="AK314" s="176">
        <f t="shared" si="2"/>
        <v>2</v>
      </c>
      <c r="AL314" s="176">
        <f t="shared" si="2"/>
        <v>2</v>
      </c>
      <c r="AM314" s="176">
        <f t="shared" si="2"/>
        <v>2</v>
      </c>
      <c r="AN314" s="176">
        <f t="shared" si="2"/>
        <v>1</v>
      </c>
      <c r="AO314" s="176">
        <f t="shared" si="2"/>
        <v>2</v>
      </c>
      <c r="AP314" s="176">
        <f t="shared" si="2"/>
        <v>2</v>
      </c>
      <c r="AQ314" s="176">
        <f t="shared" si="2"/>
        <v>2</v>
      </c>
      <c r="AR314" s="176">
        <f t="shared" si="2"/>
        <v>2</v>
      </c>
      <c r="AS314" s="176">
        <f t="shared" si="2"/>
        <v>2</v>
      </c>
      <c r="AT314" s="176">
        <f t="shared" si="2"/>
        <v>0</v>
      </c>
      <c r="AU314" s="176">
        <f t="shared" si="2"/>
        <v>2</v>
      </c>
      <c r="AV314" s="176">
        <f t="shared" si="2"/>
        <v>2</v>
      </c>
      <c r="AW314" s="176">
        <f t="shared" si="2"/>
        <v>0</v>
      </c>
      <c r="AX314" s="176">
        <f t="shared" si="2"/>
        <v>1</v>
      </c>
      <c r="AY314" s="176">
        <f t="shared" si="2"/>
        <v>2</v>
      </c>
      <c r="AZ314" s="176">
        <f t="shared" si="2"/>
        <v>2</v>
      </c>
      <c r="BA314" s="176"/>
      <c r="BB314" s="176"/>
      <c r="BC314" s="176"/>
      <c r="BD314" s="176"/>
      <c r="BE314" s="176"/>
      <c r="BF314" s="176"/>
      <c r="BG314" s="176"/>
      <c r="BH314" s="176"/>
      <c r="BI314" s="176"/>
      <c r="BJ314" s="176"/>
      <c r="BK314" s="176"/>
      <c r="BL314" s="176"/>
      <c r="BM314" s="176"/>
      <c r="BN314" s="176"/>
      <c r="BO314" s="176"/>
      <c r="BP314" s="176"/>
      <c r="BQ314" s="176"/>
      <c r="BR314" s="176"/>
      <c r="BS314" s="176"/>
      <c r="BT314" s="176"/>
      <c r="BU314" s="176"/>
      <c r="BV314" s="176"/>
      <c r="BW314" s="176"/>
      <c r="BX314" s="176"/>
      <c r="BY314" s="176"/>
      <c r="BZ314" s="176"/>
      <c r="CA314" s="176"/>
      <c r="CB314" s="176"/>
      <c r="CC314" s="176"/>
      <c r="CD314" s="176"/>
      <c r="CE314" s="176"/>
      <c r="CF314" s="176"/>
      <c r="CG314" s="176"/>
      <c r="CH314" s="176"/>
      <c r="CI314" s="176"/>
      <c r="CJ314" s="176"/>
      <c r="CK314" s="176"/>
      <c r="CL314" s="176"/>
      <c r="CM314" s="176"/>
      <c r="CN314" s="176"/>
      <c r="CO314" s="176"/>
      <c r="CP314" s="176"/>
      <c r="CQ314" s="176"/>
      <c r="CR314" s="176"/>
      <c r="CS314" s="176"/>
      <c r="CT314" s="176"/>
      <c r="CU314" s="176"/>
      <c r="CV314" s="176"/>
      <c r="CW314" s="176"/>
      <c r="CX314" s="176"/>
      <c r="CY314" s="176"/>
      <c r="CZ314" s="176"/>
    </row>
    <row r="315" spans="1:104" x14ac:dyDescent="0.3">
      <c r="A315" s="594">
        <v>951</v>
      </c>
      <c r="B315" s="176"/>
      <c r="C315" s="176"/>
      <c r="D315" s="176">
        <f>D254</f>
        <v>2</v>
      </c>
      <c r="E315" s="176">
        <f t="shared" ref="E315:AZ315" si="3">E254</f>
        <v>2</v>
      </c>
      <c r="F315" s="176">
        <f t="shared" si="3"/>
        <v>2</v>
      </c>
      <c r="G315" s="176">
        <f t="shared" si="3"/>
        <v>2</v>
      </c>
      <c r="H315" s="176">
        <f t="shared" si="3"/>
        <v>2</v>
      </c>
      <c r="I315" s="176">
        <f t="shared" si="3"/>
        <v>2</v>
      </c>
      <c r="J315" s="176">
        <f t="shared" si="3"/>
        <v>2</v>
      </c>
      <c r="K315" s="176">
        <f t="shared" si="3"/>
        <v>2</v>
      </c>
      <c r="L315" s="176">
        <f t="shared" si="3"/>
        <v>0</v>
      </c>
      <c r="M315" s="176">
        <f t="shared" si="3"/>
        <v>2</v>
      </c>
      <c r="N315" s="176">
        <f t="shared" si="3"/>
        <v>2</v>
      </c>
      <c r="O315" s="176">
        <f t="shared" si="3"/>
        <v>0</v>
      </c>
      <c r="P315" s="176">
        <f t="shared" si="3"/>
        <v>2</v>
      </c>
      <c r="Q315" s="176">
        <f t="shared" si="3"/>
        <v>2</v>
      </c>
      <c r="R315" s="176">
        <f t="shared" si="3"/>
        <v>2</v>
      </c>
      <c r="S315" s="176">
        <f t="shared" si="3"/>
        <v>2</v>
      </c>
      <c r="T315" s="176">
        <f t="shared" si="3"/>
        <v>2</v>
      </c>
      <c r="U315" s="176">
        <f t="shared" si="3"/>
        <v>2</v>
      </c>
      <c r="V315" s="176">
        <f t="shared" si="3"/>
        <v>2</v>
      </c>
      <c r="W315" s="176">
        <f t="shared" si="3"/>
        <v>2</v>
      </c>
      <c r="X315" s="176">
        <f t="shared" si="3"/>
        <v>2</v>
      </c>
      <c r="Y315" s="176">
        <f t="shared" si="3"/>
        <v>2</v>
      </c>
      <c r="Z315" s="176">
        <f t="shared" si="3"/>
        <v>2</v>
      </c>
      <c r="AA315" s="176">
        <f t="shared" si="3"/>
        <v>2</v>
      </c>
      <c r="AB315" s="176">
        <f t="shared" si="3"/>
        <v>2</v>
      </c>
      <c r="AC315" s="176">
        <f t="shared" si="3"/>
        <v>2</v>
      </c>
      <c r="AD315" s="176">
        <f t="shared" si="3"/>
        <v>2</v>
      </c>
      <c r="AE315" s="176">
        <f t="shared" si="3"/>
        <v>2</v>
      </c>
      <c r="AF315" s="176">
        <f t="shared" si="3"/>
        <v>2</v>
      </c>
      <c r="AG315" s="176">
        <f t="shared" si="3"/>
        <v>2</v>
      </c>
      <c r="AH315" s="176">
        <f t="shared" si="3"/>
        <v>2</v>
      </c>
      <c r="AI315" s="176">
        <f t="shared" si="3"/>
        <v>2</v>
      </c>
      <c r="AJ315" s="176">
        <f t="shared" si="3"/>
        <v>2</v>
      </c>
      <c r="AK315" s="176">
        <f t="shared" si="3"/>
        <v>2</v>
      </c>
      <c r="AL315" s="176">
        <f t="shared" si="3"/>
        <v>2</v>
      </c>
      <c r="AM315" s="176">
        <f t="shared" si="3"/>
        <v>2</v>
      </c>
      <c r="AN315" s="176">
        <f t="shared" si="3"/>
        <v>2</v>
      </c>
      <c r="AO315" s="176">
        <f t="shared" si="3"/>
        <v>2</v>
      </c>
      <c r="AP315" s="176">
        <f t="shared" si="3"/>
        <v>2</v>
      </c>
      <c r="AQ315" s="176">
        <f t="shared" si="3"/>
        <v>2</v>
      </c>
      <c r="AR315" s="176">
        <f t="shared" si="3"/>
        <v>2</v>
      </c>
      <c r="AS315" s="176">
        <f t="shared" si="3"/>
        <v>2</v>
      </c>
      <c r="AT315" s="176">
        <f t="shared" si="3"/>
        <v>0</v>
      </c>
      <c r="AU315" s="176">
        <f t="shared" si="3"/>
        <v>2</v>
      </c>
      <c r="AV315" s="176">
        <f t="shared" si="3"/>
        <v>2</v>
      </c>
      <c r="AW315" s="176">
        <f t="shared" si="3"/>
        <v>0</v>
      </c>
      <c r="AX315" s="176">
        <f t="shared" si="3"/>
        <v>2</v>
      </c>
      <c r="AY315" s="176">
        <f t="shared" si="3"/>
        <v>2</v>
      </c>
      <c r="AZ315" s="176">
        <f t="shared" si="3"/>
        <v>2</v>
      </c>
      <c r="BA315" s="176"/>
      <c r="BB315" s="176"/>
      <c r="BC315" s="176"/>
      <c r="BD315" s="176"/>
      <c r="BE315" s="176"/>
      <c r="BF315" s="176"/>
      <c r="BG315" s="176"/>
      <c r="BH315" s="176"/>
      <c r="BI315" s="176"/>
      <c r="BJ315" s="176"/>
      <c r="BK315" s="176"/>
      <c r="BL315" s="176"/>
      <c r="BM315" s="176"/>
      <c r="BN315" s="176"/>
      <c r="BO315" s="176"/>
      <c r="BP315" s="176"/>
      <c r="BQ315" s="176"/>
      <c r="BR315" s="176"/>
      <c r="BS315" s="176"/>
      <c r="BT315" s="176"/>
      <c r="BU315" s="176"/>
      <c r="BV315" s="176"/>
      <c r="BW315" s="176"/>
      <c r="BX315" s="176"/>
      <c r="BY315" s="176"/>
      <c r="BZ315" s="176"/>
      <c r="CA315" s="176"/>
      <c r="CB315" s="176"/>
      <c r="CC315" s="176"/>
      <c r="CD315" s="176"/>
      <c r="CE315" s="176"/>
      <c r="CF315" s="176"/>
      <c r="CG315" s="176"/>
      <c r="CH315" s="176"/>
      <c r="CI315" s="176"/>
      <c r="CJ315" s="176"/>
      <c r="CK315" s="176"/>
      <c r="CL315" s="176"/>
      <c r="CM315" s="176"/>
      <c r="CN315" s="176"/>
      <c r="CO315" s="176"/>
      <c r="CP315" s="176"/>
      <c r="CQ315" s="176"/>
      <c r="CR315" s="176"/>
      <c r="CS315" s="176"/>
      <c r="CT315" s="176"/>
      <c r="CU315" s="176"/>
      <c r="CV315" s="176"/>
      <c r="CW315" s="176"/>
      <c r="CX315" s="176"/>
      <c r="CY315" s="176"/>
      <c r="CZ315" s="176"/>
    </row>
    <row r="316" spans="1:104" x14ac:dyDescent="0.3">
      <c r="A316" s="594">
        <v>953</v>
      </c>
      <c r="B316" s="176"/>
      <c r="C316" s="176"/>
      <c r="D316" s="176">
        <f>D256</f>
        <v>2</v>
      </c>
      <c r="E316" s="176">
        <f t="shared" ref="E316:AZ316" si="4">E256</f>
        <v>2</v>
      </c>
      <c r="F316" s="176">
        <f t="shared" si="4"/>
        <v>2</v>
      </c>
      <c r="G316" s="176">
        <f t="shared" si="4"/>
        <v>2</v>
      </c>
      <c r="H316" s="176">
        <f t="shared" si="4"/>
        <v>2</v>
      </c>
      <c r="I316" s="176">
        <f t="shared" si="4"/>
        <v>2</v>
      </c>
      <c r="J316" s="176">
        <f t="shared" si="4"/>
        <v>2</v>
      </c>
      <c r="K316" s="176">
        <f t="shared" si="4"/>
        <v>2</v>
      </c>
      <c r="L316" s="176">
        <f t="shared" si="4"/>
        <v>0</v>
      </c>
      <c r="M316" s="176">
        <f t="shared" si="4"/>
        <v>2</v>
      </c>
      <c r="N316" s="176">
        <f t="shared" si="4"/>
        <v>2</v>
      </c>
      <c r="O316" s="176">
        <f t="shared" si="4"/>
        <v>0</v>
      </c>
      <c r="P316" s="176">
        <f t="shared" si="4"/>
        <v>2</v>
      </c>
      <c r="Q316" s="176">
        <f t="shared" si="4"/>
        <v>2</v>
      </c>
      <c r="R316" s="176">
        <f t="shared" si="4"/>
        <v>2</v>
      </c>
      <c r="S316" s="176">
        <f t="shared" si="4"/>
        <v>2</v>
      </c>
      <c r="T316" s="176">
        <f t="shared" si="4"/>
        <v>2</v>
      </c>
      <c r="U316" s="176">
        <f t="shared" si="4"/>
        <v>2</v>
      </c>
      <c r="V316" s="176">
        <f t="shared" si="4"/>
        <v>2</v>
      </c>
      <c r="W316" s="176">
        <f t="shared" si="4"/>
        <v>2</v>
      </c>
      <c r="X316" s="176">
        <f t="shared" si="4"/>
        <v>2</v>
      </c>
      <c r="Y316" s="176">
        <f t="shared" si="4"/>
        <v>2</v>
      </c>
      <c r="Z316" s="176">
        <f t="shared" si="4"/>
        <v>2</v>
      </c>
      <c r="AA316" s="176">
        <f t="shared" si="4"/>
        <v>2</v>
      </c>
      <c r="AB316" s="176">
        <f t="shared" si="4"/>
        <v>2</v>
      </c>
      <c r="AC316" s="176">
        <f t="shared" si="4"/>
        <v>2</v>
      </c>
      <c r="AD316" s="176">
        <f t="shared" si="4"/>
        <v>2</v>
      </c>
      <c r="AE316" s="176">
        <f t="shared" si="4"/>
        <v>2</v>
      </c>
      <c r="AF316" s="176">
        <f t="shared" si="4"/>
        <v>2</v>
      </c>
      <c r="AG316" s="176">
        <f t="shared" si="4"/>
        <v>2</v>
      </c>
      <c r="AH316" s="176">
        <f t="shared" si="4"/>
        <v>2</v>
      </c>
      <c r="AI316" s="176">
        <f t="shared" si="4"/>
        <v>2</v>
      </c>
      <c r="AJ316" s="176">
        <f t="shared" si="4"/>
        <v>2</v>
      </c>
      <c r="AK316" s="176">
        <f t="shared" si="4"/>
        <v>2</v>
      </c>
      <c r="AL316" s="176">
        <f t="shared" si="4"/>
        <v>2</v>
      </c>
      <c r="AM316" s="176">
        <f t="shared" si="4"/>
        <v>2</v>
      </c>
      <c r="AN316" s="176">
        <f t="shared" si="4"/>
        <v>2</v>
      </c>
      <c r="AO316" s="176">
        <f t="shared" si="4"/>
        <v>2</v>
      </c>
      <c r="AP316" s="176">
        <f t="shared" si="4"/>
        <v>2</v>
      </c>
      <c r="AQ316" s="176">
        <f t="shared" si="4"/>
        <v>2</v>
      </c>
      <c r="AR316" s="176">
        <f t="shared" si="4"/>
        <v>2</v>
      </c>
      <c r="AS316" s="176">
        <f t="shared" si="4"/>
        <v>2</v>
      </c>
      <c r="AT316" s="176">
        <f t="shared" si="4"/>
        <v>0</v>
      </c>
      <c r="AU316" s="176">
        <f t="shared" si="4"/>
        <v>2</v>
      </c>
      <c r="AV316" s="176">
        <f t="shared" si="4"/>
        <v>2</v>
      </c>
      <c r="AW316" s="176">
        <f t="shared" si="4"/>
        <v>0</v>
      </c>
      <c r="AX316" s="176">
        <f t="shared" si="4"/>
        <v>2</v>
      </c>
      <c r="AY316" s="176">
        <f t="shared" si="4"/>
        <v>2</v>
      </c>
      <c r="AZ316" s="176">
        <f t="shared" si="4"/>
        <v>2</v>
      </c>
      <c r="BA316" s="176"/>
      <c r="BB316" s="176"/>
      <c r="BC316" s="176"/>
      <c r="BD316" s="176"/>
      <c r="BE316" s="176"/>
      <c r="BF316" s="176"/>
      <c r="BG316" s="176"/>
      <c r="BH316" s="176"/>
      <c r="BI316" s="176"/>
      <c r="BJ316" s="176"/>
      <c r="BK316" s="176"/>
      <c r="BL316" s="176"/>
      <c r="BM316" s="176"/>
      <c r="BN316" s="176"/>
      <c r="BO316" s="176"/>
      <c r="BP316" s="176"/>
      <c r="BQ316" s="176"/>
      <c r="BR316" s="176"/>
      <c r="BS316" s="176"/>
      <c r="BT316" s="176"/>
      <c r="BU316" s="176"/>
      <c r="BV316" s="176"/>
      <c r="BW316" s="176"/>
      <c r="BX316" s="176"/>
      <c r="BY316" s="176"/>
      <c r="BZ316" s="176"/>
      <c r="CA316" s="176"/>
      <c r="CB316" s="176"/>
      <c r="CC316" s="176"/>
      <c r="CD316" s="176"/>
      <c r="CE316" s="176"/>
      <c r="CF316" s="176"/>
      <c r="CG316" s="176"/>
      <c r="CH316" s="176"/>
      <c r="CI316" s="176"/>
      <c r="CJ316" s="176"/>
      <c r="CK316" s="176"/>
      <c r="CL316" s="176"/>
      <c r="CM316" s="176"/>
      <c r="CN316" s="176"/>
      <c r="CO316" s="176"/>
      <c r="CP316" s="176"/>
      <c r="CQ316" s="176"/>
      <c r="CR316" s="176"/>
      <c r="CS316" s="176"/>
      <c r="CT316" s="176"/>
      <c r="CU316" s="176"/>
      <c r="CV316" s="176"/>
      <c r="CW316" s="176"/>
      <c r="CX316" s="176"/>
      <c r="CY316" s="176"/>
      <c r="CZ316" s="176"/>
    </row>
    <row r="317" spans="1:104" x14ac:dyDescent="0.3">
      <c r="A317" s="594">
        <v>955</v>
      </c>
      <c r="B317" s="176"/>
      <c r="C317" s="176"/>
      <c r="D317" s="176">
        <f>D258</f>
        <v>2</v>
      </c>
      <c r="E317" s="176">
        <f t="shared" ref="E317:AZ317" si="5">E258</f>
        <v>0</v>
      </c>
      <c r="F317" s="176">
        <f t="shared" si="5"/>
        <v>0</v>
      </c>
      <c r="G317" s="176">
        <f t="shared" si="5"/>
        <v>0</v>
      </c>
      <c r="H317" s="176">
        <f t="shared" si="5"/>
        <v>0</v>
      </c>
      <c r="I317" s="176">
        <f t="shared" si="5"/>
        <v>0</v>
      </c>
      <c r="J317" s="176">
        <f t="shared" si="5"/>
        <v>0</v>
      </c>
      <c r="K317" s="176">
        <f t="shared" si="5"/>
        <v>0</v>
      </c>
      <c r="L317" s="176">
        <f t="shared" si="5"/>
        <v>0</v>
      </c>
      <c r="M317" s="176">
        <f t="shared" si="5"/>
        <v>1</v>
      </c>
      <c r="N317" s="176">
        <f t="shared" si="5"/>
        <v>0</v>
      </c>
      <c r="O317" s="176">
        <f t="shared" si="5"/>
        <v>0</v>
      </c>
      <c r="P317" s="176">
        <f t="shared" si="5"/>
        <v>0</v>
      </c>
      <c r="Q317" s="176">
        <f t="shared" si="5"/>
        <v>0</v>
      </c>
      <c r="R317" s="176">
        <f t="shared" si="5"/>
        <v>0</v>
      </c>
      <c r="S317" s="176">
        <f t="shared" si="5"/>
        <v>0</v>
      </c>
      <c r="T317" s="176">
        <f t="shared" si="5"/>
        <v>0</v>
      </c>
      <c r="U317" s="176">
        <f t="shared" si="5"/>
        <v>0</v>
      </c>
      <c r="V317" s="176">
        <f t="shared" si="5"/>
        <v>1</v>
      </c>
      <c r="W317" s="176">
        <f t="shared" si="5"/>
        <v>0</v>
      </c>
      <c r="X317" s="176">
        <f t="shared" si="5"/>
        <v>0</v>
      </c>
      <c r="Y317" s="176">
        <f t="shared" si="5"/>
        <v>0</v>
      </c>
      <c r="Z317" s="176">
        <f t="shared" si="5"/>
        <v>0</v>
      </c>
      <c r="AA317" s="176">
        <f t="shared" si="5"/>
        <v>0</v>
      </c>
      <c r="AB317" s="176">
        <f t="shared" si="5"/>
        <v>0</v>
      </c>
      <c r="AC317" s="176">
        <f t="shared" si="5"/>
        <v>0</v>
      </c>
      <c r="AD317" s="176">
        <f t="shared" si="5"/>
        <v>0</v>
      </c>
      <c r="AE317" s="176">
        <f t="shared" si="5"/>
        <v>0</v>
      </c>
      <c r="AF317" s="176">
        <f t="shared" si="5"/>
        <v>0</v>
      </c>
      <c r="AG317" s="176">
        <f t="shared" si="5"/>
        <v>0</v>
      </c>
      <c r="AH317" s="176">
        <f t="shared" si="5"/>
        <v>0</v>
      </c>
      <c r="AI317" s="176">
        <f t="shared" si="5"/>
        <v>0</v>
      </c>
      <c r="AJ317" s="176">
        <f t="shared" si="5"/>
        <v>0</v>
      </c>
      <c r="AK317" s="176">
        <f t="shared" si="5"/>
        <v>0</v>
      </c>
      <c r="AL317" s="176">
        <f t="shared" si="5"/>
        <v>0</v>
      </c>
      <c r="AM317" s="176">
        <f t="shared" si="5"/>
        <v>0</v>
      </c>
      <c r="AN317" s="176">
        <f t="shared" si="5"/>
        <v>1</v>
      </c>
      <c r="AO317" s="176">
        <f t="shared" si="5"/>
        <v>0</v>
      </c>
      <c r="AP317" s="176">
        <f t="shared" si="5"/>
        <v>0</v>
      </c>
      <c r="AQ317" s="176">
        <f t="shared" si="5"/>
        <v>0</v>
      </c>
      <c r="AR317" s="176">
        <f t="shared" si="5"/>
        <v>0</v>
      </c>
      <c r="AS317" s="176">
        <f t="shared" si="5"/>
        <v>0</v>
      </c>
      <c r="AT317" s="176">
        <f t="shared" si="5"/>
        <v>0</v>
      </c>
      <c r="AU317" s="176">
        <f t="shared" si="5"/>
        <v>0</v>
      </c>
      <c r="AV317" s="176">
        <f t="shared" si="5"/>
        <v>0</v>
      </c>
      <c r="AW317" s="176">
        <f t="shared" si="5"/>
        <v>0</v>
      </c>
      <c r="AX317" s="176">
        <f t="shared" si="5"/>
        <v>0</v>
      </c>
      <c r="AY317" s="176">
        <f t="shared" si="5"/>
        <v>0</v>
      </c>
      <c r="AZ317" s="176">
        <f t="shared" si="5"/>
        <v>0</v>
      </c>
      <c r="BA317" s="176"/>
      <c r="BB317" s="176"/>
      <c r="BC317" s="176"/>
      <c r="BD317" s="176"/>
      <c r="BE317" s="176"/>
      <c r="BF317" s="176"/>
      <c r="BG317" s="176"/>
      <c r="BH317" s="176"/>
      <c r="BI317" s="176"/>
      <c r="BJ317" s="176"/>
      <c r="BK317" s="176"/>
      <c r="BL317" s="176"/>
      <c r="BM317" s="176"/>
      <c r="BN317" s="176"/>
      <c r="BO317" s="176"/>
      <c r="BP317" s="176"/>
      <c r="BQ317" s="176"/>
      <c r="BR317" s="176"/>
      <c r="BS317" s="176"/>
      <c r="BT317" s="176"/>
      <c r="BU317" s="176"/>
      <c r="BV317" s="176"/>
      <c r="BW317" s="176"/>
      <c r="BX317" s="176"/>
      <c r="BY317" s="176"/>
      <c r="BZ317" s="176"/>
      <c r="CA317" s="176"/>
      <c r="CB317" s="176"/>
      <c r="CC317" s="176"/>
      <c r="CD317" s="176"/>
      <c r="CE317" s="176"/>
      <c r="CF317" s="176"/>
      <c r="CG317" s="176"/>
      <c r="CH317" s="176"/>
      <c r="CI317" s="176"/>
      <c r="CJ317" s="176"/>
      <c r="CK317" s="176"/>
      <c r="CL317" s="176"/>
      <c r="CM317" s="176"/>
      <c r="CN317" s="176"/>
      <c r="CO317" s="176"/>
      <c r="CP317" s="176"/>
      <c r="CQ317" s="176"/>
      <c r="CR317" s="176"/>
      <c r="CS317" s="176"/>
      <c r="CT317" s="176"/>
      <c r="CU317" s="176"/>
      <c r="CV317" s="176"/>
      <c r="CW317" s="176"/>
      <c r="CX317" s="176"/>
      <c r="CY317" s="176"/>
      <c r="CZ317" s="176"/>
    </row>
    <row r="318" spans="1:104" x14ac:dyDescent="0.3">
      <c r="A318" s="594">
        <v>957</v>
      </c>
      <c r="B318" s="176"/>
      <c r="C318" s="176"/>
      <c r="D318" s="176">
        <f>D260</f>
        <v>0</v>
      </c>
      <c r="E318" s="176">
        <f t="shared" ref="E318:AZ318" si="6">E260</f>
        <v>0</v>
      </c>
      <c r="F318" s="176">
        <f t="shared" si="6"/>
        <v>0</v>
      </c>
      <c r="G318" s="176">
        <f t="shared" si="6"/>
        <v>0</v>
      </c>
      <c r="H318" s="176">
        <f t="shared" si="6"/>
        <v>0</v>
      </c>
      <c r="I318" s="176">
        <f t="shared" si="6"/>
        <v>0</v>
      </c>
      <c r="J318" s="176">
        <f t="shared" si="6"/>
        <v>0</v>
      </c>
      <c r="K318" s="176">
        <f t="shared" si="6"/>
        <v>0</v>
      </c>
      <c r="L318" s="176">
        <f t="shared" si="6"/>
        <v>0</v>
      </c>
      <c r="M318" s="176">
        <f t="shared" si="6"/>
        <v>0</v>
      </c>
      <c r="N318" s="176">
        <f t="shared" si="6"/>
        <v>0</v>
      </c>
      <c r="O318" s="176">
        <f t="shared" si="6"/>
        <v>0</v>
      </c>
      <c r="P318" s="176">
        <f t="shared" si="6"/>
        <v>0</v>
      </c>
      <c r="Q318" s="176">
        <f t="shared" si="6"/>
        <v>0</v>
      </c>
      <c r="R318" s="176">
        <f t="shared" si="6"/>
        <v>0</v>
      </c>
      <c r="S318" s="176">
        <f t="shared" si="6"/>
        <v>0</v>
      </c>
      <c r="T318" s="176">
        <f t="shared" si="6"/>
        <v>0</v>
      </c>
      <c r="U318" s="176">
        <f t="shared" si="6"/>
        <v>0</v>
      </c>
      <c r="V318" s="176">
        <f t="shared" si="6"/>
        <v>0</v>
      </c>
      <c r="W318" s="176">
        <f t="shared" si="6"/>
        <v>0</v>
      </c>
      <c r="X318" s="176">
        <f t="shared" si="6"/>
        <v>0</v>
      </c>
      <c r="Y318" s="176">
        <f t="shared" si="6"/>
        <v>0</v>
      </c>
      <c r="Z318" s="176">
        <f t="shared" si="6"/>
        <v>1</v>
      </c>
      <c r="AA318" s="176">
        <f t="shared" si="6"/>
        <v>0</v>
      </c>
      <c r="AB318" s="176">
        <f t="shared" si="6"/>
        <v>0</v>
      </c>
      <c r="AC318" s="176">
        <f t="shared" si="6"/>
        <v>0</v>
      </c>
      <c r="AD318" s="176">
        <f t="shared" si="6"/>
        <v>0</v>
      </c>
      <c r="AE318" s="176">
        <f t="shared" si="6"/>
        <v>0</v>
      </c>
      <c r="AF318" s="176">
        <f t="shared" si="6"/>
        <v>0</v>
      </c>
      <c r="AG318" s="176">
        <f t="shared" si="6"/>
        <v>0</v>
      </c>
      <c r="AH318" s="176">
        <f t="shared" si="6"/>
        <v>0</v>
      </c>
      <c r="AI318" s="176">
        <f t="shared" si="6"/>
        <v>0</v>
      </c>
      <c r="AJ318" s="176">
        <f t="shared" si="6"/>
        <v>0</v>
      </c>
      <c r="AK318" s="176">
        <f t="shared" si="6"/>
        <v>0</v>
      </c>
      <c r="AL318" s="176">
        <f t="shared" si="6"/>
        <v>0</v>
      </c>
      <c r="AM318" s="176">
        <f t="shared" si="6"/>
        <v>0</v>
      </c>
      <c r="AN318" s="176">
        <f t="shared" si="6"/>
        <v>0</v>
      </c>
      <c r="AO318" s="176">
        <f t="shared" si="6"/>
        <v>0</v>
      </c>
      <c r="AP318" s="176">
        <f t="shared" si="6"/>
        <v>0</v>
      </c>
      <c r="AQ318" s="176">
        <f t="shared" si="6"/>
        <v>0</v>
      </c>
      <c r="AR318" s="176">
        <f t="shared" si="6"/>
        <v>0</v>
      </c>
      <c r="AS318" s="176">
        <f t="shared" si="6"/>
        <v>0</v>
      </c>
      <c r="AT318" s="176">
        <f t="shared" si="6"/>
        <v>0</v>
      </c>
      <c r="AU318" s="176">
        <f t="shared" si="6"/>
        <v>0</v>
      </c>
      <c r="AV318" s="176">
        <f t="shared" si="6"/>
        <v>0</v>
      </c>
      <c r="AW318" s="176">
        <f t="shared" si="6"/>
        <v>0</v>
      </c>
      <c r="AX318" s="176">
        <f t="shared" si="6"/>
        <v>0</v>
      </c>
      <c r="AY318" s="176">
        <f t="shared" si="6"/>
        <v>0</v>
      </c>
      <c r="AZ318" s="176">
        <f t="shared" si="6"/>
        <v>0</v>
      </c>
      <c r="BA318" s="176"/>
      <c r="BB318" s="176"/>
      <c r="BC318" s="176"/>
      <c r="BD318" s="176"/>
      <c r="BE318" s="176"/>
      <c r="BF318" s="176"/>
      <c r="BG318" s="176"/>
      <c r="BH318" s="176"/>
      <c r="BI318" s="176"/>
      <c r="BJ318" s="176"/>
      <c r="BK318" s="176"/>
      <c r="BL318" s="176"/>
      <c r="BM318" s="176"/>
      <c r="BN318" s="176"/>
      <c r="BO318" s="176"/>
      <c r="BP318" s="176"/>
      <c r="BQ318" s="176"/>
      <c r="BR318" s="176"/>
      <c r="BS318" s="176"/>
      <c r="BT318" s="176"/>
      <c r="BU318" s="176"/>
      <c r="BV318" s="176"/>
      <c r="BW318" s="176"/>
      <c r="BX318" s="176"/>
      <c r="BY318" s="176"/>
      <c r="BZ318" s="176"/>
      <c r="CA318" s="176"/>
      <c r="CB318" s="176"/>
      <c r="CC318" s="176"/>
      <c r="CD318" s="176"/>
      <c r="CE318" s="176"/>
      <c r="CF318" s="176"/>
      <c r="CG318" s="176"/>
      <c r="CH318" s="176"/>
      <c r="CI318" s="176"/>
      <c r="CJ318" s="176"/>
      <c r="CK318" s="176"/>
      <c r="CL318" s="176"/>
      <c r="CM318" s="176"/>
      <c r="CN318" s="176"/>
      <c r="CO318" s="176"/>
      <c r="CP318" s="176"/>
      <c r="CQ318" s="176"/>
      <c r="CR318" s="176"/>
      <c r="CS318" s="176"/>
      <c r="CT318" s="176"/>
      <c r="CU318" s="176"/>
      <c r="CV318" s="176"/>
      <c r="CW318" s="176"/>
      <c r="CX318" s="176"/>
      <c r="CY318" s="176"/>
      <c r="CZ318" s="176"/>
    </row>
    <row r="319" spans="1:104" x14ac:dyDescent="0.3">
      <c r="A319" s="594">
        <v>959</v>
      </c>
      <c r="B319" s="176"/>
      <c r="C319" s="176"/>
      <c r="D319" s="176">
        <f>D262</f>
        <v>2</v>
      </c>
      <c r="E319" s="176">
        <f t="shared" ref="E319:AZ319" si="7">E262</f>
        <v>2</v>
      </c>
      <c r="F319" s="176">
        <f t="shared" si="7"/>
        <v>2</v>
      </c>
      <c r="G319" s="176">
        <f t="shared" si="7"/>
        <v>2</v>
      </c>
      <c r="H319" s="176">
        <f t="shared" si="7"/>
        <v>2</v>
      </c>
      <c r="I319" s="176">
        <f t="shared" si="7"/>
        <v>2</v>
      </c>
      <c r="J319" s="176">
        <f t="shared" si="7"/>
        <v>2</v>
      </c>
      <c r="K319" s="176">
        <f t="shared" si="7"/>
        <v>2</v>
      </c>
      <c r="L319" s="176">
        <f t="shared" si="7"/>
        <v>0</v>
      </c>
      <c r="M319" s="176">
        <f t="shared" si="7"/>
        <v>2</v>
      </c>
      <c r="N319" s="176">
        <f t="shared" si="7"/>
        <v>2</v>
      </c>
      <c r="O319" s="176">
        <f t="shared" si="7"/>
        <v>0</v>
      </c>
      <c r="P319" s="176">
        <f t="shared" si="7"/>
        <v>2</v>
      </c>
      <c r="Q319" s="176">
        <f t="shared" si="7"/>
        <v>2</v>
      </c>
      <c r="R319" s="176">
        <f t="shared" si="7"/>
        <v>2</v>
      </c>
      <c r="S319" s="176">
        <f t="shared" si="7"/>
        <v>2</v>
      </c>
      <c r="T319" s="176">
        <f t="shared" si="7"/>
        <v>2</v>
      </c>
      <c r="U319" s="176">
        <f t="shared" si="7"/>
        <v>2</v>
      </c>
      <c r="V319" s="176">
        <f t="shared" si="7"/>
        <v>2</v>
      </c>
      <c r="W319" s="176">
        <f t="shared" si="7"/>
        <v>2</v>
      </c>
      <c r="X319" s="176">
        <f t="shared" si="7"/>
        <v>2</v>
      </c>
      <c r="Y319" s="176">
        <f t="shared" si="7"/>
        <v>2</v>
      </c>
      <c r="Z319" s="176">
        <f t="shared" si="7"/>
        <v>2</v>
      </c>
      <c r="AA319" s="176">
        <f t="shared" si="7"/>
        <v>2</v>
      </c>
      <c r="AB319" s="176">
        <f t="shared" si="7"/>
        <v>2</v>
      </c>
      <c r="AC319" s="176">
        <f t="shared" si="7"/>
        <v>3</v>
      </c>
      <c r="AD319" s="176">
        <f t="shared" si="7"/>
        <v>2</v>
      </c>
      <c r="AE319" s="176">
        <f t="shared" si="7"/>
        <v>2</v>
      </c>
      <c r="AF319" s="176">
        <f t="shared" si="7"/>
        <v>3</v>
      </c>
      <c r="AG319" s="176">
        <f t="shared" si="7"/>
        <v>2</v>
      </c>
      <c r="AH319" s="176">
        <f t="shared" si="7"/>
        <v>2</v>
      </c>
      <c r="AI319" s="176">
        <f t="shared" si="7"/>
        <v>2</v>
      </c>
      <c r="AJ319" s="176">
        <f t="shared" si="7"/>
        <v>2</v>
      </c>
      <c r="AK319" s="176">
        <f t="shared" si="7"/>
        <v>2</v>
      </c>
      <c r="AL319" s="176">
        <f t="shared" si="7"/>
        <v>3</v>
      </c>
      <c r="AM319" s="176">
        <f t="shared" si="7"/>
        <v>2</v>
      </c>
      <c r="AN319" s="176">
        <f t="shared" si="7"/>
        <v>2</v>
      </c>
      <c r="AO319" s="176">
        <f t="shared" si="7"/>
        <v>2</v>
      </c>
      <c r="AP319" s="176">
        <f t="shared" si="7"/>
        <v>2</v>
      </c>
      <c r="AQ319" s="176">
        <f t="shared" si="7"/>
        <v>2</v>
      </c>
      <c r="AR319" s="176">
        <f t="shared" si="7"/>
        <v>2</v>
      </c>
      <c r="AS319" s="176">
        <f t="shared" si="7"/>
        <v>3</v>
      </c>
      <c r="AT319" s="176">
        <f t="shared" si="7"/>
        <v>0</v>
      </c>
      <c r="AU319" s="176">
        <f t="shared" si="7"/>
        <v>2</v>
      </c>
      <c r="AV319" s="176">
        <f t="shared" si="7"/>
        <v>2</v>
      </c>
      <c r="AW319" s="176">
        <f t="shared" si="7"/>
        <v>0</v>
      </c>
      <c r="AX319" s="176">
        <f t="shared" si="7"/>
        <v>2</v>
      </c>
      <c r="AY319" s="176">
        <f t="shared" si="7"/>
        <v>3</v>
      </c>
      <c r="AZ319" s="176">
        <f t="shared" si="7"/>
        <v>2</v>
      </c>
      <c r="BA319" s="176"/>
      <c r="BB319" s="176"/>
      <c r="BC319" s="176"/>
      <c r="BD319" s="176"/>
      <c r="BE319" s="176"/>
      <c r="BF319" s="176"/>
      <c r="BG319" s="176"/>
      <c r="BH319" s="176"/>
      <c r="BI319" s="176"/>
      <c r="BJ319" s="176"/>
      <c r="BK319" s="176"/>
      <c r="BL319" s="176"/>
      <c r="BM319" s="176"/>
      <c r="BN319" s="176"/>
      <c r="BO319" s="176"/>
      <c r="BP319" s="176"/>
      <c r="BQ319" s="176"/>
      <c r="BR319" s="176"/>
      <c r="BS319" s="176"/>
      <c r="BT319" s="176"/>
      <c r="BU319" s="176"/>
      <c r="BV319" s="176"/>
      <c r="BW319" s="176"/>
      <c r="BX319" s="176"/>
      <c r="BY319" s="176"/>
      <c r="BZ319" s="176"/>
      <c r="CA319" s="176"/>
      <c r="CB319" s="176"/>
      <c r="CC319" s="176"/>
      <c r="CD319" s="176"/>
      <c r="CE319" s="176"/>
      <c r="CF319" s="176"/>
      <c r="CG319" s="176"/>
      <c r="CH319" s="176"/>
      <c r="CI319" s="176"/>
      <c r="CJ319" s="176"/>
      <c r="CK319" s="176"/>
      <c r="CL319" s="176"/>
      <c r="CM319" s="176"/>
      <c r="CN319" s="176"/>
      <c r="CO319" s="176"/>
      <c r="CP319" s="176"/>
      <c r="CQ319" s="176"/>
      <c r="CR319" s="176"/>
      <c r="CS319" s="176"/>
      <c r="CT319" s="176"/>
      <c r="CU319" s="176"/>
      <c r="CV319" s="176"/>
      <c r="CW319" s="176"/>
      <c r="CX319" s="176"/>
      <c r="CY319" s="176"/>
      <c r="CZ319" s="176"/>
    </row>
    <row r="320" spans="1:104" x14ac:dyDescent="0.3">
      <c r="A320" s="152">
        <v>965</v>
      </c>
      <c r="B320" s="176"/>
      <c r="C320" s="176"/>
      <c r="D320" s="176">
        <f>D266</f>
        <v>0</v>
      </c>
      <c r="E320" s="176">
        <f t="shared" ref="E320:AZ320" si="8">E266</f>
        <v>0</v>
      </c>
      <c r="F320" s="176">
        <f t="shared" si="8"/>
        <v>0</v>
      </c>
      <c r="G320" s="176">
        <f t="shared" si="8"/>
        <v>0</v>
      </c>
      <c r="H320" s="176">
        <f t="shared" si="8"/>
        <v>0</v>
      </c>
      <c r="I320" s="176">
        <f t="shared" si="8"/>
        <v>0</v>
      </c>
      <c r="J320" s="176">
        <f t="shared" si="8"/>
        <v>0</v>
      </c>
      <c r="K320" s="176">
        <f t="shared" si="8"/>
        <v>0</v>
      </c>
      <c r="L320" s="176">
        <f t="shared" si="8"/>
        <v>0</v>
      </c>
      <c r="M320" s="176">
        <f t="shared" si="8"/>
        <v>0</v>
      </c>
      <c r="N320" s="176">
        <f t="shared" si="8"/>
        <v>0</v>
      </c>
      <c r="O320" s="176">
        <f t="shared" si="8"/>
        <v>0</v>
      </c>
      <c r="P320" s="176">
        <f t="shared" si="8"/>
        <v>0</v>
      </c>
      <c r="Q320" s="176">
        <f t="shared" si="8"/>
        <v>0</v>
      </c>
      <c r="R320" s="176">
        <f t="shared" si="8"/>
        <v>0</v>
      </c>
      <c r="S320" s="176">
        <f t="shared" si="8"/>
        <v>0</v>
      </c>
      <c r="T320" s="176">
        <f t="shared" si="8"/>
        <v>0</v>
      </c>
      <c r="U320" s="176">
        <f t="shared" si="8"/>
        <v>0</v>
      </c>
      <c r="V320" s="176">
        <f t="shared" si="8"/>
        <v>0</v>
      </c>
      <c r="W320" s="176">
        <f t="shared" si="8"/>
        <v>0</v>
      </c>
      <c r="X320" s="176">
        <f t="shared" si="8"/>
        <v>0</v>
      </c>
      <c r="Y320" s="176">
        <f t="shared" si="8"/>
        <v>0</v>
      </c>
      <c r="Z320" s="176">
        <f t="shared" si="8"/>
        <v>0</v>
      </c>
      <c r="AA320" s="176">
        <f t="shared" si="8"/>
        <v>0</v>
      </c>
      <c r="AB320" s="176">
        <f t="shared" si="8"/>
        <v>0</v>
      </c>
      <c r="AC320" s="176">
        <f t="shared" si="8"/>
        <v>0</v>
      </c>
      <c r="AD320" s="176">
        <f t="shared" si="8"/>
        <v>0</v>
      </c>
      <c r="AE320" s="176">
        <f t="shared" si="8"/>
        <v>0</v>
      </c>
      <c r="AF320" s="176">
        <f t="shared" si="8"/>
        <v>0</v>
      </c>
      <c r="AG320" s="176">
        <f t="shared" si="8"/>
        <v>0</v>
      </c>
      <c r="AH320" s="176">
        <f t="shared" si="8"/>
        <v>0</v>
      </c>
      <c r="AI320" s="176">
        <f t="shared" si="8"/>
        <v>0</v>
      </c>
      <c r="AJ320" s="176">
        <f t="shared" si="8"/>
        <v>0</v>
      </c>
      <c r="AK320" s="176">
        <f t="shared" si="8"/>
        <v>0</v>
      </c>
      <c r="AL320" s="176">
        <f t="shared" si="8"/>
        <v>0</v>
      </c>
      <c r="AM320" s="176">
        <f t="shared" si="8"/>
        <v>0</v>
      </c>
      <c r="AN320" s="176">
        <f t="shared" si="8"/>
        <v>0</v>
      </c>
      <c r="AO320" s="176">
        <f t="shared" si="8"/>
        <v>0</v>
      </c>
      <c r="AP320" s="176">
        <f t="shared" si="8"/>
        <v>0</v>
      </c>
      <c r="AQ320" s="176">
        <f t="shared" si="8"/>
        <v>0</v>
      </c>
      <c r="AR320" s="176">
        <f t="shared" si="8"/>
        <v>0</v>
      </c>
      <c r="AS320" s="176">
        <f t="shared" si="8"/>
        <v>0</v>
      </c>
      <c r="AT320" s="176">
        <f t="shared" si="8"/>
        <v>0</v>
      </c>
      <c r="AU320" s="176">
        <f t="shared" si="8"/>
        <v>0</v>
      </c>
      <c r="AV320" s="176">
        <f t="shared" si="8"/>
        <v>0</v>
      </c>
      <c r="AW320" s="176">
        <f t="shared" si="8"/>
        <v>0</v>
      </c>
      <c r="AX320" s="176">
        <f t="shared" si="8"/>
        <v>0</v>
      </c>
      <c r="AY320" s="176">
        <f t="shared" si="8"/>
        <v>0</v>
      </c>
      <c r="AZ320" s="176">
        <f t="shared" si="8"/>
        <v>0</v>
      </c>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row>
    <row r="321" spans="1:104" x14ac:dyDescent="0.3">
      <c r="A321" s="594">
        <v>973</v>
      </c>
      <c r="B321" s="176"/>
      <c r="C321" s="176"/>
      <c r="D321" s="176">
        <f>D269</f>
        <v>0</v>
      </c>
      <c r="E321" s="176">
        <f t="shared" ref="E321:AZ322" si="9">E269</f>
        <v>0</v>
      </c>
      <c r="F321" s="176">
        <f t="shared" si="9"/>
        <v>0</v>
      </c>
      <c r="G321" s="176">
        <f t="shared" si="9"/>
        <v>0</v>
      </c>
      <c r="H321" s="176">
        <f t="shared" si="9"/>
        <v>0</v>
      </c>
      <c r="I321" s="176">
        <f t="shared" si="9"/>
        <v>0</v>
      </c>
      <c r="J321" s="176">
        <f t="shared" si="9"/>
        <v>0</v>
      </c>
      <c r="K321" s="176">
        <f t="shared" si="9"/>
        <v>0</v>
      </c>
      <c r="L321" s="176">
        <f t="shared" si="9"/>
        <v>0</v>
      </c>
      <c r="M321" s="176">
        <f t="shared" si="9"/>
        <v>0</v>
      </c>
      <c r="N321" s="176">
        <f t="shared" si="9"/>
        <v>0</v>
      </c>
      <c r="O321" s="176">
        <f t="shared" si="9"/>
        <v>0</v>
      </c>
      <c r="P321" s="176">
        <f t="shared" si="9"/>
        <v>0</v>
      </c>
      <c r="Q321" s="176">
        <f t="shared" si="9"/>
        <v>0</v>
      </c>
      <c r="R321" s="176">
        <f t="shared" si="9"/>
        <v>0</v>
      </c>
      <c r="S321" s="176">
        <f t="shared" si="9"/>
        <v>0</v>
      </c>
      <c r="T321" s="176">
        <f t="shared" si="9"/>
        <v>0</v>
      </c>
      <c r="U321" s="176">
        <f t="shared" si="9"/>
        <v>0</v>
      </c>
      <c r="V321" s="176">
        <f t="shared" si="9"/>
        <v>0</v>
      </c>
      <c r="W321" s="176">
        <f t="shared" si="9"/>
        <v>0</v>
      </c>
      <c r="X321" s="176">
        <f t="shared" si="9"/>
        <v>0</v>
      </c>
      <c r="Y321" s="176">
        <f t="shared" si="9"/>
        <v>0</v>
      </c>
      <c r="Z321" s="176">
        <f t="shared" si="9"/>
        <v>0</v>
      </c>
      <c r="AA321" s="176">
        <f t="shared" si="9"/>
        <v>0</v>
      </c>
      <c r="AB321" s="176">
        <f t="shared" si="9"/>
        <v>0</v>
      </c>
      <c r="AC321" s="176">
        <f t="shared" si="9"/>
        <v>0</v>
      </c>
      <c r="AD321" s="176">
        <f t="shared" si="9"/>
        <v>0</v>
      </c>
      <c r="AE321" s="176">
        <f t="shared" si="9"/>
        <v>0</v>
      </c>
      <c r="AF321" s="176">
        <f t="shared" si="9"/>
        <v>0</v>
      </c>
      <c r="AG321" s="176">
        <f t="shared" si="9"/>
        <v>0</v>
      </c>
      <c r="AH321" s="176">
        <f t="shared" si="9"/>
        <v>0</v>
      </c>
      <c r="AI321" s="176">
        <f t="shared" si="9"/>
        <v>0</v>
      </c>
      <c r="AJ321" s="176">
        <f t="shared" si="9"/>
        <v>0</v>
      </c>
      <c r="AK321" s="176">
        <f t="shared" si="9"/>
        <v>0</v>
      </c>
      <c r="AL321" s="176">
        <f t="shared" si="9"/>
        <v>0</v>
      </c>
      <c r="AM321" s="176">
        <f t="shared" si="9"/>
        <v>0</v>
      </c>
      <c r="AN321" s="176">
        <f t="shared" si="9"/>
        <v>0</v>
      </c>
      <c r="AO321" s="176">
        <f t="shared" si="9"/>
        <v>0</v>
      </c>
      <c r="AP321" s="176">
        <f t="shared" si="9"/>
        <v>0</v>
      </c>
      <c r="AQ321" s="176">
        <f t="shared" si="9"/>
        <v>0</v>
      </c>
      <c r="AR321" s="176">
        <f t="shared" si="9"/>
        <v>0</v>
      </c>
      <c r="AS321" s="176">
        <f t="shared" si="9"/>
        <v>0</v>
      </c>
      <c r="AT321" s="176">
        <f t="shared" si="9"/>
        <v>0</v>
      </c>
      <c r="AU321" s="176">
        <f t="shared" si="9"/>
        <v>0</v>
      </c>
      <c r="AV321" s="176">
        <f t="shared" si="9"/>
        <v>0</v>
      </c>
      <c r="AW321" s="176">
        <f t="shared" si="9"/>
        <v>0</v>
      </c>
      <c r="AX321" s="176">
        <f t="shared" si="9"/>
        <v>0</v>
      </c>
      <c r="AY321" s="176">
        <f t="shared" si="9"/>
        <v>0</v>
      </c>
      <c r="AZ321" s="176">
        <f t="shared" si="9"/>
        <v>0</v>
      </c>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row>
    <row r="322" spans="1:104" x14ac:dyDescent="0.3">
      <c r="A322" s="594">
        <v>974</v>
      </c>
      <c r="B322" s="176"/>
      <c r="C322" s="176"/>
      <c r="D322" s="176">
        <f t="shared" ref="D322:S327" si="10">D270</f>
        <v>0</v>
      </c>
      <c r="E322" s="176">
        <f t="shared" si="10"/>
        <v>0</v>
      </c>
      <c r="F322" s="176">
        <f t="shared" si="10"/>
        <v>0</v>
      </c>
      <c r="G322" s="176">
        <f t="shared" si="10"/>
        <v>0</v>
      </c>
      <c r="H322" s="176">
        <f t="shared" si="10"/>
        <v>0</v>
      </c>
      <c r="I322" s="176">
        <f t="shared" si="10"/>
        <v>0</v>
      </c>
      <c r="J322" s="176">
        <f t="shared" si="10"/>
        <v>0</v>
      </c>
      <c r="K322" s="176">
        <f t="shared" si="10"/>
        <v>0</v>
      </c>
      <c r="L322" s="176">
        <f t="shared" si="10"/>
        <v>0</v>
      </c>
      <c r="M322" s="176">
        <f t="shared" si="10"/>
        <v>0</v>
      </c>
      <c r="N322" s="176">
        <f t="shared" si="10"/>
        <v>0</v>
      </c>
      <c r="O322" s="176">
        <f t="shared" si="10"/>
        <v>0</v>
      </c>
      <c r="P322" s="176">
        <f t="shared" si="10"/>
        <v>0</v>
      </c>
      <c r="Q322" s="176">
        <f t="shared" si="10"/>
        <v>0</v>
      </c>
      <c r="R322" s="176">
        <f t="shared" si="10"/>
        <v>0</v>
      </c>
      <c r="S322" s="176">
        <f t="shared" si="10"/>
        <v>0</v>
      </c>
      <c r="T322" s="176">
        <f t="shared" si="9"/>
        <v>0</v>
      </c>
      <c r="U322" s="176">
        <f t="shared" si="9"/>
        <v>0</v>
      </c>
      <c r="V322" s="176">
        <f t="shared" si="9"/>
        <v>0</v>
      </c>
      <c r="W322" s="176">
        <f t="shared" si="9"/>
        <v>0</v>
      </c>
      <c r="X322" s="176">
        <f t="shared" si="9"/>
        <v>0</v>
      </c>
      <c r="Y322" s="176">
        <f t="shared" si="9"/>
        <v>0</v>
      </c>
      <c r="Z322" s="176">
        <f t="shared" si="9"/>
        <v>0</v>
      </c>
      <c r="AA322" s="176">
        <f t="shared" si="9"/>
        <v>0</v>
      </c>
      <c r="AB322" s="176">
        <f t="shared" si="9"/>
        <v>0</v>
      </c>
      <c r="AC322" s="176">
        <f t="shared" si="9"/>
        <v>0</v>
      </c>
      <c r="AD322" s="176">
        <f t="shared" si="9"/>
        <v>0</v>
      </c>
      <c r="AE322" s="176">
        <f t="shared" si="9"/>
        <v>0</v>
      </c>
      <c r="AF322" s="176">
        <f t="shared" si="9"/>
        <v>0</v>
      </c>
      <c r="AG322" s="176">
        <f t="shared" si="9"/>
        <v>0</v>
      </c>
      <c r="AH322" s="176">
        <f t="shared" si="9"/>
        <v>0</v>
      </c>
      <c r="AI322" s="176">
        <f t="shared" si="9"/>
        <v>0</v>
      </c>
      <c r="AJ322" s="176">
        <f t="shared" si="9"/>
        <v>0</v>
      </c>
      <c r="AK322" s="176">
        <f t="shared" si="9"/>
        <v>0</v>
      </c>
      <c r="AL322" s="176">
        <f t="shared" si="9"/>
        <v>0</v>
      </c>
      <c r="AM322" s="176">
        <f t="shared" si="9"/>
        <v>0</v>
      </c>
      <c r="AN322" s="176">
        <f t="shared" si="9"/>
        <v>0</v>
      </c>
      <c r="AO322" s="176">
        <f t="shared" si="9"/>
        <v>0</v>
      </c>
      <c r="AP322" s="176">
        <f t="shared" si="9"/>
        <v>0</v>
      </c>
      <c r="AQ322" s="176">
        <f t="shared" si="9"/>
        <v>0</v>
      </c>
      <c r="AR322" s="176">
        <f t="shared" si="9"/>
        <v>0</v>
      </c>
      <c r="AS322" s="176">
        <f t="shared" si="9"/>
        <v>0</v>
      </c>
      <c r="AT322" s="176">
        <f t="shared" si="9"/>
        <v>0</v>
      </c>
      <c r="AU322" s="176">
        <f t="shared" si="9"/>
        <v>0</v>
      </c>
      <c r="AV322" s="176">
        <f t="shared" si="9"/>
        <v>0</v>
      </c>
      <c r="AW322" s="176">
        <f t="shared" si="9"/>
        <v>0</v>
      </c>
      <c r="AX322" s="176">
        <f t="shared" si="9"/>
        <v>0</v>
      </c>
      <c r="AY322" s="176">
        <f t="shared" si="9"/>
        <v>0</v>
      </c>
      <c r="AZ322" s="176">
        <f t="shared" si="9"/>
        <v>0</v>
      </c>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row>
    <row r="323" spans="1:104" x14ac:dyDescent="0.3">
      <c r="A323" s="594">
        <v>975</v>
      </c>
      <c r="B323" s="176"/>
      <c r="C323" s="176"/>
      <c r="D323" s="176">
        <f t="shared" si="10"/>
        <v>0</v>
      </c>
      <c r="E323" s="176">
        <f t="shared" ref="E323:AZ326" si="11">E271</f>
        <v>0</v>
      </c>
      <c r="F323" s="176">
        <f t="shared" si="11"/>
        <v>0</v>
      </c>
      <c r="G323" s="176">
        <f t="shared" si="11"/>
        <v>0</v>
      </c>
      <c r="H323" s="176">
        <f t="shared" si="11"/>
        <v>0</v>
      </c>
      <c r="I323" s="176">
        <f t="shared" si="11"/>
        <v>0</v>
      </c>
      <c r="J323" s="176">
        <f t="shared" si="11"/>
        <v>0</v>
      </c>
      <c r="K323" s="176">
        <f t="shared" si="11"/>
        <v>0</v>
      </c>
      <c r="L323" s="176">
        <f t="shared" si="11"/>
        <v>0</v>
      </c>
      <c r="M323" s="176">
        <f t="shared" si="11"/>
        <v>0</v>
      </c>
      <c r="N323" s="176">
        <f t="shared" si="11"/>
        <v>0</v>
      </c>
      <c r="O323" s="176">
        <f t="shared" si="11"/>
        <v>0</v>
      </c>
      <c r="P323" s="176">
        <f t="shared" si="11"/>
        <v>0</v>
      </c>
      <c r="Q323" s="176">
        <f t="shared" si="11"/>
        <v>0</v>
      </c>
      <c r="R323" s="176">
        <f t="shared" si="11"/>
        <v>0</v>
      </c>
      <c r="S323" s="176">
        <f t="shared" si="11"/>
        <v>0</v>
      </c>
      <c r="T323" s="176">
        <f t="shared" si="11"/>
        <v>0</v>
      </c>
      <c r="U323" s="176">
        <f t="shared" si="11"/>
        <v>0</v>
      </c>
      <c r="V323" s="176">
        <f t="shared" si="11"/>
        <v>0</v>
      </c>
      <c r="W323" s="176">
        <f t="shared" si="11"/>
        <v>0</v>
      </c>
      <c r="X323" s="176">
        <f t="shared" si="11"/>
        <v>0</v>
      </c>
      <c r="Y323" s="176">
        <f t="shared" si="11"/>
        <v>0</v>
      </c>
      <c r="Z323" s="176">
        <f t="shared" si="11"/>
        <v>0</v>
      </c>
      <c r="AA323" s="176">
        <f t="shared" si="11"/>
        <v>0</v>
      </c>
      <c r="AB323" s="176">
        <f t="shared" si="11"/>
        <v>0</v>
      </c>
      <c r="AC323" s="176">
        <f t="shared" si="11"/>
        <v>0</v>
      </c>
      <c r="AD323" s="176">
        <f t="shared" si="11"/>
        <v>0</v>
      </c>
      <c r="AE323" s="176">
        <f t="shared" si="11"/>
        <v>0</v>
      </c>
      <c r="AF323" s="176">
        <f t="shared" si="11"/>
        <v>0</v>
      </c>
      <c r="AG323" s="176">
        <f t="shared" si="11"/>
        <v>0</v>
      </c>
      <c r="AH323" s="176">
        <f t="shared" si="11"/>
        <v>0</v>
      </c>
      <c r="AI323" s="176">
        <f t="shared" si="11"/>
        <v>0</v>
      </c>
      <c r="AJ323" s="176">
        <f t="shared" si="11"/>
        <v>0</v>
      </c>
      <c r="AK323" s="176">
        <f t="shared" si="11"/>
        <v>0</v>
      </c>
      <c r="AL323" s="176">
        <f t="shared" si="11"/>
        <v>0</v>
      </c>
      <c r="AM323" s="176">
        <f t="shared" si="11"/>
        <v>0</v>
      </c>
      <c r="AN323" s="176">
        <f t="shared" si="11"/>
        <v>0</v>
      </c>
      <c r="AO323" s="176">
        <f t="shared" si="11"/>
        <v>0</v>
      </c>
      <c r="AP323" s="176">
        <f t="shared" si="11"/>
        <v>0</v>
      </c>
      <c r="AQ323" s="176">
        <f t="shared" si="11"/>
        <v>0</v>
      </c>
      <c r="AR323" s="176">
        <f t="shared" si="11"/>
        <v>0</v>
      </c>
      <c r="AS323" s="176">
        <f t="shared" si="11"/>
        <v>0</v>
      </c>
      <c r="AT323" s="176">
        <f t="shared" si="11"/>
        <v>0</v>
      </c>
      <c r="AU323" s="176">
        <f t="shared" si="11"/>
        <v>0</v>
      </c>
      <c r="AV323" s="176">
        <f t="shared" si="11"/>
        <v>0</v>
      </c>
      <c r="AW323" s="176">
        <f t="shared" si="11"/>
        <v>0</v>
      </c>
      <c r="AX323" s="176">
        <f t="shared" si="11"/>
        <v>0</v>
      </c>
      <c r="AY323" s="176">
        <f t="shared" si="11"/>
        <v>0</v>
      </c>
      <c r="AZ323" s="176">
        <f t="shared" si="11"/>
        <v>0</v>
      </c>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row>
    <row r="324" spans="1:104" x14ac:dyDescent="0.3">
      <c r="A324" s="594">
        <v>976</v>
      </c>
      <c r="B324" s="176"/>
      <c r="C324" s="176"/>
      <c r="D324" s="176">
        <f t="shared" si="10"/>
        <v>0</v>
      </c>
      <c r="E324" s="176">
        <f t="shared" si="11"/>
        <v>0</v>
      </c>
      <c r="F324" s="176">
        <f t="shared" si="11"/>
        <v>0</v>
      </c>
      <c r="G324" s="176">
        <f t="shared" si="11"/>
        <v>0</v>
      </c>
      <c r="H324" s="176">
        <f t="shared" si="11"/>
        <v>0</v>
      </c>
      <c r="I324" s="176">
        <f t="shared" si="11"/>
        <v>0</v>
      </c>
      <c r="J324" s="176">
        <f t="shared" si="11"/>
        <v>0</v>
      </c>
      <c r="K324" s="176">
        <f t="shared" si="11"/>
        <v>0</v>
      </c>
      <c r="L324" s="176">
        <f t="shared" si="11"/>
        <v>0</v>
      </c>
      <c r="M324" s="176">
        <f t="shared" si="11"/>
        <v>0</v>
      </c>
      <c r="N324" s="176">
        <f t="shared" si="11"/>
        <v>0</v>
      </c>
      <c r="O324" s="176">
        <f t="shared" si="11"/>
        <v>0</v>
      </c>
      <c r="P324" s="176">
        <f t="shared" si="11"/>
        <v>0</v>
      </c>
      <c r="Q324" s="176">
        <f t="shared" si="11"/>
        <v>0</v>
      </c>
      <c r="R324" s="176">
        <f t="shared" si="11"/>
        <v>0</v>
      </c>
      <c r="S324" s="176">
        <f t="shared" si="11"/>
        <v>0</v>
      </c>
      <c r="T324" s="176">
        <f t="shared" si="11"/>
        <v>0</v>
      </c>
      <c r="U324" s="176">
        <f t="shared" si="11"/>
        <v>0</v>
      </c>
      <c r="V324" s="176">
        <f t="shared" si="11"/>
        <v>0</v>
      </c>
      <c r="W324" s="176">
        <f t="shared" si="11"/>
        <v>0</v>
      </c>
      <c r="X324" s="176">
        <f t="shared" si="11"/>
        <v>0</v>
      </c>
      <c r="Y324" s="176">
        <f t="shared" si="11"/>
        <v>0</v>
      </c>
      <c r="Z324" s="176">
        <f t="shared" si="11"/>
        <v>0</v>
      </c>
      <c r="AA324" s="176">
        <f t="shared" si="11"/>
        <v>0</v>
      </c>
      <c r="AB324" s="176">
        <f t="shared" si="11"/>
        <v>0</v>
      </c>
      <c r="AC324" s="176">
        <f t="shared" si="11"/>
        <v>0</v>
      </c>
      <c r="AD324" s="176">
        <f t="shared" si="11"/>
        <v>0</v>
      </c>
      <c r="AE324" s="176">
        <f t="shared" si="11"/>
        <v>0</v>
      </c>
      <c r="AF324" s="176">
        <f t="shared" si="11"/>
        <v>0</v>
      </c>
      <c r="AG324" s="176">
        <f t="shared" si="11"/>
        <v>0</v>
      </c>
      <c r="AH324" s="176">
        <f t="shared" si="11"/>
        <v>0</v>
      </c>
      <c r="AI324" s="176">
        <f t="shared" si="11"/>
        <v>0</v>
      </c>
      <c r="AJ324" s="176">
        <f t="shared" si="11"/>
        <v>0</v>
      </c>
      <c r="AK324" s="176">
        <f t="shared" si="11"/>
        <v>0</v>
      </c>
      <c r="AL324" s="176">
        <f t="shared" si="11"/>
        <v>0</v>
      </c>
      <c r="AM324" s="176">
        <f t="shared" si="11"/>
        <v>0</v>
      </c>
      <c r="AN324" s="176">
        <f t="shared" si="11"/>
        <v>0</v>
      </c>
      <c r="AO324" s="176">
        <f t="shared" si="11"/>
        <v>0</v>
      </c>
      <c r="AP324" s="176">
        <f t="shared" si="11"/>
        <v>0</v>
      </c>
      <c r="AQ324" s="176">
        <f t="shared" si="11"/>
        <v>0</v>
      </c>
      <c r="AR324" s="176">
        <f t="shared" si="11"/>
        <v>0</v>
      </c>
      <c r="AS324" s="176">
        <f t="shared" si="11"/>
        <v>0</v>
      </c>
      <c r="AT324" s="176">
        <f t="shared" si="11"/>
        <v>0</v>
      </c>
      <c r="AU324" s="176">
        <f t="shared" si="11"/>
        <v>0</v>
      </c>
      <c r="AV324" s="176">
        <f t="shared" si="11"/>
        <v>0</v>
      </c>
      <c r="AW324" s="176">
        <f t="shared" si="11"/>
        <v>0</v>
      </c>
      <c r="AX324" s="176">
        <f t="shared" si="11"/>
        <v>0</v>
      </c>
      <c r="AY324" s="176">
        <f t="shared" si="11"/>
        <v>0</v>
      </c>
      <c r="AZ324" s="176">
        <f t="shared" si="11"/>
        <v>0</v>
      </c>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row>
    <row r="325" spans="1:104" x14ac:dyDescent="0.3">
      <c r="A325" s="594">
        <v>977</v>
      </c>
      <c r="B325" s="176"/>
      <c r="C325" s="176"/>
      <c r="D325" s="176">
        <f t="shared" si="10"/>
        <v>0</v>
      </c>
      <c r="E325" s="176">
        <f t="shared" si="11"/>
        <v>0</v>
      </c>
      <c r="F325" s="176">
        <f t="shared" si="11"/>
        <v>0</v>
      </c>
      <c r="G325" s="176">
        <f t="shared" si="11"/>
        <v>0</v>
      </c>
      <c r="H325" s="176">
        <f t="shared" si="11"/>
        <v>0</v>
      </c>
      <c r="I325" s="176">
        <f t="shared" si="11"/>
        <v>0</v>
      </c>
      <c r="J325" s="176">
        <f t="shared" si="11"/>
        <v>0</v>
      </c>
      <c r="K325" s="176">
        <f t="shared" si="11"/>
        <v>0</v>
      </c>
      <c r="L325" s="176">
        <f t="shared" si="11"/>
        <v>0</v>
      </c>
      <c r="M325" s="176">
        <f t="shared" si="11"/>
        <v>0</v>
      </c>
      <c r="N325" s="176">
        <f t="shared" si="11"/>
        <v>0</v>
      </c>
      <c r="O325" s="176">
        <f t="shared" si="11"/>
        <v>0</v>
      </c>
      <c r="P325" s="176">
        <f t="shared" si="11"/>
        <v>0</v>
      </c>
      <c r="Q325" s="176">
        <f t="shared" si="11"/>
        <v>0</v>
      </c>
      <c r="R325" s="176">
        <f t="shared" si="11"/>
        <v>0</v>
      </c>
      <c r="S325" s="176">
        <f t="shared" si="11"/>
        <v>0</v>
      </c>
      <c r="T325" s="176">
        <f t="shared" si="11"/>
        <v>0</v>
      </c>
      <c r="U325" s="176">
        <f t="shared" si="11"/>
        <v>0</v>
      </c>
      <c r="V325" s="176">
        <f t="shared" si="11"/>
        <v>0</v>
      </c>
      <c r="W325" s="176">
        <f t="shared" si="11"/>
        <v>0</v>
      </c>
      <c r="X325" s="176">
        <f t="shared" si="11"/>
        <v>0</v>
      </c>
      <c r="Y325" s="176">
        <f t="shared" si="11"/>
        <v>0</v>
      </c>
      <c r="Z325" s="176">
        <f t="shared" si="11"/>
        <v>0</v>
      </c>
      <c r="AA325" s="176">
        <f t="shared" si="11"/>
        <v>0</v>
      </c>
      <c r="AB325" s="176">
        <f t="shared" si="11"/>
        <v>0</v>
      </c>
      <c r="AC325" s="176">
        <f t="shared" si="11"/>
        <v>0</v>
      </c>
      <c r="AD325" s="176">
        <f t="shared" si="11"/>
        <v>0</v>
      </c>
      <c r="AE325" s="176">
        <f t="shared" si="11"/>
        <v>0</v>
      </c>
      <c r="AF325" s="176">
        <f t="shared" si="11"/>
        <v>0</v>
      </c>
      <c r="AG325" s="176">
        <f t="shared" si="11"/>
        <v>0</v>
      </c>
      <c r="AH325" s="176">
        <f t="shared" si="11"/>
        <v>0</v>
      </c>
      <c r="AI325" s="176">
        <f t="shared" si="11"/>
        <v>0</v>
      </c>
      <c r="AJ325" s="176">
        <f t="shared" si="11"/>
        <v>0</v>
      </c>
      <c r="AK325" s="176">
        <f t="shared" si="11"/>
        <v>0</v>
      </c>
      <c r="AL325" s="176">
        <f t="shared" si="11"/>
        <v>0</v>
      </c>
      <c r="AM325" s="176">
        <f t="shared" si="11"/>
        <v>0</v>
      </c>
      <c r="AN325" s="176">
        <f t="shared" si="11"/>
        <v>0</v>
      </c>
      <c r="AO325" s="176">
        <f t="shared" si="11"/>
        <v>0</v>
      </c>
      <c r="AP325" s="176">
        <f t="shared" si="11"/>
        <v>0</v>
      </c>
      <c r="AQ325" s="176">
        <f t="shared" si="11"/>
        <v>0</v>
      </c>
      <c r="AR325" s="176">
        <f t="shared" si="11"/>
        <v>0</v>
      </c>
      <c r="AS325" s="176">
        <f t="shared" si="11"/>
        <v>0</v>
      </c>
      <c r="AT325" s="176">
        <f t="shared" si="11"/>
        <v>0</v>
      </c>
      <c r="AU325" s="176">
        <f t="shared" si="11"/>
        <v>0</v>
      </c>
      <c r="AV325" s="176">
        <f t="shared" si="11"/>
        <v>0</v>
      </c>
      <c r="AW325" s="176">
        <f t="shared" si="11"/>
        <v>0</v>
      </c>
      <c r="AX325" s="176">
        <f t="shared" si="11"/>
        <v>0</v>
      </c>
      <c r="AY325" s="176">
        <f t="shared" si="11"/>
        <v>0</v>
      </c>
      <c r="AZ325" s="176">
        <f t="shared" si="11"/>
        <v>0</v>
      </c>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row>
    <row r="326" spans="1:104" x14ac:dyDescent="0.3">
      <c r="A326" s="594">
        <v>978</v>
      </c>
      <c r="B326" s="176"/>
      <c r="C326" s="176"/>
      <c r="D326" s="176">
        <f t="shared" si="10"/>
        <v>0</v>
      </c>
      <c r="E326" s="176">
        <f t="shared" si="11"/>
        <v>0</v>
      </c>
      <c r="F326" s="176">
        <f t="shared" si="11"/>
        <v>0</v>
      </c>
      <c r="G326" s="176">
        <f t="shared" si="11"/>
        <v>0</v>
      </c>
      <c r="H326" s="176">
        <f t="shared" si="11"/>
        <v>0</v>
      </c>
      <c r="I326" s="176">
        <f t="shared" si="11"/>
        <v>0</v>
      </c>
      <c r="J326" s="176">
        <f t="shared" si="11"/>
        <v>0</v>
      </c>
      <c r="K326" s="176">
        <f t="shared" si="11"/>
        <v>0</v>
      </c>
      <c r="L326" s="176">
        <f t="shared" si="11"/>
        <v>0</v>
      </c>
      <c r="M326" s="176">
        <f t="shared" si="11"/>
        <v>0</v>
      </c>
      <c r="N326" s="176">
        <f t="shared" si="11"/>
        <v>0</v>
      </c>
      <c r="O326" s="176">
        <f t="shared" si="11"/>
        <v>0</v>
      </c>
      <c r="P326" s="176">
        <f t="shared" si="11"/>
        <v>0</v>
      </c>
      <c r="Q326" s="176">
        <f t="shared" si="11"/>
        <v>0</v>
      </c>
      <c r="R326" s="176">
        <f t="shared" si="11"/>
        <v>0</v>
      </c>
      <c r="S326" s="176">
        <f t="shared" si="11"/>
        <v>0</v>
      </c>
      <c r="T326" s="176">
        <f t="shared" si="11"/>
        <v>0</v>
      </c>
      <c r="U326" s="176">
        <f t="shared" si="11"/>
        <v>0</v>
      </c>
      <c r="V326" s="176">
        <f t="shared" si="11"/>
        <v>0</v>
      </c>
      <c r="W326" s="176">
        <f t="shared" si="11"/>
        <v>0</v>
      </c>
      <c r="X326" s="176">
        <f t="shared" si="11"/>
        <v>0</v>
      </c>
      <c r="Y326" s="176">
        <f t="shared" si="11"/>
        <v>0</v>
      </c>
      <c r="Z326" s="176">
        <f t="shared" si="11"/>
        <v>0</v>
      </c>
      <c r="AA326" s="176">
        <f t="shared" si="11"/>
        <v>0</v>
      </c>
      <c r="AB326" s="176">
        <f t="shared" si="11"/>
        <v>0</v>
      </c>
      <c r="AC326" s="176">
        <f t="shared" si="11"/>
        <v>0</v>
      </c>
      <c r="AD326" s="176">
        <f t="shared" si="11"/>
        <v>0</v>
      </c>
      <c r="AE326" s="176">
        <f t="shared" si="11"/>
        <v>0</v>
      </c>
      <c r="AF326" s="176">
        <f t="shared" si="11"/>
        <v>0</v>
      </c>
      <c r="AG326" s="176">
        <f t="shared" si="11"/>
        <v>0</v>
      </c>
      <c r="AH326" s="176">
        <f t="shared" si="11"/>
        <v>0</v>
      </c>
      <c r="AI326" s="176">
        <f t="shared" si="11"/>
        <v>0</v>
      </c>
      <c r="AJ326" s="176">
        <f t="shared" si="11"/>
        <v>0</v>
      </c>
      <c r="AK326" s="176">
        <f t="shared" si="11"/>
        <v>0</v>
      </c>
      <c r="AL326" s="176">
        <f t="shared" si="11"/>
        <v>0</v>
      </c>
      <c r="AM326" s="176">
        <f t="shared" si="11"/>
        <v>0</v>
      </c>
      <c r="AN326" s="176">
        <f t="shared" si="11"/>
        <v>0</v>
      </c>
      <c r="AO326" s="176">
        <f t="shared" si="11"/>
        <v>0</v>
      </c>
      <c r="AP326" s="176">
        <f t="shared" si="11"/>
        <v>0</v>
      </c>
      <c r="AQ326" s="176">
        <f t="shared" si="11"/>
        <v>0</v>
      </c>
      <c r="AR326" s="176">
        <f t="shared" si="11"/>
        <v>0</v>
      </c>
      <c r="AS326" s="176">
        <f t="shared" si="11"/>
        <v>0</v>
      </c>
      <c r="AT326" s="176">
        <f t="shared" si="11"/>
        <v>0</v>
      </c>
      <c r="AU326" s="176">
        <f t="shared" si="11"/>
        <v>0</v>
      </c>
      <c r="AV326" s="176">
        <f t="shared" si="11"/>
        <v>0</v>
      </c>
      <c r="AW326" s="176">
        <f t="shared" si="11"/>
        <v>0</v>
      </c>
      <c r="AX326" s="176">
        <f t="shared" si="11"/>
        <v>0</v>
      </c>
      <c r="AY326" s="176">
        <f t="shared" si="11"/>
        <v>0</v>
      </c>
      <c r="AZ326" s="176">
        <f t="shared" si="11"/>
        <v>0</v>
      </c>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row>
    <row r="327" spans="1:104" x14ac:dyDescent="0.3">
      <c r="A327" s="594">
        <v>979</v>
      </c>
      <c r="B327" s="176"/>
      <c r="C327" s="176"/>
      <c r="D327" s="176">
        <f t="shared" si="10"/>
        <v>0</v>
      </c>
      <c r="E327" s="176">
        <f t="shared" ref="E327:AZ327" si="12">E275</f>
        <v>0</v>
      </c>
      <c r="F327" s="176">
        <f t="shared" si="12"/>
        <v>0</v>
      </c>
      <c r="G327" s="176">
        <f t="shared" si="12"/>
        <v>0</v>
      </c>
      <c r="H327" s="176">
        <f t="shared" si="12"/>
        <v>0</v>
      </c>
      <c r="I327" s="176">
        <f t="shared" si="12"/>
        <v>0</v>
      </c>
      <c r="J327" s="176">
        <f t="shared" si="12"/>
        <v>0</v>
      </c>
      <c r="K327" s="176">
        <f t="shared" si="12"/>
        <v>0</v>
      </c>
      <c r="L327" s="176">
        <f t="shared" si="12"/>
        <v>0</v>
      </c>
      <c r="M327" s="176">
        <f t="shared" si="12"/>
        <v>0</v>
      </c>
      <c r="N327" s="176">
        <f t="shared" si="12"/>
        <v>0</v>
      </c>
      <c r="O327" s="176">
        <f t="shared" si="12"/>
        <v>0</v>
      </c>
      <c r="P327" s="176">
        <f t="shared" si="12"/>
        <v>0</v>
      </c>
      <c r="Q327" s="176">
        <f t="shared" si="12"/>
        <v>0</v>
      </c>
      <c r="R327" s="176">
        <f t="shared" si="12"/>
        <v>0</v>
      </c>
      <c r="S327" s="176">
        <f t="shared" si="12"/>
        <v>0</v>
      </c>
      <c r="T327" s="176">
        <f t="shared" si="12"/>
        <v>0</v>
      </c>
      <c r="U327" s="176">
        <f t="shared" si="12"/>
        <v>0</v>
      </c>
      <c r="V327" s="176">
        <f t="shared" si="12"/>
        <v>0</v>
      </c>
      <c r="W327" s="176">
        <f t="shared" si="12"/>
        <v>0</v>
      </c>
      <c r="X327" s="176">
        <f t="shared" si="12"/>
        <v>0</v>
      </c>
      <c r="Y327" s="176">
        <f t="shared" si="12"/>
        <v>0</v>
      </c>
      <c r="Z327" s="176">
        <f t="shared" si="12"/>
        <v>0</v>
      </c>
      <c r="AA327" s="176">
        <f t="shared" si="12"/>
        <v>0</v>
      </c>
      <c r="AB327" s="176">
        <f t="shared" si="12"/>
        <v>0</v>
      </c>
      <c r="AC327" s="176">
        <f t="shared" si="12"/>
        <v>0</v>
      </c>
      <c r="AD327" s="176">
        <f t="shared" si="12"/>
        <v>0</v>
      </c>
      <c r="AE327" s="176">
        <f t="shared" si="12"/>
        <v>0</v>
      </c>
      <c r="AF327" s="176">
        <f t="shared" si="12"/>
        <v>0</v>
      </c>
      <c r="AG327" s="176">
        <f t="shared" si="12"/>
        <v>0</v>
      </c>
      <c r="AH327" s="176">
        <f t="shared" si="12"/>
        <v>0</v>
      </c>
      <c r="AI327" s="176">
        <f t="shared" si="12"/>
        <v>0</v>
      </c>
      <c r="AJ327" s="176">
        <f t="shared" si="12"/>
        <v>0</v>
      </c>
      <c r="AK327" s="176">
        <f t="shared" si="12"/>
        <v>0</v>
      </c>
      <c r="AL327" s="176">
        <f t="shared" si="12"/>
        <v>0</v>
      </c>
      <c r="AM327" s="176">
        <f t="shared" si="12"/>
        <v>0</v>
      </c>
      <c r="AN327" s="176">
        <f t="shared" si="12"/>
        <v>0</v>
      </c>
      <c r="AO327" s="176">
        <f t="shared" si="12"/>
        <v>0</v>
      </c>
      <c r="AP327" s="176">
        <f t="shared" si="12"/>
        <v>0</v>
      </c>
      <c r="AQ327" s="176">
        <f t="shared" si="12"/>
        <v>0</v>
      </c>
      <c r="AR327" s="176">
        <f t="shared" si="12"/>
        <v>0</v>
      </c>
      <c r="AS327" s="176">
        <f t="shared" si="12"/>
        <v>0</v>
      </c>
      <c r="AT327" s="176">
        <f t="shared" si="12"/>
        <v>0</v>
      </c>
      <c r="AU327" s="176">
        <f t="shared" si="12"/>
        <v>0</v>
      </c>
      <c r="AV327" s="176">
        <f t="shared" si="12"/>
        <v>0</v>
      </c>
      <c r="AW327" s="176">
        <f t="shared" si="12"/>
        <v>0</v>
      </c>
      <c r="AX327" s="176">
        <f t="shared" si="12"/>
        <v>0</v>
      </c>
      <c r="AY327" s="176">
        <f t="shared" si="12"/>
        <v>0</v>
      </c>
      <c r="AZ327" s="176">
        <f t="shared" si="12"/>
        <v>0</v>
      </c>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row>
    <row r="328" spans="1:104" x14ac:dyDescent="0.3">
      <c r="A328" s="152">
        <v>995</v>
      </c>
      <c r="B328" s="176"/>
      <c r="C328" s="176"/>
      <c r="D328" s="176">
        <f>D285</f>
        <v>0</v>
      </c>
      <c r="E328" s="176">
        <f t="shared" ref="E328:AZ329" si="13">E285</f>
        <v>0</v>
      </c>
      <c r="F328" s="176">
        <f t="shared" si="13"/>
        <v>0</v>
      </c>
      <c r="G328" s="176">
        <f t="shared" si="13"/>
        <v>0</v>
      </c>
      <c r="H328" s="176">
        <f t="shared" si="13"/>
        <v>0</v>
      </c>
      <c r="I328" s="176">
        <f t="shared" si="13"/>
        <v>0</v>
      </c>
      <c r="J328" s="176">
        <f t="shared" si="13"/>
        <v>0</v>
      </c>
      <c r="K328" s="176">
        <f t="shared" si="13"/>
        <v>0</v>
      </c>
      <c r="L328" s="176">
        <f t="shared" si="13"/>
        <v>0</v>
      </c>
      <c r="M328" s="176">
        <f t="shared" si="13"/>
        <v>0</v>
      </c>
      <c r="N328" s="176">
        <f t="shared" si="13"/>
        <v>0</v>
      </c>
      <c r="O328" s="176">
        <f t="shared" si="13"/>
        <v>0</v>
      </c>
      <c r="P328" s="176">
        <f t="shared" si="13"/>
        <v>0.09</v>
      </c>
      <c r="Q328" s="176">
        <f t="shared" si="13"/>
        <v>0</v>
      </c>
      <c r="R328" s="176">
        <f t="shared" si="13"/>
        <v>0</v>
      </c>
      <c r="S328" s="176">
        <f t="shared" si="13"/>
        <v>0</v>
      </c>
      <c r="T328" s="176">
        <f t="shared" si="13"/>
        <v>0</v>
      </c>
      <c r="U328" s="176">
        <f t="shared" si="13"/>
        <v>0.08</v>
      </c>
      <c r="V328" s="176">
        <f t="shared" si="13"/>
        <v>0</v>
      </c>
      <c r="W328" s="176">
        <f t="shared" si="13"/>
        <v>0</v>
      </c>
      <c r="X328" s="176">
        <f t="shared" si="13"/>
        <v>0</v>
      </c>
      <c r="Y328" s="176">
        <f t="shared" si="13"/>
        <v>0</v>
      </c>
      <c r="Z328" s="176">
        <f t="shared" si="13"/>
        <v>0</v>
      </c>
      <c r="AA328" s="176">
        <f t="shared" si="13"/>
        <v>0</v>
      </c>
      <c r="AB328" s="176">
        <f t="shared" si="13"/>
        <v>0</v>
      </c>
      <c r="AC328" s="176">
        <f t="shared" si="13"/>
        <v>0</v>
      </c>
      <c r="AD328" s="176">
        <f t="shared" si="13"/>
        <v>0</v>
      </c>
      <c r="AE328" s="176">
        <f t="shared" si="13"/>
        <v>0</v>
      </c>
      <c r="AF328" s="176">
        <f t="shared" si="13"/>
        <v>0</v>
      </c>
      <c r="AG328" s="176">
        <f t="shared" si="13"/>
        <v>0</v>
      </c>
      <c r="AH328" s="176">
        <f t="shared" si="13"/>
        <v>0</v>
      </c>
      <c r="AI328" s="176">
        <f t="shared" si="13"/>
        <v>0</v>
      </c>
      <c r="AJ328" s="176">
        <f t="shared" si="13"/>
        <v>0</v>
      </c>
      <c r="AK328" s="176">
        <f t="shared" si="13"/>
        <v>0</v>
      </c>
      <c r="AL328" s="176">
        <f t="shared" si="13"/>
        <v>0</v>
      </c>
      <c r="AM328" s="176">
        <f t="shared" si="13"/>
        <v>0</v>
      </c>
      <c r="AN328" s="176">
        <f t="shared" si="13"/>
        <v>0</v>
      </c>
      <c r="AO328" s="176">
        <f t="shared" si="13"/>
        <v>0</v>
      </c>
      <c r="AP328" s="176">
        <f t="shared" si="13"/>
        <v>0</v>
      </c>
      <c r="AQ328" s="176">
        <f t="shared" si="13"/>
        <v>0</v>
      </c>
      <c r="AR328" s="176">
        <f t="shared" si="13"/>
        <v>0</v>
      </c>
      <c r="AS328" s="176">
        <f t="shared" si="13"/>
        <v>0</v>
      </c>
      <c r="AT328" s="176">
        <f t="shared" si="13"/>
        <v>0</v>
      </c>
      <c r="AU328" s="176">
        <f t="shared" si="13"/>
        <v>0</v>
      </c>
      <c r="AV328" s="176">
        <f t="shared" si="13"/>
        <v>0</v>
      </c>
      <c r="AW328" s="176">
        <f t="shared" si="13"/>
        <v>0</v>
      </c>
      <c r="AX328" s="176">
        <f t="shared" si="13"/>
        <v>0</v>
      </c>
      <c r="AY328" s="176">
        <f t="shared" si="13"/>
        <v>0</v>
      </c>
      <c r="AZ328" s="176">
        <f t="shared" si="13"/>
        <v>0</v>
      </c>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row>
    <row r="329" spans="1:104" x14ac:dyDescent="0.3">
      <c r="A329" s="152">
        <v>996</v>
      </c>
      <c r="B329" s="176"/>
      <c r="C329" s="176"/>
      <c r="D329" s="176">
        <f t="shared" ref="D329:S331" si="14">D286</f>
        <v>0.01</v>
      </c>
      <c r="E329" s="176">
        <f t="shared" si="14"/>
        <v>0.01</v>
      </c>
      <c r="F329" s="176">
        <f t="shared" si="14"/>
        <v>0.01</v>
      </c>
      <c r="G329" s="176">
        <f t="shared" si="14"/>
        <v>0.01</v>
      </c>
      <c r="H329" s="176">
        <f t="shared" si="14"/>
        <v>0.01</v>
      </c>
      <c r="I329" s="176">
        <f t="shared" si="14"/>
        <v>0.01</v>
      </c>
      <c r="J329" s="176">
        <f t="shared" si="14"/>
        <v>0.01</v>
      </c>
      <c r="K329" s="176">
        <f t="shared" si="14"/>
        <v>0.01</v>
      </c>
      <c r="L329" s="176">
        <f t="shared" si="14"/>
        <v>0</v>
      </c>
      <c r="M329" s="176">
        <f t="shared" si="14"/>
        <v>0.01</v>
      </c>
      <c r="N329" s="176">
        <f t="shared" si="14"/>
        <v>0.01</v>
      </c>
      <c r="O329" s="176">
        <f t="shared" si="14"/>
        <v>0</v>
      </c>
      <c r="P329" s="176">
        <f t="shared" si="14"/>
        <v>0.01</v>
      </c>
      <c r="Q329" s="176">
        <f t="shared" si="14"/>
        <v>0.01</v>
      </c>
      <c r="R329" s="176">
        <f t="shared" si="14"/>
        <v>0.01</v>
      </c>
      <c r="S329" s="176">
        <f t="shared" si="14"/>
        <v>0.01</v>
      </c>
      <c r="T329" s="176">
        <f t="shared" si="13"/>
        <v>0</v>
      </c>
      <c r="U329" s="176">
        <f t="shared" si="13"/>
        <v>0</v>
      </c>
      <c r="V329" s="176">
        <f t="shared" si="13"/>
        <v>0.01</v>
      </c>
      <c r="W329" s="176">
        <f t="shared" si="13"/>
        <v>0.01</v>
      </c>
      <c r="X329" s="176">
        <f t="shared" si="13"/>
        <v>0.01</v>
      </c>
      <c r="Y329" s="176">
        <f t="shared" si="13"/>
        <v>0.01</v>
      </c>
      <c r="Z329" s="176">
        <f t="shared" si="13"/>
        <v>0.01</v>
      </c>
      <c r="AA329" s="176">
        <f t="shared" si="13"/>
        <v>0.01</v>
      </c>
      <c r="AB329" s="176">
        <f t="shared" si="13"/>
        <v>0.01</v>
      </c>
      <c r="AC329" s="176">
        <f t="shared" si="13"/>
        <v>0.01</v>
      </c>
      <c r="AD329" s="176">
        <f t="shared" si="13"/>
        <v>0.01</v>
      </c>
      <c r="AE329" s="176">
        <f t="shared" si="13"/>
        <v>0.01</v>
      </c>
      <c r="AF329" s="176">
        <f t="shared" si="13"/>
        <v>0.01</v>
      </c>
      <c r="AG329" s="176">
        <f t="shared" si="13"/>
        <v>0.01</v>
      </c>
      <c r="AH329" s="176">
        <f t="shared" si="13"/>
        <v>0.01</v>
      </c>
      <c r="AI329" s="176">
        <f t="shared" si="13"/>
        <v>0</v>
      </c>
      <c r="AJ329" s="176">
        <f t="shared" si="13"/>
        <v>0.01</v>
      </c>
      <c r="AK329" s="176">
        <f t="shared" si="13"/>
        <v>0.01</v>
      </c>
      <c r="AL329" s="176">
        <f t="shared" si="13"/>
        <v>0.01</v>
      </c>
      <c r="AM329" s="176">
        <f t="shared" si="13"/>
        <v>0.01</v>
      </c>
      <c r="AN329" s="176">
        <f t="shared" si="13"/>
        <v>0.01</v>
      </c>
      <c r="AO329" s="176">
        <f t="shared" si="13"/>
        <v>0.01</v>
      </c>
      <c r="AP329" s="176">
        <f t="shared" si="13"/>
        <v>0.01</v>
      </c>
      <c r="AQ329" s="176">
        <f t="shared" si="13"/>
        <v>0.01</v>
      </c>
      <c r="AR329" s="176">
        <f t="shared" si="13"/>
        <v>0.01</v>
      </c>
      <c r="AS329" s="176">
        <f t="shared" si="13"/>
        <v>0.01</v>
      </c>
      <c r="AT329" s="176">
        <f t="shared" si="13"/>
        <v>0</v>
      </c>
      <c r="AU329" s="176">
        <f t="shared" si="13"/>
        <v>0.01</v>
      </c>
      <c r="AV329" s="176">
        <f t="shared" si="13"/>
        <v>0.01</v>
      </c>
      <c r="AW329" s="176">
        <f t="shared" si="13"/>
        <v>0.01</v>
      </c>
      <c r="AX329" s="176">
        <f t="shared" si="13"/>
        <v>0.01</v>
      </c>
      <c r="AY329" s="176">
        <f t="shared" si="13"/>
        <v>0.01</v>
      </c>
      <c r="AZ329" s="176">
        <f t="shared" si="13"/>
        <v>0.01</v>
      </c>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row>
    <row r="330" spans="1:104" x14ac:dyDescent="0.3">
      <c r="A330" s="152">
        <v>998</v>
      </c>
      <c r="B330" s="176"/>
      <c r="C330" s="176"/>
      <c r="D330" s="176">
        <f t="shared" si="14"/>
        <v>59</v>
      </c>
      <c r="E330" s="176">
        <f t="shared" ref="E330:AZ331" si="15">E287</f>
        <v>59</v>
      </c>
      <c r="F330" s="176">
        <f t="shared" si="15"/>
        <v>59</v>
      </c>
      <c r="G330" s="176">
        <f t="shared" si="15"/>
        <v>59</v>
      </c>
      <c r="H330" s="176">
        <f t="shared" si="15"/>
        <v>59</v>
      </c>
      <c r="I330" s="176">
        <f t="shared" si="15"/>
        <v>59</v>
      </c>
      <c r="J330" s="176">
        <f t="shared" si="15"/>
        <v>59</v>
      </c>
      <c r="K330" s="176">
        <f t="shared" si="15"/>
        <v>59</v>
      </c>
      <c r="L330" s="176">
        <f t="shared" si="15"/>
        <v>59</v>
      </c>
      <c r="M330" s="176">
        <f t="shared" si="15"/>
        <v>59</v>
      </c>
      <c r="N330" s="176">
        <f t="shared" si="15"/>
        <v>59</v>
      </c>
      <c r="O330" s="176">
        <f t="shared" si="15"/>
        <v>59</v>
      </c>
      <c r="P330" s="176">
        <f t="shared" si="15"/>
        <v>59</v>
      </c>
      <c r="Q330" s="176">
        <f t="shared" si="15"/>
        <v>59</v>
      </c>
      <c r="R330" s="176">
        <f t="shared" si="15"/>
        <v>59</v>
      </c>
      <c r="S330" s="176">
        <f t="shared" si="15"/>
        <v>59</v>
      </c>
      <c r="T330" s="176">
        <f t="shared" si="15"/>
        <v>59</v>
      </c>
      <c r="U330" s="176">
        <f t="shared" si="15"/>
        <v>59</v>
      </c>
      <c r="V330" s="176">
        <f t="shared" si="15"/>
        <v>59</v>
      </c>
      <c r="W330" s="176">
        <f t="shared" si="15"/>
        <v>59</v>
      </c>
      <c r="X330" s="176">
        <f t="shared" si="15"/>
        <v>59</v>
      </c>
      <c r="Y330" s="176">
        <f t="shared" si="15"/>
        <v>59</v>
      </c>
      <c r="Z330" s="176">
        <f t="shared" si="15"/>
        <v>59</v>
      </c>
      <c r="AA330" s="176">
        <f t="shared" si="15"/>
        <v>59</v>
      </c>
      <c r="AB330" s="176">
        <f t="shared" si="15"/>
        <v>59</v>
      </c>
      <c r="AC330" s="176">
        <f t="shared" si="15"/>
        <v>59</v>
      </c>
      <c r="AD330" s="176">
        <f t="shared" si="15"/>
        <v>59</v>
      </c>
      <c r="AE330" s="176">
        <f t="shared" si="15"/>
        <v>59</v>
      </c>
      <c r="AF330" s="176">
        <f t="shared" si="15"/>
        <v>59</v>
      </c>
      <c r="AG330" s="176">
        <f t="shared" si="15"/>
        <v>59</v>
      </c>
      <c r="AH330" s="176">
        <f t="shared" si="15"/>
        <v>59</v>
      </c>
      <c r="AI330" s="176">
        <f t="shared" si="15"/>
        <v>59</v>
      </c>
      <c r="AJ330" s="176">
        <f t="shared" si="15"/>
        <v>59</v>
      </c>
      <c r="AK330" s="176">
        <f t="shared" si="15"/>
        <v>59</v>
      </c>
      <c r="AL330" s="176">
        <f t="shared" si="15"/>
        <v>59</v>
      </c>
      <c r="AM330" s="176">
        <f t="shared" si="15"/>
        <v>59</v>
      </c>
      <c r="AN330" s="176">
        <f t="shared" si="15"/>
        <v>59</v>
      </c>
      <c r="AO330" s="176">
        <f t="shared" si="15"/>
        <v>59</v>
      </c>
      <c r="AP330" s="176">
        <f t="shared" si="15"/>
        <v>59</v>
      </c>
      <c r="AQ330" s="176">
        <f t="shared" si="15"/>
        <v>59</v>
      </c>
      <c r="AR330" s="176">
        <f t="shared" si="15"/>
        <v>59</v>
      </c>
      <c r="AS330" s="176">
        <f t="shared" si="15"/>
        <v>59</v>
      </c>
      <c r="AT330" s="176">
        <f t="shared" si="15"/>
        <v>59</v>
      </c>
      <c r="AU330" s="176">
        <f t="shared" si="15"/>
        <v>59</v>
      </c>
      <c r="AV330" s="176">
        <f t="shared" si="15"/>
        <v>59</v>
      </c>
      <c r="AW330" s="176">
        <f t="shared" si="15"/>
        <v>59</v>
      </c>
      <c r="AX330" s="176">
        <f t="shared" si="15"/>
        <v>59</v>
      </c>
      <c r="AY330" s="176">
        <f t="shared" si="15"/>
        <v>59</v>
      </c>
      <c r="AZ330" s="176">
        <f t="shared" si="15"/>
        <v>59</v>
      </c>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row>
    <row r="331" spans="1:104" x14ac:dyDescent="0.3">
      <c r="A331" s="152">
        <v>999</v>
      </c>
      <c r="B331" s="176"/>
      <c r="C331" s="176"/>
      <c r="D331" s="176">
        <f t="shared" si="14"/>
        <v>591706</v>
      </c>
      <c r="E331" s="176">
        <f t="shared" si="15"/>
        <v>591600</v>
      </c>
      <c r="F331" s="176">
        <f t="shared" si="15"/>
        <v>592152</v>
      </c>
      <c r="G331" s="176">
        <f t="shared" si="15"/>
        <v>591612</v>
      </c>
      <c r="H331" s="176">
        <f t="shared" si="15"/>
        <v>591752</v>
      </c>
      <c r="I331" s="176">
        <f t="shared" si="15"/>
        <v>591715</v>
      </c>
      <c r="J331" s="176">
        <f t="shared" si="15"/>
        <v>592388</v>
      </c>
      <c r="K331" s="176">
        <f t="shared" si="15"/>
        <v>591603</v>
      </c>
      <c r="L331" s="176">
        <f t="shared" si="15"/>
        <v>591604</v>
      </c>
      <c r="M331" s="176">
        <f t="shared" si="15"/>
        <v>591721</v>
      </c>
      <c r="N331" s="176">
        <f t="shared" si="15"/>
        <v>591605</v>
      </c>
      <c r="O331" s="176">
        <f t="shared" si="15"/>
        <v>591632</v>
      </c>
      <c r="P331" s="176">
        <f t="shared" si="15"/>
        <v>594150</v>
      </c>
      <c r="Q331" s="176">
        <f t="shared" si="15"/>
        <v>591606</v>
      </c>
      <c r="R331" s="176">
        <f t="shared" si="15"/>
        <v>592181</v>
      </c>
      <c r="S331" s="176">
        <f t="shared" si="15"/>
        <v>591607</v>
      </c>
      <c r="T331" s="176">
        <f t="shared" si="15"/>
        <v>591608</v>
      </c>
      <c r="U331" s="176">
        <f t="shared" si="15"/>
        <v>591737</v>
      </c>
      <c r="V331" s="176">
        <f t="shared" si="15"/>
        <v>591609</v>
      </c>
      <c r="W331" s="176">
        <f t="shared" si="15"/>
        <v>591610</v>
      </c>
      <c r="X331" s="176">
        <f t="shared" si="15"/>
        <v>591611</v>
      </c>
      <c r="Y331" s="176">
        <f t="shared" si="15"/>
        <v>591749</v>
      </c>
      <c r="Z331" s="176">
        <f t="shared" si="15"/>
        <v>591613</v>
      </c>
      <c r="AA331" s="176">
        <f t="shared" si="15"/>
        <v>592396</v>
      </c>
      <c r="AB331" s="176">
        <f t="shared" si="15"/>
        <v>591614</v>
      </c>
      <c r="AC331" s="176">
        <f t="shared" si="15"/>
        <v>592180</v>
      </c>
      <c r="AD331" s="176">
        <f t="shared" si="15"/>
        <v>591615</v>
      </c>
      <c r="AE331" s="176">
        <f t="shared" si="15"/>
        <v>591616</v>
      </c>
      <c r="AF331" s="176">
        <f t="shared" si="15"/>
        <v>592158</v>
      </c>
      <c r="AG331" s="176">
        <f t="shared" si="15"/>
        <v>591759</v>
      </c>
      <c r="AH331" s="176">
        <f t="shared" si="15"/>
        <v>591762</v>
      </c>
      <c r="AI331" s="176">
        <f t="shared" si="15"/>
        <v>591618</v>
      </c>
      <c r="AJ331" s="176">
        <f t="shared" si="15"/>
        <v>591619</v>
      </c>
      <c r="AK331" s="176">
        <f t="shared" si="15"/>
        <v>591770</v>
      </c>
      <c r="AL331" s="176">
        <f t="shared" si="15"/>
        <v>591620</v>
      </c>
      <c r="AM331" s="176">
        <f t="shared" si="15"/>
        <v>592357</v>
      </c>
      <c r="AN331" s="176">
        <f t="shared" si="15"/>
        <v>59713</v>
      </c>
      <c r="AO331" s="176">
        <f t="shared" si="15"/>
        <v>591622</v>
      </c>
      <c r="AP331" s="176">
        <f t="shared" si="15"/>
        <v>591623</v>
      </c>
      <c r="AQ331" s="176">
        <f t="shared" si="15"/>
        <v>591624</v>
      </c>
      <c r="AR331" s="176">
        <f t="shared" si="15"/>
        <v>592368</v>
      </c>
      <c r="AS331" s="176">
        <f t="shared" si="15"/>
        <v>592155</v>
      </c>
      <c r="AT331" s="176">
        <f t="shared" si="15"/>
        <v>591633</v>
      </c>
      <c r="AU331" s="176">
        <f t="shared" si="15"/>
        <v>591768</v>
      </c>
      <c r="AV331" s="176">
        <f t="shared" si="15"/>
        <v>591634</v>
      </c>
      <c r="AW331" s="176">
        <f t="shared" si="15"/>
        <v>591627</v>
      </c>
      <c r="AX331" s="176">
        <f t="shared" si="15"/>
        <v>591628</v>
      </c>
      <c r="AY331" s="176">
        <f t="shared" si="15"/>
        <v>591629</v>
      </c>
      <c r="AZ331" s="176">
        <f t="shared" si="15"/>
        <v>591636</v>
      </c>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row>
    <row r="332" spans="1:104" x14ac:dyDescent="0.3">
      <c r="A332" s="596">
        <v>554</v>
      </c>
      <c r="B332" s="176"/>
      <c r="C332" s="176"/>
      <c r="D332" s="593">
        <f>D169</f>
        <v>0</v>
      </c>
      <c r="E332" s="593">
        <f t="shared" ref="E332:AZ333" si="16">E169</f>
        <v>0</v>
      </c>
      <c r="F332" s="593">
        <f t="shared" si="16"/>
        <v>0</v>
      </c>
      <c r="G332" s="593">
        <f t="shared" si="16"/>
        <v>0</v>
      </c>
      <c r="H332" s="593">
        <f t="shared" si="16"/>
        <v>0</v>
      </c>
      <c r="I332" s="593">
        <f t="shared" si="16"/>
        <v>0</v>
      </c>
      <c r="J332" s="593">
        <f t="shared" si="16"/>
        <v>478245</v>
      </c>
      <c r="K332" s="593">
        <f t="shared" si="16"/>
        <v>0</v>
      </c>
      <c r="L332" s="593">
        <f t="shared" si="16"/>
        <v>0</v>
      </c>
      <c r="M332" s="593">
        <f t="shared" si="16"/>
        <v>0</v>
      </c>
      <c r="N332" s="593">
        <f t="shared" si="16"/>
        <v>0</v>
      </c>
      <c r="O332" s="593">
        <f t="shared" si="16"/>
        <v>0</v>
      </c>
      <c r="P332" s="593">
        <f t="shared" si="16"/>
        <v>0</v>
      </c>
      <c r="Q332" s="593">
        <f t="shared" si="16"/>
        <v>0</v>
      </c>
      <c r="R332" s="593">
        <f t="shared" si="16"/>
        <v>0</v>
      </c>
      <c r="S332" s="593">
        <f t="shared" si="16"/>
        <v>0</v>
      </c>
      <c r="T332" s="593">
        <f t="shared" si="16"/>
        <v>0</v>
      </c>
      <c r="U332" s="593">
        <f t="shared" si="16"/>
        <v>0</v>
      </c>
      <c r="V332" s="593">
        <f t="shared" si="16"/>
        <v>0</v>
      </c>
      <c r="W332" s="593">
        <f t="shared" si="16"/>
        <v>0</v>
      </c>
      <c r="X332" s="593">
        <f t="shared" si="16"/>
        <v>2695231</v>
      </c>
      <c r="Y332" s="593">
        <f t="shared" si="16"/>
        <v>0</v>
      </c>
      <c r="Z332" s="593">
        <f t="shared" si="16"/>
        <v>0</v>
      </c>
      <c r="AA332" s="593">
        <f t="shared" si="16"/>
        <v>0</v>
      </c>
      <c r="AB332" s="593">
        <f t="shared" si="16"/>
        <v>0</v>
      </c>
      <c r="AC332" s="593">
        <f t="shared" si="16"/>
        <v>0</v>
      </c>
      <c r="AD332" s="593">
        <f t="shared" si="16"/>
        <v>0</v>
      </c>
      <c r="AE332" s="593">
        <f t="shared" si="16"/>
        <v>0</v>
      </c>
      <c r="AF332" s="593">
        <f t="shared" si="16"/>
        <v>0</v>
      </c>
      <c r="AG332" s="593">
        <f t="shared" si="16"/>
        <v>697416</v>
      </c>
      <c r="AH332" s="593">
        <f t="shared" si="16"/>
        <v>0</v>
      </c>
      <c r="AI332" s="593">
        <f t="shared" si="16"/>
        <v>0</v>
      </c>
      <c r="AJ332" s="593">
        <f t="shared" si="16"/>
        <v>0</v>
      </c>
      <c r="AK332" s="593">
        <f t="shared" si="16"/>
        <v>0</v>
      </c>
      <c r="AL332" s="593">
        <f t="shared" si="16"/>
        <v>0</v>
      </c>
      <c r="AM332" s="593">
        <f t="shared" si="16"/>
        <v>0</v>
      </c>
      <c r="AN332" s="593">
        <f t="shared" si="16"/>
        <v>0</v>
      </c>
      <c r="AO332" s="593">
        <f t="shared" si="16"/>
        <v>0</v>
      </c>
      <c r="AP332" s="593">
        <f t="shared" si="16"/>
        <v>0</v>
      </c>
      <c r="AQ332" s="593">
        <f t="shared" si="16"/>
        <v>0</v>
      </c>
      <c r="AR332" s="593">
        <f t="shared" si="16"/>
        <v>0</v>
      </c>
      <c r="AS332" s="593">
        <f t="shared" si="16"/>
        <v>0</v>
      </c>
      <c r="AT332" s="593">
        <f t="shared" si="16"/>
        <v>0</v>
      </c>
      <c r="AU332" s="593">
        <f t="shared" si="16"/>
        <v>0</v>
      </c>
      <c r="AV332" s="593">
        <f t="shared" si="16"/>
        <v>0</v>
      </c>
      <c r="AW332" s="593">
        <f t="shared" si="16"/>
        <v>0</v>
      </c>
      <c r="AX332" s="593">
        <f t="shared" si="16"/>
        <v>0</v>
      </c>
      <c r="AY332" s="593">
        <f t="shared" si="16"/>
        <v>0</v>
      </c>
      <c r="AZ332" s="593">
        <f t="shared" si="16"/>
        <v>1150056</v>
      </c>
      <c r="BA332" s="593"/>
      <c r="BB332" s="593"/>
      <c r="BC332" s="593"/>
      <c r="BD332" s="593"/>
      <c r="BE332" s="593"/>
      <c r="BF332" s="593"/>
      <c r="BG332" s="593"/>
      <c r="BH332" s="593"/>
      <c r="BI332" s="593"/>
      <c r="BJ332" s="593"/>
      <c r="BK332" s="593"/>
      <c r="BL332" s="593"/>
      <c r="BM332" s="593"/>
      <c r="BN332" s="593"/>
      <c r="BO332" s="593"/>
      <c r="BP332" s="593"/>
      <c r="BQ332" s="593"/>
      <c r="BR332" s="593"/>
      <c r="BS332" s="593"/>
      <c r="BT332" s="593"/>
      <c r="BU332" s="593"/>
      <c r="BV332" s="593"/>
      <c r="BW332" s="593"/>
      <c r="BX332" s="593"/>
      <c r="BY332" s="593"/>
      <c r="BZ332" s="593"/>
      <c r="CA332" s="593"/>
      <c r="CB332" s="593"/>
      <c r="CC332" s="593"/>
      <c r="CD332" s="593"/>
      <c r="CE332" s="593"/>
      <c r="CF332" s="593"/>
      <c r="CG332" s="593"/>
      <c r="CH332" s="593"/>
      <c r="CI332" s="593"/>
      <c r="CJ332" s="593"/>
      <c r="CK332" s="593"/>
      <c r="CL332" s="593"/>
      <c r="CM332" s="593"/>
      <c r="CN332" s="593"/>
      <c r="CO332" s="593"/>
      <c r="CP332" s="593"/>
      <c r="CQ332" s="593"/>
      <c r="CR332" s="593"/>
      <c r="CS332" s="593"/>
      <c r="CT332" s="593"/>
      <c r="CU332" s="593"/>
      <c r="CV332" s="593"/>
      <c r="CW332" s="593"/>
      <c r="CX332" s="593"/>
      <c r="CY332" s="593"/>
      <c r="CZ332" s="593"/>
    </row>
    <row r="333" spans="1:104" x14ac:dyDescent="0.3">
      <c r="A333" s="596">
        <v>555</v>
      </c>
      <c r="B333" s="176"/>
      <c r="C333" s="176"/>
      <c r="D333" s="593">
        <f t="shared" ref="D333:S335" si="17">D170</f>
        <v>0</v>
      </c>
      <c r="E333" s="593">
        <f t="shared" si="17"/>
        <v>0</v>
      </c>
      <c r="F333" s="593">
        <f t="shared" si="17"/>
        <v>0</v>
      </c>
      <c r="G333" s="593">
        <f t="shared" si="17"/>
        <v>0</v>
      </c>
      <c r="H333" s="593">
        <f t="shared" si="17"/>
        <v>0</v>
      </c>
      <c r="I333" s="593">
        <f t="shared" si="17"/>
        <v>0</v>
      </c>
      <c r="J333" s="593">
        <f t="shared" si="17"/>
        <v>0</v>
      </c>
      <c r="K333" s="593">
        <f t="shared" si="17"/>
        <v>0</v>
      </c>
      <c r="L333" s="593">
        <f t="shared" si="17"/>
        <v>0</v>
      </c>
      <c r="M333" s="593">
        <f t="shared" si="17"/>
        <v>0</v>
      </c>
      <c r="N333" s="593">
        <f t="shared" si="17"/>
        <v>0</v>
      </c>
      <c r="O333" s="593">
        <f t="shared" si="17"/>
        <v>0</v>
      </c>
      <c r="P333" s="593">
        <f t="shared" si="17"/>
        <v>0</v>
      </c>
      <c r="Q333" s="593">
        <f t="shared" si="17"/>
        <v>0</v>
      </c>
      <c r="R333" s="593">
        <f t="shared" si="17"/>
        <v>0</v>
      </c>
      <c r="S333" s="593">
        <f t="shared" si="17"/>
        <v>0</v>
      </c>
      <c r="T333" s="593">
        <f t="shared" si="16"/>
        <v>0</v>
      </c>
      <c r="U333" s="593">
        <f t="shared" si="16"/>
        <v>0</v>
      </c>
      <c r="V333" s="593">
        <f t="shared" si="16"/>
        <v>0</v>
      </c>
      <c r="W333" s="593">
        <f t="shared" si="16"/>
        <v>0</v>
      </c>
      <c r="X333" s="593">
        <f t="shared" si="16"/>
        <v>2297963</v>
      </c>
      <c r="Y333" s="593">
        <f t="shared" si="16"/>
        <v>0</v>
      </c>
      <c r="Z333" s="593">
        <f t="shared" si="16"/>
        <v>0</v>
      </c>
      <c r="AA333" s="593">
        <f t="shared" si="16"/>
        <v>0</v>
      </c>
      <c r="AB333" s="593">
        <f t="shared" si="16"/>
        <v>0</v>
      </c>
      <c r="AC333" s="593">
        <f t="shared" si="16"/>
        <v>0</v>
      </c>
      <c r="AD333" s="593">
        <f t="shared" si="16"/>
        <v>0</v>
      </c>
      <c r="AE333" s="593">
        <f t="shared" si="16"/>
        <v>0</v>
      </c>
      <c r="AF333" s="593">
        <f t="shared" si="16"/>
        <v>0</v>
      </c>
      <c r="AG333" s="593">
        <f t="shared" si="16"/>
        <v>0</v>
      </c>
      <c r="AH333" s="593">
        <f t="shared" si="16"/>
        <v>0</v>
      </c>
      <c r="AI333" s="593">
        <f t="shared" si="16"/>
        <v>0</v>
      </c>
      <c r="AJ333" s="593">
        <f t="shared" si="16"/>
        <v>0</v>
      </c>
      <c r="AK333" s="593">
        <f t="shared" si="16"/>
        <v>0</v>
      </c>
      <c r="AL333" s="593">
        <f t="shared" si="16"/>
        <v>0</v>
      </c>
      <c r="AM333" s="593">
        <f t="shared" si="16"/>
        <v>0</v>
      </c>
      <c r="AN333" s="593">
        <f t="shared" si="16"/>
        <v>0</v>
      </c>
      <c r="AO333" s="593">
        <f t="shared" si="16"/>
        <v>0</v>
      </c>
      <c r="AP333" s="593">
        <f t="shared" si="16"/>
        <v>0</v>
      </c>
      <c r="AQ333" s="593">
        <f t="shared" si="16"/>
        <v>0</v>
      </c>
      <c r="AR333" s="593">
        <f t="shared" si="16"/>
        <v>0</v>
      </c>
      <c r="AS333" s="593">
        <f t="shared" si="16"/>
        <v>0</v>
      </c>
      <c r="AT333" s="593">
        <f t="shared" si="16"/>
        <v>0</v>
      </c>
      <c r="AU333" s="593">
        <f t="shared" si="16"/>
        <v>0</v>
      </c>
      <c r="AV333" s="593">
        <f t="shared" si="16"/>
        <v>0</v>
      </c>
      <c r="AW333" s="593">
        <f t="shared" si="16"/>
        <v>0</v>
      </c>
      <c r="AX333" s="593">
        <f t="shared" si="16"/>
        <v>0</v>
      </c>
      <c r="AY333" s="593">
        <f t="shared" si="16"/>
        <v>0</v>
      </c>
      <c r="AZ333" s="593">
        <f t="shared" si="16"/>
        <v>1087540</v>
      </c>
      <c r="BA333" s="593"/>
      <c r="BB333" s="593"/>
      <c r="BC333" s="593"/>
      <c r="BD333" s="593"/>
      <c r="BE333" s="593"/>
      <c r="BF333" s="593"/>
      <c r="BG333" s="593"/>
      <c r="BH333" s="593"/>
      <c r="BI333" s="593"/>
      <c r="BJ333" s="593"/>
      <c r="BK333" s="593"/>
      <c r="BL333" s="593"/>
      <c r="BM333" s="593"/>
      <c r="BN333" s="593"/>
      <c r="BO333" s="593"/>
      <c r="BP333" s="593"/>
      <c r="BQ333" s="593"/>
      <c r="BR333" s="593"/>
      <c r="BS333" s="593"/>
      <c r="BT333" s="593"/>
      <c r="BU333" s="593"/>
      <c r="BV333" s="593"/>
      <c r="BW333" s="593"/>
      <c r="BX333" s="593"/>
      <c r="BY333" s="593"/>
      <c r="BZ333" s="593"/>
      <c r="CA333" s="593"/>
      <c r="CB333" s="593"/>
      <c r="CC333" s="593"/>
      <c r="CD333" s="593"/>
      <c r="CE333" s="593"/>
      <c r="CF333" s="593"/>
      <c r="CG333" s="593"/>
      <c r="CH333" s="593"/>
      <c r="CI333" s="593"/>
      <c r="CJ333" s="593"/>
      <c r="CK333" s="593"/>
      <c r="CL333" s="593"/>
      <c r="CM333" s="593"/>
      <c r="CN333" s="593"/>
      <c r="CO333" s="593"/>
      <c r="CP333" s="593"/>
      <c r="CQ333" s="593"/>
      <c r="CR333" s="593"/>
      <c r="CS333" s="593"/>
      <c r="CT333" s="593"/>
      <c r="CU333" s="593"/>
      <c r="CV333" s="593"/>
      <c r="CW333" s="593"/>
      <c r="CX333" s="593"/>
      <c r="CY333" s="593"/>
      <c r="CZ333" s="593"/>
    </row>
    <row r="334" spans="1:104" x14ac:dyDescent="0.3">
      <c r="A334" s="596">
        <v>556</v>
      </c>
      <c r="B334" s="176"/>
      <c r="C334" s="176"/>
      <c r="D334" s="593">
        <f t="shared" si="17"/>
        <v>0</v>
      </c>
      <c r="E334" s="593">
        <f t="shared" ref="E334:AZ335" si="18">E171</f>
        <v>0</v>
      </c>
      <c r="F334" s="593">
        <f t="shared" si="18"/>
        <v>0</v>
      </c>
      <c r="G334" s="593">
        <f t="shared" si="18"/>
        <v>0</v>
      </c>
      <c r="H334" s="593">
        <f t="shared" si="18"/>
        <v>0</v>
      </c>
      <c r="I334" s="593">
        <f t="shared" si="18"/>
        <v>0</v>
      </c>
      <c r="J334" s="593">
        <f t="shared" si="18"/>
        <v>2636137</v>
      </c>
      <c r="K334" s="593">
        <f t="shared" si="18"/>
        <v>0</v>
      </c>
      <c r="L334" s="593">
        <f t="shared" si="18"/>
        <v>0</v>
      </c>
      <c r="M334" s="593">
        <f t="shared" si="18"/>
        <v>0</v>
      </c>
      <c r="N334" s="593">
        <f t="shared" si="18"/>
        <v>0</v>
      </c>
      <c r="O334" s="593">
        <f t="shared" si="18"/>
        <v>0</v>
      </c>
      <c r="P334" s="593">
        <f t="shared" si="18"/>
        <v>0</v>
      </c>
      <c r="Q334" s="593">
        <f t="shared" si="18"/>
        <v>0</v>
      </c>
      <c r="R334" s="593">
        <f t="shared" si="18"/>
        <v>0</v>
      </c>
      <c r="S334" s="593">
        <f t="shared" si="18"/>
        <v>0</v>
      </c>
      <c r="T334" s="593">
        <f t="shared" si="18"/>
        <v>0</v>
      </c>
      <c r="U334" s="593">
        <f t="shared" si="18"/>
        <v>0</v>
      </c>
      <c r="V334" s="593">
        <f t="shared" si="18"/>
        <v>0</v>
      </c>
      <c r="W334" s="593">
        <f t="shared" si="18"/>
        <v>0</v>
      </c>
      <c r="X334" s="593">
        <f t="shared" si="18"/>
        <v>0</v>
      </c>
      <c r="Y334" s="593">
        <f t="shared" si="18"/>
        <v>0</v>
      </c>
      <c r="Z334" s="593">
        <f t="shared" si="18"/>
        <v>0</v>
      </c>
      <c r="AA334" s="593">
        <f t="shared" si="18"/>
        <v>0</v>
      </c>
      <c r="AB334" s="593">
        <f t="shared" si="18"/>
        <v>0</v>
      </c>
      <c r="AC334" s="593">
        <f t="shared" si="18"/>
        <v>0</v>
      </c>
      <c r="AD334" s="593">
        <f t="shared" si="18"/>
        <v>0</v>
      </c>
      <c r="AE334" s="593">
        <f t="shared" si="18"/>
        <v>0</v>
      </c>
      <c r="AF334" s="593">
        <f t="shared" si="18"/>
        <v>0</v>
      </c>
      <c r="AG334" s="593">
        <f t="shared" si="18"/>
        <v>1940442</v>
      </c>
      <c r="AH334" s="593">
        <f t="shared" si="18"/>
        <v>0</v>
      </c>
      <c r="AI334" s="593">
        <f t="shared" si="18"/>
        <v>0</v>
      </c>
      <c r="AJ334" s="593">
        <f t="shared" si="18"/>
        <v>0</v>
      </c>
      <c r="AK334" s="593">
        <f t="shared" si="18"/>
        <v>0</v>
      </c>
      <c r="AL334" s="593">
        <f t="shared" si="18"/>
        <v>0</v>
      </c>
      <c r="AM334" s="593">
        <f t="shared" si="18"/>
        <v>0</v>
      </c>
      <c r="AN334" s="593">
        <f t="shared" si="18"/>
        <v>0</v>
      </c>
      <c r="AO334" s="593">
        <f t="shared" si="18"/>
        <v>0</v>
      </c>
      <c r="AP334" s="593">
        <f t="shared" si="18"/>
        <v>0</v>
      </c>
      <c r="AQ334" s="593">
        <f t="shared" si="18"/>
        <v>0</v>
      </c>
      <c r="AR334" s="593">
        <f t="shared" si="18"/>
        <v>0</v>
      </c>
      <c r="AS334" s="593">
        <f t="shared" si="18"/>
        <v>0</v>
      </c>
      <c r="AT334" s="593">
        <f t="shared" si="18"/>
        <v>0</v>
      </c>
      <c r="AU334" s="593">
        <f t="shared" si="18"/>
        <v>0</v>
      </c>
      <c r="AV334" s="593">
        <f t="shared" si="18"/>
        <v>0</v>
      </c>
      <c r="AW334" s="593">
        <f t="shared" si="18"/>
        <v>0</v>
      </c>
      <c r="AX334" s="593">
        <f t="shared" si="18"/>
        <v>0</v>
      </c>
      <c r="AY334" s="593">
        <f t="shared" si="18"/>
        <v>0</v>
      </c>
      <c r="AZ334" s="593">
        <f t="shared" si="18"/>
        <v>978635</v>
      </c>
      <c r="BA334" s="593"/>
      <c r="BB334" s="593"/>
      <c r="BC334" s="593"/>
      <c r="BD334" s="593"/>
      <c r="BE334" s="593"/>
      <c r="BF334" s="593"/>
      <c r="BG334" s="593"/>
      <c r="BH334" s="593"/>
      <c r="BI334" s="593"/>
      <c r="BJ334" s="593"/>
      <c r="BK334" s="593"/>
      <c r="BL334" s="593"/>
      <c r="BM334" s="593"/>
      <c r="BN334" s="593"/>
      <c r="BO334" s="593"/>
      <c r="BP334" s="593"/>
      <c r="BQ334" s="593"/>
      <c r="BR334" s="593"/>
      <c r="BS334" s="593"/>
      <c r="BT334" s="593"/>
      <c r="BU334" s="593"/>
      <c r="BV334" s="593"/>
      <c r="BW334" s="593"/>
      <c r="BX334" s="593"/>
      <c r="BY334" s="593"/>
      <c r="BZ334" s="593"/>
      <c r="CA334" s="593"/>
      <c r="CB334" s="593"/>
      <c r="CC334" s="593"/>
      <c r="CD334" s="593"/>
      <c r="CE334" s="593"/>
      <c r="CF334" s="593"/>
      <c r="CG334" s="593"/>
      <c r="CH334" s="593"/>
      <c r="CI334" s="593"/>
      <c r="CJ334" s="593"/>
      <c r="CK334" s="593"/>
      <c r="CL334" s="593"/>
      <c r="CM334" s="593"/>
      <c r="CN334" s="593"/>
      <c r="CO334" s="593"/>
      <c r="CP334" s="593"/>
      <c r="CQ334" s="593"/>
      <c r="CR334" s="593"/>
      <c r="CS334" s="593"/>
      <c r="CT334" s="593"/>
      <c r="CU334" s="593"/>
      <c r="CV334" s="593"/>
      <c r="CW334" s="593"/>
      <c r="CX334" s="593"/>
      <c r="CY334" s="593"/>
      <c r="CZ334" s="593"/>
    </row>
    <row r="335" spans="1:104" x14ac:dyDescent="0.3">
      <c r="A335" s="596">
        <v>557</v>
      </c>
      <c r="B335" s="176"/>
      <c r="C335" s="176"/>
      <c r="D335" s="593">
        <f t="shared" si="17"/>
        <v>0</v>
      </c>
      <c r="E335" s="593">
        <f t="shared" si="18"/>
        <v>0</v>
      </c>
      <c r="F335" s="593">
        <f t="shared" si="18"/>
        <v>0</v>
      </c>
      <c r="G335" s="593">
        <f t="shared" si="18"/>
        <v>0</v>
      </c>
      <c r="H335" s="593">
        <f t="shared" si="18"/>
        <v>0</v>
      </c>
      <c r="I335" s="593">
        <f t="shared" si="18"/>
        <v>0</v>
      </c>
      <c r="J335" s="593">
        <f t="shared" si="18"/>
        <v>2636137</v>
      </c>
      <c r="K335" s="593">
        <f t="shared" si="18"/>
        <v>0</v>
      </c>
      <c r="L335" s="593">
        <f t="shared" si="18"/>
        <v>0</v>
      </c>
      <c r="M335" s="593">
        <f t="shared" si="18"/>
        <v>0</v>
      </c>
      <c r="N335" s="593">
        <f t="shared" si="18"/>
        <v>0</v>
      </c>
      <c r="O335" s="593">
        <f t="shared" si="18"/>
        <v>0</v>
      </c>
      <c r="P335" s="593">
        <f t="shared" si="18"/>
        <v>0</v>
      </c>
      <c r="Q335" s="593">
        <f t="shared" si="18"/>
        <v>0</v>
      </c>
      <c r="R335" s="593">
        <f t="shared" si="18"/>
        <v>0</v>
      </c>
      <c r="S335" s="593">
        <f t="shared" si="18"/>
        <v>0</v>
      </c>
      <c r="T335" s="593">
        <f t="shared" si="18"/>
        <v>0</v>
      </c>
      <c r="U335" s="593">
        <f t="shared" si="18"/>
        <v>0</v>
      </c>
      <c r="V335" s="593">
        <f t="shared" si="18"/>
        <v>0</v>
      </c>
      <c r="W335" s="593">
        <f t="shared" si="18"/>
        <v>0</v>
      </c>
      <c r="X335" s="593">
        <f t="shared" si="18"/>
        <v>0</v>
      </c>
      <c r="Y335" s="593">
        <f t="shared" si="18"/>
        <v>0</v>
      </c>
      <c r="Z335" s="593">
        <f t="shared" si="18"/>
        <v>0</v>
      </c>
      <c r="AA335" s="593">
        <f t="shared" si="18"/>
        <v>0</v>
      </c>
      <c r="AB335" s="593">
        <f t="shared" si="18"/>
        <v>0</v>
      </c>
      <c r="AC335" s="593">
        <f t="shared" si="18"/>
        <v>0</v>
      </c>
      <c r="AD335" s="593">
        <f t="shared" si="18"/>
        <v>0</v>
      </c>
      <c r="AE335" s="593">
        <f t="shared" si="18"/>
        <v>0</v>
      </c>
      <c r="AF335" s="593">
        <f t="shared" si="18"/>
        <v>0</v>
      </c>
      <c r="AG335" s="593">
        <f t="shared" si="18"/>
        <v>1940442</v>
      </c>
      <c r="AH335" s="593">
        <f t="shared" si="18"/>
        <v>0</v>
      </c>
      <c r="AI335" s="593">
        <f t="shared" si="18"/>
        <v>0</v>
      </c>
      <c r="AJ335" s="593">
        <f t="shared" si="18"/>
        <v>0</v>
      </c>
      <c r="AK335" s="593">
        <f t="shared" si="18"/>
        <v>0</v>
      </c>
      <c r="AL335" s="593">
        <f t="shared" si="18"/>
        <v>0</v>
      </c>
      <c r="AM335" s="593">
        <f t="shared" si="18"/>
        <v>0</v>
      </c>
      <c r="AN335" s="593">
        <f t="shared" si="18"/>
        <v>0</v>
      </c>
      <c r="AO335" s="593">
        <f t="shared" si="18"/>
        <v>0</v>
      </c>
      <c r="AP335" s="593">
        <f t="shared" si="18"/>
        <v>0</v>
      </c>
      <c r="AQ335" s="593">
        <f t="shared" si="18"/>
        <v>0</v>
      </c>
      <c r="AR335" s="593">
        <f t="shared" si="18"/>
        <v>0</v>
      </c>
      <c r="AS335" s="593">
        <f t="shared" si="18"/>
        <v>0</v>
      </c>
      <c r="AT335" s="593">
        <f t="shared" si="18"/>
        <v>0</v>
      </c>
      <c r="AU335" s="593">
        <f t="shared" si="18"/>
        <v>0</v>
      </c>
      <c r="AV335" s="593">
        <f t="shared" si="18"/>
        <v>0</v>
      </c>
      <c r="AW335" s="593">
        <f t="shared" si="18"/>
        <v>0</v>
      </c>
      <c r="AX335" s="593">
        <f t="shared" si="18"/>
        <v>0</v>
      </c>
      <c r="AY335" s="593">
        <f t="shared" si="18"/>
        <v>0</v>
      </c>
      <c r="AZ335" s="593">
        <f t="shared" si="18"/>
        <v>957796</v>
      </c>
      <c r="BA335" s="593"/>
      <c r="BB335" s="593"/>
      <c r="BC335" s="593"/>
      <c r="BD335" s="593"/>
      <c r="BE335" s="593"/>
      <c r="BF335" s="593"/>
      <c r="BG335" s="593"/>
      <c r="BH335" s="593"/>
      <c r="BI335" s="593"/>
      <c r="BJ335" s="593"/>
      <c r="BK335" s="593"/>
      <c r="BL335" s="593"/>
      <c r="BM335" s="593"/>
      <c r="BN335" s="593"/>
      <c r="BO335" s="593"/>
      <c r="BP335" s="593"/>
      <c r="BQ335" s="593"/>
      <c r="BR335" s="593"/>
      <c r="BS335" s="593"/>
      <c r="BT335" s="593"/>
      <c r="BU335" s="593"/>
      <c r="BV335" s="593"/>
      <c r="BW335" s="593"/>
      <c r="BX335" s="593"/>
      <c r="BY335" s="593"/>
      <c r="BZ335" s="593"/>
      <c r="CA335" s="593"/>
      <c r="CB335" s="593"/>
      <c r="CC335" s="593"/>
      <c r="CD335" s="593"/>
      <c r="CE335" s="593"/>
      <c r="CF335" s="593"/>
      <c r="CG335" s="593"/>
      <c r="CH335" s="593"/>
      <c r="CI335" s="593"/>
      <c r="CJ335" s="593"/>
      <c r="CK335" s="593"/>
      <c r="CL335" s="593"/>
      <c r="CM335" s="593"/>
      <c r="CN335" s="593"/>
      <c r="CO335" s="593"/>
      <c r="CP335" s="593"/>
      <c r="CQ335" s="593"/>
      <c r="CR335" s="593"/>
      <c r="CS335" s="593"/>
      <c r="CT335" s="593"/>
      <c r="CU335" s="593"/>
      <c r="CV335" s="593"/>
      <c r="CW335" s="593"/>
      <c r="CX335" s="593"/>
      <c r="CY335" s="593"/>
      <c r="CZ335" s="593"/>
    </row>
    <row r="336" spans="1:104" x14ac:dyDescent="0.3">
      <c r="A336" s="596">
        <v>606</v>
      </c>
      <c r="B336" s="176"/>
      <c r="C336" s="176"/>
      <c r="D336" s="593">
        <f>D209</f>
        <v>0</v>
      </c>
      <c r="E336" s="593">
        <f t="shared" ref="E336:AZ336" si="19">E209</f>
        <v>0</v>
      </c>
      <c r="F336" s="593">
        <f t="shared" si="19"/>
        <v>0</v>
      </c>
      <c r="G336" s="593">
        <f t="shared" si="19"/>
        <v>0</v>
      </c>
      <c r="H336" s="593">
        <f t="shared" si="19"/>
        <v>0</v>
      </c>
      <c r="I336" s="593">
        <f t="shared" si="19"/>
        <v>0</v>
      </c>
      <c r="J336" s="593">
        <f t="shared" si="19"/>
        <v>1</v>
      </c>
      <c r="K336" s="593">
        <f t="shared" si="19"/>
        <v>0</v>
      </c>
      <c r="L336" s="593">
        <f t="shared" si="19"/>
        <v>0</v>
      </c>
      <c r="M336" s="593">
        <f t="shared" si="19"/>
        <v>0</v>
      </c>
      <c r="N336" s="593">
        <f t="shared" si="19"/>
        <v>0</v>
      </c>
      <c r="O336" s="593">
        <f t="shared" si="19"/>
        <v>0</v>
      </c>
      <c r="P336" s="593">
        <f t="shared" si="19"/>
        <v>0</v>
      </c>
      <c r="Q336" s="593">
        <f t="shared" si="19"/>
        <v>0</v>
      </c>
      <c r="R336" s="593">
        <f t="shared" si="19"/>
        <v>0</v>
      </c>
      <c r="S336" s="593">
        <f t="shared" si="19"/>
        <v>0</v>
      </c>
      <c r="T336" s="593">
        <f t="shared" si="19"/>
        <v>0</v>
      </c>
      <c r="U336" s="593">
        <f t="shared" si="19"/>
        <v>0</v>
      </c>
      <c r="V336" s="593">
        <f t="shared" si="19"/>
        <v>0</v>
      </c>
      <c r="W336" s="593">
        <f t="shared" si="19"/>
        <v>0</v>
      </c>
      <c r="X336" s="593">
        <f t="shared" si="19"/>
        <v>2</v>
      </c>
      <c r="Y336" s="593">
        <f t="shared" si="19"/>
        <v>0</v>
      </c>
      <c r="Z336" s="593">
        <f t="shared" si="19"/>
        <v>0</v>
      </c>
      <c r="AA336" s="593">
        <f t="shared" si="19"/>
        <v>0</v>
      </c>
      <c r="AB336" s="593">
        <f t="shared" si="19"/>
        <v>0</v>
      </c>
      <c r="AC336" s="593">
        <f t="shared" si="19"/>
        <v>0</v>
      </c>
      <c r="AD336" s="593">
        <f t="shared" si="19"/>
        <v>0</v>
      </c>
      <c r="AE336" s="593">
        <f t="shared" si="19"/>
        <v>0</v>
      </c>
      <c r="AF336" s="593">
        <f t="shared" si="19"/>
        <v>0</v>
      </c>
      <c r="AG336" s="593">
        <f t="shared" si="19"/>
        <v>1</v>
      </c>
      <c r="AH336" s="593">
        <f t="shared" si="19"/>
        <v>0</v>
      </c>
      <c r="AI336" s="593">
        <f t="shared" si="19"/>
        <v>0</v>
      </c>
      <c r="AJ336" s="593">
        <f t="shared" si="19"/>
        <v>0</v>
      </c>
      <c r="AK336" s="593">
        <f t="shared" si="19"/>
        <v>0</v>
      </c>
      <c r="AL336" s="593">
        <f t="shared" si="19"/>
        <v>0</v>
      </c>
      <c r="AM336" s="593">
        <f t="shared" si="19"/>
        <v>0</v>
      </c>
      <c r="AN336" s="593">
        <f t="shared" si="19"/>
        <v>0</v>
      </c>
      <c r="AO336" s="593">
        <f t="shared" si="19"/>
        <v>0</v>
      </c>
      <c r="AP336" s="593">
        <f t="shared" si="19"/>
        <v>0</v>
      </c>
      <c r="AQ336" s="593">
        <f t="shared" si="19"/>
        <v>0</v>
      </c>
      <c r="AR336" s="593">
        <f t="shared" si="19"/>
        <v>0</v>
      </c>
      <c r="AS336" s="593">
        <f t="shared" si="19"/>
        <v>0</v>
      </c>
      <c r="AT336" s="593">
        <f t="shared" si="19"/>
        <v>0</v>
      </c>
      <c r="AU336" s="593">
        <f t="shared" si="19"/>
        <v>0</v>
      </c>
      <c r="AV336" s="593">
        <f t="shared" si="19"/>
        <v>0</v>
      </c>
      <c r="AW336" s="593">
        <f t="shared" si="19"/>
        <v>0</v>
      </c>
      <c r="AX336" s="593">
        <f t="shared" si="19"/>
        <v>0</v>
      </c>
      <c r="AY336" s="593">
        <f t="shared" si="19"/>
        <v>0</v>
      </c>
      <c r="AZ336" s="593">
        <f t="shared" si="19"/>
        <v>1</v>
      </c>
      <c r="BA336" s="593"/>
      <c r="BB336" s="593"/>
      <c r="BC336" s="593"/>
      <c r="BD336" s="593"/>
      <c r="BE336" s="593"/>
      <c r="BF336" s="593"/>
      <c r="BG336" s="593"/>
      <c r="BH336" s="593"/>
      <c r="BI336" s="593"/>
      <c r="BJ336" s="593"/>
      <c r="BK336" s="593"/>
      <c r="BL336" s="593"/>
      <c r="BM336" s="593"/>
      <c r="BN336" s="593"/>
      <c r="BO336" s="593"/>
      <c r="BP336" s="593"/>
      <c r="BQ336" s="593"/>
      <c r="BR336" s="593"/>
      <c r="BS336" s="593"/>
      <c r="BT336" s="593"/>
      <c r="BU336" s="593"/>
      <c r="BV336" s="593"/>
      <c r="BW336" s="593"/>
      <c r="BX336" s="593"/>
      <c r="BY336" s="593"/>
      <c r="BZ336" s="593"/>
      <c r="CA336" s="593"/>
      <c r="CB336" s="593"/>
      <c r="CC336" s="593"/>
      <c r="CD336" s="593"/>
      <c r="CE336" s="593"/>
      <c r="CF336" s="593"/>
      <c r="CG336" s="593"/>
      <c r="CH336" s="593"/>
      <c r="CI336" s="593"/>
      <c r="CJ336" s="593"/>
      <c r="CK336" s="593"/>
      <c r="CL336" s="593"/>
      <c r="CM336" s="593"/>
      <c r="CN336" s="593"/>
      <c r="CO336" s="593"/>
      <c r="CP336" s="593"/>
      <c r="CQ336" s="593"/>
      <c r="CR336" s="593"/>
      <c r="CS336" s="593"/>
      <c r="CT336" s="593"/>
      <c r="CU336" s="593"/>
      <c r="CV336" s="593"/>
      <c r="CW336" s="593"/>
      <c r="CX336" s="593"/>
      <c r="CY336" s="593"/>
      <c r="CZ336" s="593"/>
    </row>
    <row r="337" spans="1:104" x14ac:dyDescent="0.3">
      <c r="A337" s="596">
        <v>662</v>
      </c>
      <c r="B337" s="176" t="s">
        <v>424</v>
      </c>
      <c r="C337" s="176"/>
      <c r="D337" s="593">
        <f>D246</f>
        <v>0</v>
      </c>
      <c r="E337" s="593">
        <f t="shared" ref="E337:AZ337" si="20">E246</f>
        <v>0</v>
      </c>
      <c r="F337" s="593">
        <f t="shared" si="20"/>
        <v>0</v>
      </c>
      <c r="G337" s="593">
        <f t="shared" si="20"/>
        <v>0</v>
      </c>
      <c r="H337" s="593">
        <f t="shared" si="20"/>
        <v>0</v>
      </c>
      <c r="I337" s="593">
        <f t="shared" si="20"/>
        <v>0</v>
      </c>
      <c r="J337" s="593">
        <f t="shared" si="20"/>
        <v>0</v>
      </c>
      <c r="K337" s="593">
        <f t="shared" si="20"/>
        <v>0</v>
      </c>
      <c r="L337" s="593">
        <f t="shared" si="20"/>
        <v>0</v>
      </c>
      <c r="M337" s="593">
        <f t="shared" si="20"/>
        <v>0</v>
      </c>
      <c r="N337" s="593">
        <f t="shared" si="20"/>
        <v>0</v>
      </c>
      <c r="O337" s="593">
        <f t="shared" si="20"/>
        <v>0</v>
      </c>
      <c r="P337" s="593">
        <f t="shared" si="20"/>
        <v>0</v>
      </c>
      <c r="Q337" s="593">
        <f t="shared" si="20"/>
        <v>0</v>
      </c>
      <c r="R337" s="593">
        <f t="shared" si="20"/>
        <v>0</v>
      </c>
      <c r="S337" s="593">
        <f t="shared" si="20"/>
        <v>0</v>
      </c>
      <c r="T337" s="593">
        <f t="shared" si="20"/>
        <v>0</v>
      </c>
      <c r="U337" s="593">
        <f t="shared" si="20"/>
        <v>0</v>
      </c>
      <c r="V337" s="593">
        <f t="shared" si="20"/>
        <v>0</v>
      </c>
      <c r="W337" s="593">
        <f t="shared" si="20"/>
        <v>0</v>
      </c>
      <c r="X337" s="593">
        <f t="shared" si="20"/>
        <v>0</v>
      </c>
      <c r="Y337" s="593">
        <f t="shared" si="20"/>
        <v>0</v>
      </c>
      <c r="Z337" s="593">
        <f t="shared" si="20"/>
        <v>0</v>
      </c>
      <c r="AA337" s="593">
        <f t="shared" si="20"/>
        <v>0</v>
      </c>
      <c r="AB337" s="593">
        <f t="shared" si="20"/>
        <v>0</v>
      </c>
      <c r="AC337" s="593">
        <f t="shared" si="20"/>
        <v>0</v>
      </c>
      <c r="AD337" s="593">
        <f t="shared" si="20"/>
        <v>0</v>
      </c>
      <c r="AE337" s="593">
        <f t="shared" si="20"/>
        <v>0</v>
      </c>
      <c r="AF337" s="593">
        <f t="shared" si="20"/>
        <v>0</v>
      </c>
      <c r="AG337" s="593">
        <f t="shared" si="20"/>
        <v>0</v>
      </c>
      <c r="AH337" s="593">
        <f t="shared" si="20"/>
        <v>0</v>
      </c>
      <c r="AI337" s="593">
        <f t="shared" si="20"/>
        <v>0</v>
      </c>
      <c r="AJ337" s="593">
        <f t="shared" si="20"/>
        <v>0</v>
      </c>
      <c r="AK337" s="593">
        <f t="shared" si="20"/>
        <v>0</v>
      </c>
      <c r="AL337" s="593">
        <f t="shared" si="20"/>
        <v>0</v>
      </c>
      <c r="AM337" s="593">
        <f t="shared" si="20"/>
        <v>0</v>
      </c>
      <c r="AN337" s="593">
        <f t="shared" si="20"/>
        <v>0</v>
      </c>
      <c r="AO337" s="593">
        <f t="shared" si="20"/>
        <v>0</v>
      </c>
      <c r="AP337" s="593">
        <f t="shared" si="20"/>
        <v>0</v>
      </c>
      <c r="AQ337" s="593">
        <f t="shared" si="20"/>
        <v>0</v>
      </c>
      <c r="AR337" s="593">
        <f t="shared" si="20"/>
        <v>0</v>
      </c>
      <c r="AS337" s="593">
        <f t="shared" si="20"/>
        <v>0</v>
      </c>
      <c r="AT337" s="593">
        <f t="shared" si="20"/>
        <v>0</v>
      </c>
      <c r="AU337" s="593">
        <f t="shared" si="20"/>
        <v>0</v>
      </c>
      <c r="AV337" s="593">
        <f t="shared" si="20"/>
        <v>0</v>
      </c>
      <c r="AW337" s="593">
        <f t="shared" si="20"/>
        <v>0</v>
      </c>
      <c r="AX337" s="593">
        <f t="shared" si="20"/>
        <v>0</v>
      </c>
      <c r="AY337" s="593">
        <f t="shared" si="20"/>
        <v>0</v>
      </c>
      <c r="AZ337" s="593">
        <f t="shared" si="20"/>
        <v>0</v>
      </c>
      <c r="BA337" s="593"/>
      <c r="BB337" s="593"/>
      <c r="BC337" s="593"/>
      <c r="BD337" s="593"/>
      <c r="BE337" s="593"/>
      <c r="BF337" s="593"/>
      <c r="BG337" s="593"/>
      <c r="BH337" s="593"/>
      <c r="BI337" s="593"/>
      <c r="BJ337" s="593"/>
      <c r="BK337" s="593"/>
      <c r="BL337" s="593"/>
      <c r="BM337" s="593"/>
      <c r="BN337" s="593"/>
      <c r="BO337" s="593"/>
      <c r="BP337" s="593"/>
      <c r="BQ337" s="593"/>
      <c r="BR337" s="593"/>
      <c r="BS337" s="593"/>
      <c r="BT337" s="593"/>
      <c r="BU337" s="593"/>
      <c r="BV337" s="593"/>
      <c r="BW337" s="593"/>
      <c r="BX337" s="593"/>
      <c r="BY337" s="593"/>
      <c r="BZ337" s="593"/>
      <c r="CA337" s="593"/>
      <c r="CB337" s="593"/>
      <c r="CC337" s="593"/>
      <c r="CD337" s="593"/>
      <c r="CE337" s="593"/>
      <c r="CF337" s="593"/>
      <c r="CG337" s="593"/>
      <c r="CH337" s="593"/>
      <c r="CI337" s="593"/>
      <c r="CJ337" s="593"/>
      <c r="CK337" s="593"/>
      <c r="CL337" s="593"/>
      <c r="CM337" s="593"/>
      <c r="CN337" s="593"/>
      <c r="CO337" s="593"/>
      <c r="CP337" s="593"/>
      <c r="CQ337" s="593"/>
      <c r="CR337" s="593"/>
      <c r="CS337" s="593"/>
      <c r="CT337" s="593"/>
      <c r="CU337" s="593"/>
      <c r="CV337" s="593"/>
      <c r="CW337" s="593"/>
      <c r="CX337" s="593"/>
      <c r="CY337" s="593"/>
      <c r="CZ337" s="593"/>
    </row>
    <row r="338" spans="1:104" x14ac:dyDescent="0.3">
      <c r="A338" s="596">
        <v>663</v>
      </c>
      <c r="B338" s="176" t="s">
        <v>929</v>
      </c>
      <c r="C338" s="176"/>
      <c r="D338" s="593">
        <f>D247</f>
        <v>0</v>
      </c>
      <c r="E338" s="593">
        <f t="shared" ref="E338:AZ338" si="21">E247</f>
        <v>0</v>
      </c>
      <c r="F338" s="593">
        <f t="shared" si="21"/>
        <v>0</v>
      </c>
      <c r="G338" s="593">
        <f t="shared" si="21"/>
        <v>0</v>
      </c>
      <c r="H338" s="593">
        <f t="shared" si="21"/>
        <v>0</v>
      </c>
      <c r="I338" s="593">
        <f t="shared" si="21"/>
        <v>0</v>
      </c>
      <c r="J338" s="593">
        <f t="shared" si="21"/>
        <v>0</v>
      </c>
      <c r="K338" s="593">
        <f t="shared" si="21"/>
        <v>0</v>
      </c>
      <c r="L338" s="593">
        <f t="shared" si="21"/>
        <v>0</v>
      </c>
      <c r="M338" s="593">
        <f t="shared" si="21"/>
        <v>0</v>
      </c>
      <c r="N338" s="593">
        <f t="shared" si="21"/>
        <v>0</v>
      </c>
      <c r="O338" s="593">
        <f t="shared" si="21"/>
        <v>0</v>
      </c>
      <c r="P338" s="593">
        <f t="shared" si="21"/>
        <v>0</v>
      </c>
      <c r="Q338" s="593">
        <f t="shared" si="21"/>
        <v>0</v>
      </c>
      <c r="R338" s="593">
        <f t="shared" si="21"/>
        <v>0</v>
      </c>
      <c r="S338" s="593">
        <f t="shared" si="21"/>
        <v>0</v>
      </c>
      <c r="T338" s="593">
        <f t="shared" si="21"/>
        <v>0</v>
      </c>
      <c r="U338" s="593">
        <f t="shared" si="21"/>
        <v>0</v>
      </c>
      <c r="V338" s="593">
        <f t="shared" si="21"/>
        <v>0</v>
      </c>
      <c r="W338" s="593">
        <f t="shared" si="21"/>
        <v>0</v>
      </c>
      <c r="X338" s="593">
        <f t="shared" si="21"/>
        <v>0</v>
      </c>
      <c r="Y338" s="593">
        <f t="shared" si="21"/>
        <v>0</v>
      </c>
      <c r="Z338" s="593">
        <f t="shared" si="21"/>
        <v>0</v>
      </c>
      <c r="AA338" s="593">
        <f t="shared" si="21"/>
        <v>0</v>
      </c>
      <c r="AB338" s="593">
        <f t="shared" si="21"/>
        <v>0</v>
      </c>
      <c r="AC338" s="593">
        <f t="shared" si="21"/>
        <v>0</v>
      </c>
      <c r="AD338" s="593">
        <f t="shared" si="21"/>
        <v>0</v>
      </c>
      <c r="AE338" s="593">
        <f t="shared" si="21"/>
        <v>0</v>
      </c>
      <c r="AF338" s="593">
        <f t="shared" si="21"/>
        <v>0</v>
      </c>
      <c r="AG338" s="593">
        <f t="shared" si="21"/>
        <v>0</v>
      </c>
      <c r="AH338" s="593">
        <f t="shared" si="21"/>
        <v>0</v>
      </c>
      <c r="AI338" s="593">
        <f t="shared" si="21"/>
        <v>0</v>
      </c>
      <c r="AJ338" s="593">
        <f t="shared" si="21"/>
        <v>0</v>
      </c>
      <c r="AK338" s="593">
        <f t="shared" si="21"/>
        <v>0</v>
      </c>
      <c r="AL338" s="593">
        <f t="shared" si="21"/>
        <v>0</v>
      </c>
      <c r="AM338" s="593">
        <f t="shared" si="21"/>
        <v>0</v>
      </c>
      <c r="AN338" s="593">
        <f t="shared" si="21"/>
        <v>0</v>
      </c>
      <c r="AO338" s="593">
        <f t="shared" si="21"/>
        <v>0</v>
      </c>
      <c r="AP338" s="593">
        <f t="shared" si="21"/>
        <v>0</v>
      </c>
      <c r="AQ338" s="593">
        <f t="shared" si="21"/>
        <v>0</v>
      </c>
      <c r="AR338" s="593">
        <f t="shared" si="21"/>
        <v>0</v>
      </c>
      <c r="AS338" s="593">
        <f t="shared" si="21"/>
        <v>0</v>
      </c>
      <c r="AT338" s="593">
        <f t="shared" si="21"/>
        <v>0</v>
      </c>
      <c r="AU338" s="593">
        <f t="shared" si="21"/>
        <v>0</v>
      </c>
      <c r="AV338" s="593">
        <f t="shared" si="21"/>
        <v>0</v>
      </c>
      <c r="AW338" s="593">
        <f t="shared" si="21"/>
        <v>0</v>
      </c>
      <c r="AX338" s="593">
        <f t="shared" si="21"/>
        <v>0</v>
      </c>
      <c r="AY338" s="593">
        <f t="shared" si="21"/>
        <v>0</v>
      </c>
      <c r="AZ338" s="593">
        <f t="shared" si="21"/>
        <v>0</v>
      </c>
      <c r="BA338" s="593"/>
      <c r="BB338" s="593"/>
      <c r="BC338" s="593"/>
      <c r="BD338" s="593"/>
      <c r="BE338" s="593"/>
      <c r="BF338" s="593"/>
      <c r="BG338" s="593"/>
      <c r="BH338" s="593"/>
      <c r="BI338" s="593"/>
      <c r="BJ338" s="593"/>
      <c r="BK338" s="593"/>
      <c r="BL338" s="593"/>
      <c r="BM338" s="593"/>
      <c r="BN338" s="593"/>
      <c r="BO338" s="593"/>
      <c r="BP338" s="593"/>
      <c r="BQ338" s="593"/>
      <c r="BR338" s="593"/>
      <c r="BS338" s="593"/>
      <c r="BT338" s="593"/>
      <c r="BU338" s="593"/>
      <c r="BV338" s="593"/>
      <c r="BW338" s="593"/>
      <c r="BX338" s="593"/>
      <c r="BY338" s="593"/>
      <c r="BZ338" s="593"/>
      <c r="CA338" s="593"/>
      <c r="CB338" s="593"/>
      <c r="CC338" s="593"/>
      <c r="CD338" s="593"/>
      <c r="CE338" s="593"/>
      <c r="CF338" s="593"/>
      <c r="CG338" s="593"/>
      <c r="CH338" s="593"/>
      <c r="CI338" s="593"/>
      <c r="CJ338" s="593"/>
      <c r="CK338" s="593"/>
      <c r="CL338" s="593"/>
      <c r="CM338" s="593"/>
      <c r="CN338" s="593"/>
      <c r="CO338" s="593"/>
      <c r="CP338" s="593"/>
      <c r="CQ338" s="593"/>
      <c r="CR338" s="593"/>
      <c r="CS338" s="593"/>
      <c r="CT338" s="593"/>
      <c r="CU338" s="593"/>
      <c r="CV338" s="593"/>
      <c r="CW338" s="593"/>
      <c r="CX338" s="593"/>
      <c r="CY338" s="593"/>
      <c r="CZ338" s="593"/>
    </row>
    <row r="339" spans="1:104" x14ac:dyDescent="0.3">
      <c r="A339" s="597">
        <v>336</v>
      </c>
      <c r="B339" s="176"/>
      <c r="C339" s="176"/>
      <c r="D339" s="598">
        <f>D81</f>
        <v>0</v>
      </c>
      <c r="E339" s="598">
        <f t="shared" ref="E339:AZ339" si="22">E81</f>
        <v>0</v>
      </c>
      <c r="F339" s="598">
        <f t="shared" si="22"/>
        <v>0</v>
      </c>
      <c r="G339" s="598">
        <f t="shared" si="22"/>
        <v>0</v>
      </c>
      <c r="H339" s="598">
        <f t="shared" si="22"/>
        <v>0</v>
      </c>
      <c r="I339" s="598">
        <f t="shared" si="22"/>
        <v>0</v>
      </c>
      <c r="J339" s="598">
        <f t="shared" si="22"/>
        <v>0</v>
      </c>
      <c r="K339" s="598">
        <f t="shared" si="22"/>
        <v>0</v>
      </c>
      <c r="L339" s="598">
        <f t="shared" si="22"/>
        <v>0</v>
      </c>
      <c r="M339" s="598">
        <f t="shared" si="22"/>
        <v>0</v>
      </c>
      <c r="N339" s="598">
        <f t="shared" si="22"/>
        <v>0</v>
      </c>
      <c r="O339" s="598">
        <f t="shared" si="22"/>
        <v>0</v>
      </c>
      <c r="P339" s="598">
        <f t="shared" si="22"/>
        <v>0</v>
      </c>
      <c r="Q339" s="598">
        <f t="shared" si="22"/>
        <v>0</v>
      </c>
      <c r="R339" s="598">
        <f t="shared" si="22"/>
        <v>0</v>
      </c>
      <c r="S339" s="598">
        <f t="shared" si="22"/>
        <v>0</v>
      </c>
      <c r="T339" s="598">
        <f t="shared" si="22"/>
        <v>0</v>
      </c>
      <c r="U339" s="598">
        <f t="shared" si="22"/>
        <v>0</v>
      </c>
      <c r="V339" s="598">
        <f t="shared" si="22"/>
        <v>0</v>
      </c>
      <c r="W339" s="598">
        <f t="shared" si="22"/>
        <v>0</v>
      </c>
      <c r="X339" s="598">
        <f t="shared" si="22"/>
        <v>0</v>
      </c>
      <c r="Y339" s="598">
        <f t="shared" si="22"/>
        <v>0</v>
      </c>
      <c r="Z339" s="598">
        <f t="shared" si="22"/>
        <v>0</v>
      </c>
      <c r="AA339" s="598">
        <f t="shared" si="22"/>
        <v>0</v>
      </c>
      <c r="AB339" s="598">
        <f t="shared" si="22"/>
        <v>0</v>
      </c>
      <c r="AC339" s="598">
        <f t="shared" si="22"/>
        <v>0</v>
      </c>
      <c r="AD339" s="598">
        <f t="shared" si="22"/>
        <v>0</v>
      </c>
      <c r="AE339" s="598">
        <f t="shared" si="22"/>
        <v>0</v>
      </c>
      <c r="AF339" s="598">
        <f t="shared" si="22"/>
        <v>0</v>
      </c>
      <c r="AG339" s="598">
        <f t="shared" si="22"/>
        <v>0</v>
      </c>
      <c r="AH339" s="598">
        <f t="shared" si="22"/>
        <v>0</v>
      </c>
      <c r="AI339" s="598">
        <f t="shared" si="22"/>
        <v>1398</v>
      </c>
      <c r="AJ339" s="598">
        <f t="shared" si="22"/>
        <v>0</v>
      </c>
      <c r="AK339" s="598">
        <f t="shared" si="22"/>
        <v>0</v>
      </c>
      <c r="AL339" s="598">
        <f t="shared" si="22"/>
        <v>48905</v>
      </c>
      <c r="AM339" s="598">
        <f t="shared" si="22"/>
        <v>0</v>
      </c>
      <c r="AN339" s="598">
        <f t="shared" si="22"/>
        <v>0</v>
      </c>
      <c r="AO339" s="598">
        <f t="shared" si="22"/>
        <v>0</v>
      </c>
      <c r="AP339" s="598">
        <f t="shared" si="22"/>
        <v>0</v>
      </c>
      <c r="AQ339" s="598">
        <f t="shared" si="22"/>
        <v>0</v>
      </c>
      <c r="AR339" s="598">
        <f t="shared" si="22"/>
        <v>0</v>
      </c>
      <c r="AS339" s="598">
        <f t="shared" si="22"/>
        <v>0</v>
      </c>
      <c r="AT339" s="598">
        <f t="shared" si="22"/>
        <v>0</v>
      </c>
      <c r="AU339" s="598">
        <f t="shared" si="22"/>
        <v>0</v>
      </c>
      <c r="AV339" s="598">
        <f t="shared" si="22"/>
        <v>0</v>
      </c>
      <c r="AW339" s="598">
        <f t="shared" si="22"/>
        <v>0</v>
      </c>
      <c r="AX339" s="598">
        <f t="shared" si="22"/>
        <v>0</v>
      </c>
      <c r="AY339" s="598">
        <f t="shared" si="22"/>
        <v>0</v>
      </c>
      <c r="AZ339" s="598">
        <f t="shared" si="22"/>
        <v>0</v>
      </c>
      <c r="BA339" s="598"/>
      <c r="BB339" s="598"/>
      <c r="BC339" s="598"/>
      <c r="BD339" s="598"/>
      <c r="BE339" s="598"/>
      <c r="BF339" s="598"/>
      <c r="BG339" s="598"/>
      <c r="BH339" s="598"/>
      <c r="BI339" s="598"/>
      <c r="BJ339" s="598"/>
      <c r="BK339" s="598"/>
      <c r="BL339" s="598"/>
      <c r="BM339" s="598"/>
      <c r="BN339" s="598"/>
      <c r="BO339" s="598"/>
      <c r="BP339" s="598"/>
      <c r="BQ339" s="598"/>
      <c r="BR339" s="598"/>
      <c r="BS339" s="598"/>
      <c r="BT339" s="598"/>
      <c r="BU339" s="598"/>
      <c r="BV339" s="598"/>
      <c r="BW339" s="598"/>
      <c r="BX339" s="598"/>
      <c r="BY339" s="598"/>
      <c r="BZ339" s="598"/>
      <c r="CA339" s="598"/>
      <c r="CB339" s="598"/>
      <c r="CC339" s="598"/>
      <c r="CD339" s="598"/>
      <c r="CE339" s="598"/>
      <c r="CF339" s="598"/>
      <c r="CG339" s="598"/>
      <c r="CH339" s="598"/>
      <c r="CI339" s="598"/>
      <c r="CJ339" s="598"/>
      <c r="CK339" s="598"/>
      <c r="CL339" s="598"/>
      <c r="CM339" s="598"/>
      <c r="CN339" s="598"/>
      <c r="CO339" s="598"/>
      <c r="CP339" s="598"/>
      <c r="CQ339" s="598"/>
      <c r="CR339" s="598"/>
      <c r="CS339" s="598"/>
      <c r="CT339" s="598"/>
      <c r="CU339" s="598"/>
      <c r="CV339" s="598"/>
      <c r="CW339" s="598"/>
      <c r="CX339" s="598"/>
      <c r="CY339" s="598"/>
      <c r="CZ339" s="598"/>
    </row>
    <row r="340" spans="1:104" x14ac:dyDescent="0.3">
      <c r="A340" s="597">
        <v>44</v>
      </c>
      <c r="B340" s="176"/>
      <c r="C340" s="176"/>
      <c r="D340" s="598">
        <f>D27</f>
        <v>1958888</v>
      </c>
      <c r="E340" s="598">
        <f t="shared" ref="E340:AZ341" si="23">E27</f>
        <v>7607923</v>
      </c>
      <c r="F340" s="598">
        <f t="shared" si="23"/>
        <v>9119902</v>
      </c>
      <c r="G340" s="598">
        <f t="shared" si="23"/>
        <v>61214445</v>
      </c>
      <c r="H340" s="598">
        <f t="shared" si="23"/>
        <v>76867777</v>
      </c>
      <c r="I340" s="598">
        <f t="shared" si="23"/>
        <v>37111672</v>
      </c>
      <c r="J340" s="598">
        <f t="shared" si="23"/>
        <v>88057067</v>
      </c>
      <c r="K340" s="598">
        <f t="shared" si="23"/>
        <v>10588814</v>
      </c>
      <c r="L340" s="598">
        <f t="shared" si="23"/>
        <v>0</v>
      </c>
      <c r="M340" s="598">
        <f t="shared" si="23"/>
        <v>3350738</v>
      </c>
      <c r="N340" s="598">
        <f t="shared" si="23"/>
        <v>7134595</v>
      </c>
      <c r="O340" s="598">
        <f t="shared" si="23"/>
        <v>0</v>
      </c>
      <c r="P340" s="598">
        <f t="shared" si="23"/>
        <v>54571491</v>
      </c>
      <c r="Q340" s="598">
        <f t="shared" si="23"/>
        <v>1776811</v>
      </c>
      <c r="R340" s="598">
        <f t="shared" si="23"/>
        <v>721689</v>
      </c>
      <c r="S340" s="598">
        <f t="shared" si="23"/>
        <v>7229047</v>
      </c>
      <c r="T340" s="598">
        <f t="shared" si="23"/>
        <v>950920</v>
      </c>
      <c r="U340" s="598">
        <f t="shared" si="23"/>
        <v>30462949</v>
      </c>
      <c r="V340" s="598">
        <f t="shared" si="23"/>
        <v>4063093</v>
      </c>
      <c r="W340" s="598">
        <f t="shared" si="23"/>
        <v>676639</v>
      </c>
      <c r="X340" s="598">
        <f t="shared" si="23"/>
        <v>4140024</v>
      </c>
      <c r="Y340" s="598">
        <f t="shared" si="23"/>
        <v>3279953</v>
      </c>
      <c r="Z340" s="598">
        <f t="shared" si="23"/>
        <v>1456510</v>
      </c>
      <c r="AA340" s="598">
        <f t="shared" si="23"/>
        <v>1429239</v>
      </c>
      <c r="AB340" s="598">
        <f t="shared" si="23"/>
        <v>1200747</v>
      </c>
      <c r="AC340" s="598">
        <f t="shared" si="23"/>
        <v>7857036</v>
      </c>
      <c r="AD340" s="598">
        <f t="shared" si="23"/>
        <v>3551095</v>
      </c>
      <c r="AE340" s="598">
        <f t="shared" si="23"/>
        <v>619179</v>
      </c>
      <c r="AF340" s="598">
        <f t="shared" si="23"/>
        <v>49448210</v>
      </c>
      <c r="AG340" s="598">
        <f t="shared" si="23"/>
        <v>13928039</v>
      </c>
      <c r="AH340" s="598">
        <f t="shared" si="23"/>
        <v>19161138</v>
      </c>
      <c r="AI340" s="598">
        <f t="shared" si="23"/>
        <v>0</v>
      </c>
      <c r="AJ340" s="598">
        <f t="shared" si="23"/>
        <v>14218129</v>
      </c>
      <c r="AK340" s="598">
        <f t="shared" si="23"/>
        <v>666061</v>
      </c>
      <c r="AL340" s="598">
        <f t="shared" si="23"/>
        <v>1178483</v>
      </c>
      <c r="AM340" s="598">
        <f t="shared" si="23"/>
        <v>31028491</v>
      </c>
      <c r="AN340" s="598">
        <f t="shared" si="23"/>
        <v>3867188</v>
      </c>
      <c r="AO340" s="598">
        <f t="shared" si="23"/>
        <v>8750123</v>
      </c>
      <c r="AP340" s="598">
        <f t="shared" si="23"/>
        <v>2410818</v>
      </c>
      <c r="AQ340" s="598">
        <f t="shared" si="23"/>
        <v>2377598</v>
      </c>
      <c r="AR340" s="598">
        <f t="shared" si="23"/>
        <v>1353508</v>
      </c>
      <c r="AS340" s="598">
        <f t="shared" si="23"/>
        <v>334222</v>
      </c>
      <c r="AT340" s="598">
        <f t="shared" si="23"/>
        <v>0</v>
      </c>
      <c r="AU340" s="598">
        <f t="shared" si="23"/>
        <v>15180310</v>
      </c>
      <c r="AV340" s="598">
        <f t="shared" si="23"/>
        <v>0</v>
      </c>
      <c r="AW340" s="598">
        <f t="shared" si="23"/>
        <v>0</v>
      </c>
      <c r="AX340" s="598">
        <f t="shared" si="23"/>
        <v>39915</v>
      </c>
      <c r="AY340" s="598">
        <f t="shared" si="23"/>
        <v>3790110</v>
      </c>
      <c r="AZ340" s="598">
        <f t="shared" si="23"/>
        <v>2971286</v>
      </c>
      <c r="BA340" s="598"/>
      <c r="BB340" s="598"/>
      <c r="BC340" s="598"/>
      <c r="BD340" s="598"/>
      <c r="BE340" s="598"/>
      <c r="BF340" s="598"/>
      <c r="BG340" s="598"/>
      <c r="BH340" s="598"/>
      <c r="BI340" s="598"/>
      <c r="BJ340" s="598"/>
      <c r="BK340" s="598"/>
      <c r="BL340" s="598"/>
      <c r="BM340" s="598"/>
      <c r="BN340" s="598"/>
      <c r="BO340" s="598"/>
      <c r="BP340" s="598"/>
      <c r="BQ340" s="598"/>
      <c r="BR340" s="598"/>
      <c r="BS340" s="598"/>
      <c r="BT340" s="598"/>
      <c r="BU340" s="598"/>
      <c r="BV340" s="598"/>
      <c r="BW340" s="598"/>
      <c r="BX340" s="598"/>
      <c r="BY340" s="598"/>
      <c r="BZ340" s="598"/>
      <c r="CA340" s="598"/>
      <c r="CB340" s="598"/>
      <c r="CC340" s="598"/>
      <c r="CD340" s="598"/>
      <c r="CE340" s="598"/>
      <c r="CF340" s="598"/>
      <c r="CG340" s="598"/>
      <c r="CH340" s="598"/>
      <c r="CI340" s="598"/>
      <c r="CJ340" s="598"/>
      <c r="CK340" s="598"/>
      <c r="CL340" s="598"/>
      <c r="CM340" s="598"/>
      <c r="CN340" s="598"/>
      <c r="CO340" s="598"/>
      <c r="CP340" s="598"/>
      <c r="CQ340" s="598"/>
      <c r="CR340" s="598"/>
      <c r="CS340" s="598"/>
      <c r="CT340" s="598"/>
      <c r="CU340" s="598"/>
      <c r="CV340" s="598"/>
      <c r="CW340" s="598"/>
      <c r="CX340" s="598"/>
      <c r="CY340" s="598"/>
      <c r="CZ340" s="598"/>
    </row>
    <row r="341" spans="1:104" x14ac:dyDescent="0.3">
      <c r="A341" s="597">
        <v>45</v>
      </c>
      <c r="B341" s="176"/>
      <c r="C341" s="176"/>
      <c r="D341" s="598">
        <f t="shared" ref="D341:S343" si="24">D28</f>
        <v>400250</v>
      </c>
      <c r="E341" s="598">
        <f t="shared" si="24"/>
        <v>384620</v>
      </c>
      <c r="F341" s="598">
        <f t="shared" si="24"/>
        <v>2650670</v>
      </c>
      <c r="G341" s="598">
        <f t="shared" si="24"/>
        <v>5575666</v>
      </c>
      <c r="H341" s="598">
        <f t="shared" si="24"/>
        <v>3963853</v>
      </c>
      <c r="I341" s="598">
        <f t="shared" si="24"/>
        <v>3795386</v>
      </c>
      <c r="J341" s="598">
        <f t="shared" si="24"/>
        <v>36492219</v>
      </c>
      <c r="K341" s="598">
        <f t="shared" si="24"/>
        <v>1324896</v>
      </c>
      <c r="L341" s="598">
        <f t="shared" si="24"/>
        <v>0</v>
      </c>
      <c r="M341" s="598">
        <f t="shared" si="24"/>
        <v>1017240</v>
      </c>
      <c r="N341" s="598">
        <f t="shared" si="24"/>
        <v>753665</v>
      </c>
      <c r="O341" s="598">
        <f t="shared" si="24"/>
        <v>0</v>
      </c>
      <c r="P341" s="598">
        <f t="shared" si="24"/>
        <v>30532918</v>
      </c>
      <c r="Q341" s="598">
        <f t="shared" si="24"/>
        <v>329759</v>
      </c>
      <c r="R341" s="598">
        <f t="shared" si="24"/>
        <v>712357</v>
      </c>
      <c r="S341" s="598">
        <f t="shared" si="24"/>
        <v>585215</v>
      </c>
      <c r="T341" s="598">
        <f t="shared" si="23"/>
        <v>91722</v>
      </c>
      <c r="U341" s="598">
        <f t="shared" si="23"/>
        <v>8506661</v>
      </c>
      <c r="V341" s="598">
        <f t="shared" si="23"/>
        <v>1028009</v>
      </c>
      <c r="W341" s="598">
        <f t="shared" si="23"/>
        <v>24545</v>
      </c>
      <c r="X341" s="598">
        <f t="shared" si="23"/>
        <v>1870136</v>
      </c>
      <c r="Y341" s="598">
        <f t="shared" si="23"/>
        <v>2003316</v>
      </c>
      <c r="Z341" s="598">
        <f t="shared" si="23"/>
        <v>283744</v>
      </c>
      <c r="AA341" s="598">
        <f t="shared" si="23"/>
        <v>322139</v>
      </c>
      <c r="AB341" s="598">
        <f t="shared" si="23"/>
        <v>20342</v>
      </c>
      <c r="AC341" s="598">
        <f t="shared" si="23"/>
        <v>3255565</v>
      </c>
      <c r="AD341" s="598">
        <f t="shared" si="23"/>
        <v>267367</v>
      </c>
      <c r="AE341" s="598">
        <f t="shared" si="23"/>
        <v>177587</v>
      </c>
      <c r="AF341" s="598">
        <f t="shared" si="23"/>
        <v>10279767</v>
      </c>
      <c r="AG341" s="598">
        <f t="shared" si="23"/>
        <v>8142873</v>
      </c>
      <c r="AH341" s="598">
        <f t="shared" si="23"/>
        <v>2327008</v>
      </c>
      <c r="AI341" s="598">
        <f t="shared" si="23"/>
        <v>0</v>
      </c>
      <c r="AJ341" s="598">
        <f t="shared" si="23"/>
        <v>942329</v>
      </c>
      <c r="AK341" s="598">
        <f t="shared" si="23"/>
        <v>87621</v>
      </c>
      <c r="AL341" s="598">
        <f t="shared" si="23"/>
        <v>47935</v>
      </c>
      <c r="AM341" s="598">
        <f t="shared" si="23"/>
        <v>4694192</v>
      </c>
      <c r="AN341" s="598">
        <f t="shared" si="23"/>
        <v>193946</v>
      </c>
      <c r="AO341" s="598">
        <f t="shared" si="23"/>
        <v>509954</v>
      </c>
      <c r="AP341" s="598">
        <f t="shared" si="23"/>
        <v>50762</v>
      </c>
      <c r="AQ341" s="598">
        <f t="shared" si="23"/>
        <v>135185</v>
      </c>
      <c r="AR341" s="598">
        <f t="shared" si="23"/>
        <v>179409</v>
      </c>
      <c r="AS341" s="598">
        <f t="shared" si="23"/>
        <v>5646</v>
      </c>
      <c r="AT341" s="598">
        <f t="shared" si="23"/>
        <v>0</v>
      </c>
      <c r="AU341" s="598">
        <f t="shared" si="23"/>
        <v>367033</v>
      </c>
      <c r="AV341" s="598">
        <f t="shared" si="23"/>
        <v>0</v>
      </c>
      <c r="AW341" s="598">
        <f t="shared" si="23"/>
        <v>0</v>
      </c>
      <c r="AX341" s="598">
        <f t="shared" si="23"/>
        <v>1217</v>
      </c>
      <c r="AY341" s="598">
        <f t="shared" si="23"/>
        <v>235188</v>
      </c>
      <c r="AZ341" s="598">
        <f t="shared" si="23"/>
        <v>1044035</v>
      </c>
      <c r="BA341" s="598"/>
      <c r="BB341" s="598"/>
      <c r="BC341" s="598"/>
      <c r="BD341" s="598"/>
      <c r="BE341" s="598"/>
      <c r="BF341" s="598"/>
      <c r="BG341" s="598"/>
      <c r="BH341" s="598"/>
      <c r="BI341" s="598"/>
      <c r="BJ341" s="598"/>
      <c r="BK341" s="598"/>
      <c r="BL341" s="598"/>
      <c r="BM341" s="598"/>
      <c r="BN341" s="598"/>
      <c r="BO341" s="598"/>
      <c r="BP341" s="598"/>
      <c r="BQ341" s="598"/>
      <c r="BR341" s="598"/>
      <c r="BS341" s="598"/>
      <c r="BT341" s="598"/>
      <c r="BU341" s="598"/>
      <c r="BV341" s="598"/>
      <c r="BW341" s="598"/>
      <c r="BX341" s="598"/>
      <c r="BY341" s="598"/>
      <c r="BZ341" s="598"/>
      <c r="CA341" s="598"/>
      <c r="CB341" s="598"/>
      <c r="CC341" s="598"/>
      <c r="CD341" s="598"/>
      <c r="CE341" s="598"/>
      <c r="CF341" s="598"/>
      <c r="CG341" s="598"/>
      <c r="CH341" s="598"/>
      <c r="CI341" s="598"/>
      <c r="CJ341" s="598"/>
      <c r="CK341" s="598"/>
      <c r="CL341" s="598"/>
      <c r="CM341" s="598"/>
      <c r="CN341" s="598"/>
      <c r="CO341" s="598"/>
      <c r="CP341" s="598"/>
      <c r="CQ341" s="598"/>
      <c r="CR341" s="598"/>
      <c r="CS341" s="598"/>
      <c r="CT341" s="598"/>
      <c r="CU341" s="598"/>
      <c r="CV341" s="598"/>
      <c r="CW341" s="598"/>
      <c r="CX341" s="598"/>
      <c r="CY341" s="598"/>
      <c r="CZ341" s="598"/>
    </row>
    <row r="342" spans="1:104" x14ac:dyDescent="0.3">
      <c r="A342" s="597">
        <v>47</v>
      </c>
      <c r="B342" s="176"/>
      <c r="C342" s="176"/>
      <c r="D342" s="598">
        <f t="shared" si="24"/>
        <v>0</v>
      </c>
      <c r="E342" s="598">
        <f t="shared" ref="E342:AZ343" si="25">E29</f>
        <v>0</v>
      </c>
      <c r="F342" s="598">
        <f t="shared" si="25"/>
        <v>0</v>
      </c>
      <c r="G342" s="598">
        <f t="shared" si="25"/>
        <v>0</v>
      </c>
      <c r="H342" s="598">
        <f t="shared" si="25"/>
        <v>0</v>
      </c>
      <c r="I342" s="598">
        <f t="shared" si="25"/>
        <v>0</v>
      </c>
      <c r="J342" s="598">
        <f t="shared" si="25"/>
        <v>0</v>
      </c>
      <c r="K342" s="598">
        <f t="shared" si="25"/>
        <v>0</v>
      </c>
      <c r="L342" s="598">
        <f t="shared" si="25"/>
        <v>0</v>
      </c>
      <c r="M342" s="598">
        <f t="shared" si="25"/>
        <v>0</v>
      </c>
      <c r="N342" s="598">
        <f t="shared" si="25"/>
        <v>0</v>
      </c>
      <c r="O342" s="598">
        <f t="shared" si="25"/>
        <v>0</v>
      </c>
      <c r="P342" s="598">
        <f t="shared" si="25"/>
        <v>165138985</v>
      </c>
      <c r="Q342" s="598">
        <f t="shared" si="25"/>
        <v>0</v>
      </c>
      <c r="R342" s="598">
        <f t="shared" si="25"/>
        <v>0</v>
      </c>
      <c r="S342" s="598">
        <f t="shared" si="25"/>
        <v>0</v>
      </c>
      <c r="T342" s="598">
        <f t="shared" si="25"/>
        <v>0</v>
      </c>
      <c r="U342" s="598">
        <f t="shared" si="25"/>
        <v>77194139</v>
      </c>
      <c r="V342" s="598">
        <f t="shared" si="25"/>
        <v>0</v>
      </c>
      <c r="W342" s="598">
        <f t="shared" si="25"/>
        <v>0</v>
      </c>
      <c r="X342" s="598">
        <f t="shared" si="25"/>
        <v>0</v>
      </c>
      <c r="Y342" s="598">
        <f t="shared" si="25"/>
        <v>0</v>
      </c>
      <c r="Z342" s="598">
        <f t="shared" si="25"/>
        <v>0</v>
      </c>
      <c r="AA342" s="598">
        <f t="shared" si="25"/>
        <v>0</v>
      </c>
      <c r="AB342" s="598">
        <f t="shared" si="25"/>
        <v>0</v>
      </c>
      <c r="AC342" s="598">
        <f t="shared" si="25"/>
        <v>0</v>
      </c>
      <c r="AD342" s="598">
        <f t="shared" si="25"/>
        <v>0</v>
      </c>
      <c r="AE342" s="598">
        <f t="shared" si="25"/>
        <v>0</v>
      </c>
      <c r="AF342" s="598">
        <f t="shared" si="25"/>
        <v>0</v>
      </c>
      <c r="AG342" s="598">
        <f t="shared" si="25"/>
        <v>0</v>
      </c>
      <c r="AH342" s="598">
        <f t="shared" si="25"/>
        <v>0</v>
      </c>
      <c r="AI342" s="598">
        <f t="shared" si="25"/>
        <v>0</v>
      </c>
      <c r="AJ342" s="598">
        <f t="shared" si="25"/>
        <v>0</v>
      </c>
      <c r="AK342" s="598">
        <f t="shared" si="25"/>
        <v>0</v>
      </c>
      <c r="AL342" s="598">
        <f t="shared" si="25"/>
        <v>0</v>
      </c>
      <c r="AM342" s="598">
        <f t="shared" si="25"/>
        <v>0</v>
      </c>
      <c r="AN342" s="598">
        <f t="shared" si="25"/>
        <v>0</v>
      </c>
      <c r="AO342" s="598">
        <f t="shared" si="25"/>
        <v>0</v>
      </c>
      <c r="AP342" s="598">
        <f t="shared" si="25"/>
        <v>0</v>
      </c>
      <c r="AQ342" s="598">
        <f t="shared" si="25"/>
        <v>0</v>
      </c>
      <c r="AR342" s="598">
        <f t="shared" si="25"/>
        <v>0</v>
      </c>
      <c r="AS342" s="598">
        <f t="shared" si="25"/>
        <v>0</v>
      </c>
      <c r="AT342" s="598">
        <f t="shared" si="25"/>
        <v>0</v>
      </c>
      <c r="AU342" s="598">
        <f t="shared" si="25"/>
        <v>0</v>
      </c>
      <c r="AV342" s="598">
        <f t="shared" si="25"/>
        <v>0</v>
      </c>
      <c r="AW342" s="598">
        <f t="shared" si="25"/>
        <v>0</v>
      </c>
      <c r="AX342" s="598">
        <f t="shared" si="25"/>
        <v>0</v>
      </c>
      <c r="AY342" s="598">
        <f t="shared" si="25"/>
        <v>0</v>
      </c>
      <c r="AZ342" s="598">
        <f t="shared" si="25"/>
        <v>0</v>
      </c>
      <c r="BA342" s="598"/>
      <c r="BB342" s="598"/>
      <c r="BC342" s="598"/>
      <c r="BD342" s="598"/>
      <c r="BE342" s="598"/>
      <c r="BF342" s="598"/>
      <c r="BG342" s="598"/>
      <c r="BH342" s="598"/>
      <c r="BI342" s="598"/>
      <c r="BJ342" s="598"/>
      <c r="BK342" s="598"/>
      <c r="BL342" s="598"/>
      <c r="BM342" s="598"/>
      <c r="BN342" s="598"/>
      <c r="BO342" s="598"/>
      <c r="BP342" s="598"/>
      <c r="BQ342" s="598"/>
      <c r="BR342" s="598"/>
      <c r="BS342" s="598"/>
      <c r="BT342" s="598"/>
      <c r="BU342" s="598"/>
      <c r="BV342" s="598"/>
      <c r="BW342" s="598"/>
      <c r="BX342" s="598"/>
      <c r="BY342" s="598"/>
      <c r="BZ342" s="598"/>
      <c r="CA342" s="598"/>
      <c r="CB342" s="598"/>
      <c r="CC342" s="598"/>
      <c r="CD342" s="598"/>
      <c r="CE342" s="598"/>
      <c r="CF342" s="598"/>
      <c r="CG342" s="598"/>
      <c r="CH342" s="598"/>
      <c r="CI342" s="598"/>
      <c r="CJ342" s="598"/>
      <c r="CK342" s="598"/>
      <c r="CL342" s="598"/>
      <c r="CM342" s="598"/>
      <c r="CN342" s="598"/>
      <c r="CO342" s="598"/>
      <c r="CP342" s="598"/>
      <c r="CQ342" s="598"/>
      <c r="CR342" s="598"/>
      <c r="CS342" s="598"/>
      <c r="CT342" s="598"/>
      <c r="CU342" s="598"/>
      <c r="CV342" s="598"/>
      <c r="CW342" s="598"/>
      <c r="CX342" s="598"/>
      <c r="CY342" s="598"/>
      <c r="CZ342" s="598"/>
    </row>
    <row r="343" spans="1:104" x14ac:dyDescent="0.3">
      <c r="A343" s="597">
        <v>48</v>
      </c>
      <c r="B343" s="176"/>
      <c r="C343" s="176"/>
      <c r="D343" s="598">
        <f t="shared" si="24"/>
        <v>0</v>
      </c>
      <c r="E343" s="598">
        <f t="shared" si="25"/>
        <v>0</v>
      </c>
      <c r="F343" s="598">
        <f t="shared" si="25"/>
        <v>0</v>
      </c>
      <c r="G343" s="598">
        <f t="shared" si="25"/>
        <v>0</v>
      </c>
      <c r="H343" s="598">
        <f t="shared" si="25"/>
        <v>0</v>
      </c>
      <c r="I343" s="598">
        <f t="shared" si="25"/>
        <v>0</v>
      </c>
      <c r="J343" s="598">
        <f t="shared" si="25"/>
        <v>0</v>
      </c>
      <c r="K343" s="598">
        <f t="shared" si="25"/>
        <v>0</v>
      </c>
      <c r="L343" s="598">
        <f t="shared" si="25"/>
        <v>0</v>
      </c>
      <c r="M343" s="598">
        <f t="shared" si="25"/>
        <v>0</v>
      </c>
      <c r="N343" s="598">
        <f t="shared" si="25"/>
        <v>0</v>
      </c>
      <c r="O343" s="598">
        <f t="shared" si="25"/>
        <v>0</v>
      </c>
      <c r="P343" s="598">
        <f t="shared" si="25"/>
        <v>68564758</v>
      </c>
      <c r="Q343" s="598">
        <f t="shared" si="25"/>
        <v>0</v>
      </c>
      <c r="R343" s="598">
        <f t="shared" si="25"/>
        <v>0</v>
      </c>
      <c r="S343" s="598">
        <f t="shared" si="25"/>
        <v>0</v>
      </c>
      <c r="T343" s="598">
        <f t="shared" si="25"/>
        <v>0</v>
      </c>
      <c r="U343" s="598">
        <f t="shared" si="25"/>
        <v>17915719</v>
      </c>
      <c r="V343" s="598">
        <f t="shared" si="25"/>
        <v>0</v>
      </c>
      <c r="W343" s="598">
        <f t="shared" si="25"/>
        <v>0</v>
      </c>
      <c r="X343" s="598">
        <f t="shared" si="25"/>
        <v>0</v>
      </c>
      <c r="Y343" s="598">
        <f t="shared" si="25"/>
        <v>0</v>
      </c>
      <c r="Z343" s="598">
        <f t="shared" si="25"/>
        <v>0</v>
      </c>
      <c r="AA343" s="598">
        <f t="shared" si="25"/>
        <v>0</v>
      </c>
      <c r="AB343" s="598">
        <f t="shared" si="25"/>
        <v>0</v>
      </c>
      <c r="AC343" s="598">
        <f t="shared" si="25"/>
        <v>0</v>
      </c>
      <c r="AD343" s="598">
        <f t="shared" si="25"/>
        <v>0</v>
      </c>
      <c r="AE343" s="598">
        <f t="shared" si="25"/>
        <v>0</v>
      </c>
      <c r="AF343" s="598">
        <f t="shared" si="25"/>
        <v>0</v>
      </c>
      <c r="AG343" s="598">
        <f t="shared" si="25"/>
        <v>0</v>
      </c>
      <c r="AH343" s="598">
        <f t="shared" si="25"/>
        <v>0</v>
      </c>
      <c r="AI343" s="598">
        <f t="shared" si="25"/>
        <v>0</v>
      </c>
      <c r="AJ343" s="598">
        <f t="shared" si="25"/>
        <v>0</v>
      </c>
      <c r="AK343" s="598">
        <f t="shared" si="25"/>
        <v>0</v>
      </c>
      <c r="AL343" s="598">
        <f t="shared" si="25"/>
        <v>0</v>
      </c>
      <c r="AM343" s="598">
        <f t="shared" si="25"/>
        <v>0</v>
      </c>
      <c r="AN343" s="598">
        <f t="shared" si="25"/>
        <v>0</v>
      </c>
      <c r="AO343" s="598">
        <f t="shared" si="25"/>
        <v>0</v>
      </c>
      <c r="AP343" s="598">
        <f t="shared" si="25"/>
        <v>0</v>
      </c>
      <c r="AQ343" s="598">
        <f t="shared" si="25"/>
        <v>0</v>
      </c>
      <c r="AR343" s="598">
        <f t="shared" si="25"/>
        <v>0</v>
      </c>
      <c r="AS343" s="598">
        <f t="shared" si="25"/>
        <v>0</v>
      </c>
      <c r="AT343" s="598">
        <f t="shared" si="25"/>
        <v>0</v>
      </c>
      <c r="AU343" s="598">
        <f t="shared" si="25"/>
        <v>0</v>
      </c>
      <c r="AV343" s="598">
        <f t="shared" si="25"/>
        <v>0</v>
      </c>
      <c r="AW343" s="598">
        <f t="shared" si="25"/>
        <v>0</v>
      </c>
      <c r="AX343" s="598">
        <f t="shared" si="25"/>
        <v>0</v>
      </c>
      <c r="AY343" s="598">
        <f t="shared" si="25"/>
        <v>0</v>
      </c>
      <c r="AZ343" s="598">
        <f t="shared" si="25"/>
        <v>0</v>
      </c>
      <c r="BA343" s="598"/>
      <c r="BB343" s="598"/>
      <c r="BC343" s="598"/>
      <c r="BD343" s="598"/>
      <c r="BE343" s="598"/>
      <c r="BF343" s="598"/>
      <c r="BG343" s="598"/>
      <c r="BH343" s="598"/>
      <c r="BI343" s="598"/>
      <c r="BJ343" s="598"/>
      <c r="BK343" s="598"/>
      <c r="BL343" s="598"/>
      <c r="BM343" s="598"/>
      <c r="BN343" s="598"/>
      <c r="BO343" s="598"/>
      <c r="BP343" s="598"/>
      <c r="BQ343" s="598"/>
      <c r="BR343" s="598"/>
      <c r="BS343" s="598"/>
      <c r="BT343" s="598"/>
      <c r="BU343" s="598"/>
      <c r="BV343" s="598"/>
      <c r="BW343" s="598"/>
      <c r="BX343" s="598"/>
      <c r="BY343" s="598"/>
      <c r="BZ343" s="598"/>
      <c r="CA343" s="598"/>
      <c r="CB343" s="598"/>
      <c r="CC343" s="598"/>
      <c r="CD343" s="598"/>
      <c r="CE343" s="598"/>
      <c r="CF343" s="598"/>
      <c r="CG343" s="598"/>
      <c r="CH343" s="598"/>
      <c r="CI343" s="598"/>
      <c r="CJ343" s="598"/>
      <c r="CK343" s="598"/>
      <c r="CL343" s="598"/>
      <c r="CM343" s="598"/>
      <c r="CN343" s="598"/>
      <c r="CO343" s="598"/>
      <c r="CP343" s="598"/>
      <c r="CQ343" s="598"/>
      <c r="CR343" s="598"/>
      <c r="CS343" s="598"/>
      <c r="CT343" s="598"/>
      <c r="CU343" s="598"/>
      <c r="CV343" s="598"/>
      <c r="CW343" s="598"/>
      <c r="CX343" s="598"/>
      <c r="CY343" s="598"/>
      <c r="CZ343" s="598"/>
    </row>
    <row r="344" spans="1:104" x14ac:dyDescent="0.3">
      <c r="A344" s="601">
        <v>385</v>
      </c>
      <c r="B344" s="176"/>
      <c r="C344" s="176"/>
      <c r="D344" s="602">
        <f>D118</f>
        <v>0</v>
      </c>
      <c r="E344" s="602">
        <f t="shared" ref="E344:AZ344" si="26">E118</f>
        <v>0</v>
      </c>
      <c r="F344" s="602">
        <f t="shared" si="26"/>
        <v>0</v>
      </c>
      <c r="G344" s="602">
        <f t="shared" si="26"/>
        <v>0</v>
      </c>
      <c r="H344" s="602">
        <f t="shared" si="26"/>
        <v>0</v>
      </c>
      <c r="I344" s="602">
        <f t="shared" si="26"/>
        <v>0</v>
      </c>
      <c r="J344" s="602">
        <f t="shared" si="26"/>
        <v>0</v>
      </c>
      <c r="K344" s="602">
        <f t="shared" si="26"/>
        <v>0</v>
      </c>
      <c r="L344" s="602">
        <f t="shared" si="26"/>
        <v>0</v>
      </c>
      <c r="M344" s="602">
        <f t="shared" si="26"/>
        <v>0</v>
      </c>
      <c r="N344" s="602">
        <f t="shared" si="26"/>
        <v>0</v>
      </c>
      <c r="O344" s="602">
        <f t="shared" si="26"/>
        <v>0</v>
      </c>
      <c r="P344" s="602">
        <f t="shared" si="26"/>
        <v>0</v>
      </c>
      <c r="Q344" s="602">
        <f t="shared" si="26"/>
        <v>0</v>
      </c>
      <c r="R344" s="602">
        <f t="shared" si="26"/>
        <v>0</v>
      </c>
      <c r="S344" s="602">
        <f t="shared" si="26"/>
        <v>0</v>
      </c>
      <c r="T344" s="602">
        <f t="shared" si="26"/>
        <v>0</v>
      </c>
      <c r="U344" s="602">
        <f t="shared" si="26"/>
        <v>0</v>
      </c>
      <c r="V344" s="602">
        <f t="shared" si="26"/>
        <v>0</v>
      </c>
      <c r="W344" s="602">
        <f t="shared" si="26"/>
        <v>0</v>
      </c>
      <c r="X344" s="602">
        <f t="shared" si="26"/>
        <v>0</v>
      </c>
      <c r="Y344" s="602">
        <f t="shared" si="26"/>
        <v>0</v>
      </c>
      <c r="Z344" s="602">
        <f t="shared" si="26"/>
        <v>0</v>
      </c>
      <c r="AA344" s="602">
        <f t="shared" si="26"/>
        <v>0</v>
      </c>
      <c r="AB344" s="602">
        <f t="shared" si="26"/>
        <v>0</v>
      </c>
      <c r="AC344" s="602">
        <f t="shared" si="26"/>
        <v>0</v>
      </c>
      <c r="AD344" s="602">
        <f t="shared" si="26"/>
        <v>0</v>
      </c>
      <c r="AE344" s="602">
        <f t="shared" si="26"/>
        <v>0</v>
      </c>
      <c r="AF344" s="602">
        <f t="shared" si="26"/>
        <v>0</v>
      </c>
      <c r="AG344" s="602">
        <f t="shared" si="26"/>
        <v>0</v>
      </c>
      <c r="AH344" s="602">
        <f t="shared" si="26"/>
        <v>0</v>
      </c>
      <c r="AI344" s="602">
        <f t="shared" si="26"/>
        <v>755796</v>
      </c>
      <c r="AJ344" s="602">
        <f t="shared" si="26"/>
        <v>0</v>
      </c>
      <c r="AK344" s="602">
        <f t="shared" si="26"/>
        <v>0</v>
      </c>
      <c r="AL344" s="602">
        <f t="shared" si="26"/>
        <v>1901148</v>
      </c>
      <c r="AM344" s="602">
        <f t="shared" si="26"/>
        <v>0</v>
      </c>
      <c r="AN344" s="602">
        <f t="shared" si="26"/>
        <v>0</v>
      </c>
      <c r="AO344" s="602">
        <f t="shared" si="26"/>
        <v>0</v>
      </c>
      <c r="AP344" s="602">
        <f t="shared" si="26"/>
        <v>0</v>
      </c>
      <c r="AQ344" s="602">
        <f t="shared" si="26"/>
        <v>0</v>
      </c>
      <c r="AR344" s="602">
        <f t="shared" si="26"/>
        <v>0</v>
      </c>
      <c r="AS344" s="602">
        <f t="shared" si="26"/>
        <v>0</v>
      </c>
      <c r="AT344" s="602">
        <f t="shared" si="26"/>
        <v>0</v>
      </c>
      <c r="AU344" s="602">
        <f t="shared" si="26"/>
        <v>0</v>
      </c>
      <c r="AV344" s="602">
        <f t="shared" si="26"/>
        <v>0</v>
      </c>
      <c r="AW344" s="602">
        <f t="shared" si="26"/>
        <v>0</v>
      </c>
      <c r="AX344" s="602">
        <f t="shared" si="26"/>
        <v>0</v>
      </c>
      <c r="AY344" s="602">
        <f t="shared" si="26"/>
        <v>0</v>
      </c>
      <c r="AZ344" s="602">
        <f t="shared" si="26"/>
        <v>0</v>
      </c>
      <c r="BA344" s="602"/>
      <c r="BB344" s="602"/>
      <c r="BC344" s="602"/>
      <c r="BD344" s="602"/>
      <c r="BE344" s="602"/>
      <c r="BF344" s="602"/>
      <c r="BG344" s="602"/>
      <c r="BH344" s="602"/>
      <c r="BI344" s="602"/>
      <c r="BJ344" s="602"/>
      <c r="BK344" s="602"/>
      <c r="BL344" s="602"/>
      <c r="BM344" s="602"/>
      <c r="BN344" s="602"/>
      <c r="BO344" s="602"/>
      <c r="BP344" s="602"/>
      <c r="BQ344" s="602"/>
      <c r="BR344" s="602"/>
      <c r="BS344" s="602"/>
      <c r="BT344" s="602"/>
      <c r="BU344" s="602"/>
      <c r="BV344" s="602"/>
      <c r="BW344" s="602"/>
      <c r="BX344" s="602"/>
      <c r="BY344" s="602"/>
      <c r="BZ344" s="602"/>
      <c r="CA344" s="602"/>
      <c r="CB344" s="602"/>
      <c r="CC344" s="602"/>
      <c r="CD344" s="602"/>
      <c r="CE344" s="602"/>
      <c r="CF344" s="602"/>
      <c r="CG344" s="602"/>
      <c r="CH344" s="602"/>
      <c r="CI344" s="602"/>
      <c r="CJ344" s="602"/>
      <c r="CK344" s="602"/>
      <c r="CL344" s="602"/>
      <c r="CM344" s="602"/>
      <c r="CN344" s="602"/>
      <c r="CO344" s="602"/>
      <c r="CP344" s="602"/>
      <c r="CQ344" s="602"/>
      <c r="CR344" s="602"/>
      <c r="CS344" s="602"/>
      <c r="CT344" s="602"/>
      <c r="CU344" s="602"/>
      <c r="CV344" s="602"/>
      <c r="CW344" s="602"/>
      <c r="CX344" s="602"/>
      <c r="CY344" s="602"/>
      <c r="CZ344" s="602"/>
    </row>
    <row r="345" spans="1:104" x14ac:dyDescent="0.3">
      <c r="A345" s="601">
        <v>626</v>
      </c>
      <c r="B345" s="176"/>
      <c r="C345" s="176"/>
      <c r="D345" s="602">
        <f>D215</f>
        <v>0</v>
      </c>
      <c r="E345" s="602">
        <f t="shared" ref="E345:AZ345" si="27">E215</f>
        <v>0</v>
      </c>
      <c r="F345" s="602">
        <f t="shared" si="27"/>
        <v>0</v>
      </c>
      <c r="G345" s="602">
        <f t="shared" si="27"/>
        <v>0</v>
      </c>
      <c r="H345" s="602">
        <f t="shared" si="27"/>
        <v>0</v>
      </c>
      <c r="I345" s="602">
        <f t="shared" si="27"/>
        <v>0</v>
      </c>
      <c r="J345" s="602">
        <f t="shared" si="27"/>
        <v>0</v>
      </c>
      <c r="K345" s="602">
        <f t="shared" si="27"/>
        <v>0</v>
      </c>
      <c r="L345" s="602">
        <f t="shared" si="27"/>
        <v>0</v>
      </c>
      <c r="M345" s="602">
        <f t="shared" si="27"/>
        <v>0</v>
      </c>
      <c r="N345" s="602">
        <f t="shared" si="27"/>
        <v>0</v>
      </c>
      <c r="O345" s="602">
        <f t="shared" si="27"/>
        <v>0</v>
      </c>
      <c r="P345" s="602">
        <f t="shared" si="27"/>
        <v>0</v>
      </c>
      <c r="Q345" s="602">
        <f t="shared" si="27"/>
        <v>0</v>
      </c>
      <c r="R345" s="602">
        <f t="shared" si="27"/>
        <v>0</v>
      </c>
      <c r="S345" s="602">
        <f t="shared" si="27"/>
        <v>0</v>
      </c>
      <c r="T345" s="602">
        <f t="shared" si="27"/>
        <v>0</v>
      </c>
      <c r="U345" s="602">
        <f t="shared" si="27"/>
        <v>0</v>
      </c>
      <c r="V345" s="602">
        <f t="shared" si="27"/>
        <v>0</v>
      </c>
      <c r="W345" s="602">
        <f t="shared" si="27"/>
        <v>0</v>
      </c>
      <c r="X345" s="602">
        <f t="shared" si="27"/>
        <v>0</v>
      </c>
      <c r="Y345" s="602">
        <f t="shared" si="27"/>
        <v>0</v>
      </c>
      <c r="Z345" s="602">
        <f t="shared" si="27"/>
        <v>0</v>
      </c>
      <c r="AA345" s="602">
        <f t="shared" si="27"/>
        <v>0</v>
      </c>
      <c r="AB345" s="602">
        <f t="shared" si="27"/>
        <v>0</v>
      </c>
      <c r="AC345" s="602">
        <f t="shared" si="27"/>
        <v>0</v>
      </c>
      <c r="AD345" s="602">
        <f t="shared" si="27"/>
        <v>0</v>
      </c>
      <c r="AE345" s="602">
        <f t="shared" si="27"/>
        <v>0</v>
      </c>
      <c r="AF345" s="602">
        <f t="shared" si="27"/>
        <v>0</v>
      </c>
      <c r="AG345" s="602">
        <f t="shared" si="27"/>
        <v>0</v>
      </c>
      <c r="AH345" s="602">
        <f t="shared" si="27"/>
        <v>0</v>
      </c>
      <c r="AI345" s="602">
        <f t="shared" si="27"/>
        <v>1398</v>
      </c>
      <c r="AJ345" s="602">
        <f t="shared" si="27"/>
        <v>0</v>
      </c>
      <c r="AK345" s="602">
        <f t="shared" si="27"/>
        <v>0</v>
      </c>
      <c r="AL345" s="602">
        <f t="shared" si="27"/>
        <v>48905</v>
      </c>
      <c r="AM345" s="602">
        <f t="shared" si="27"/>
        <v>0</v>
      </c>
      <c r="AN345" s="602">
        <f t="shared" si="27"/>
        <v>0</v>
      </c>
      <c r="AO345" s="602">
        <f t="shared" si="27"/>
        <v>0</v>
      </c>
      <c r="AP345" s="602">
        <f t="shared" si="27"/>
        <v>0</v>
      </c>
      <c r="AQ345" s="602">
        <f t="shared" si="27"/>
        <v>0</v>
      </c>
      <c r="AR345" s="602">
        <f t="shared" si="27"/>
        <v>0</v>
      </c>
      <c r="AS345" s="602">
        <f t="shared" si="27"/>
        <v>0</v>
      </c>
      <c r="AT345" s="602">
        <f t="shared" si="27"/>
        <v>0</v>
      </c>
      <c r="AU345" s="602">
        <f t="shared" si="27"/>
        <v>0</v>
      </c>
      <c r="AV345" s="602">
        <f t="shared" si="27"/>
        <v>0</v>
      </c>
      <c r="AW345" s="602">
        <f t="shared" si="27"/>
        <v>0</v>
      </c>
      <c r="AX345" s="602">
        <f t="shared" si="27"/>
        <v>0</v>
      </c>
      <c r="AY345" s="602">
        <f t="shared" si="27"/>
        <v>0</v>
      </c>
      <c r="AZ345" s="602">
        <f t="shared" si="27"/>
        <v>0</v>
      </c>
      <c r="BA345" s="602"/>
      <c r="BB345" s="602"/>
      <c r="BC345" s="602"/>
      <c r="BD345" s="602"/>
      <c r="BE345" s="602"/>
      <c r="BF345" s="602"/>
      <c r="BG345" s="602"/>
      <c r="BH345" s="602"/>
      <c r="BI345" s="602"/>
      <c r="BJ345" s="602"/>
      <c r="BK345" s="602"/>
      <c r="BL345" s="602"/>
      <c r="BM345" s="602"/>
      <c r="BN345" s="602"/>
      <c r="BO345" s="602"/>
      <c r="BP345" s="602"/>
      <c r="BQ345" s="602"/>
      <c r="BR345" s="602"/>
      <c r="BS345" s="602"/>
      <c r="BT345" s="602"/>
      <c r="BU345" s="602"/>
      <c r="BV345" s="602"/>
      <c r="BW345" s="602"/>
      <c r="BX345" s="602"/>
      <c r="BY345" s="602"/>
      <c r="BZ345" s="602"/>
      <c r="CA345" s="602"/>
      <c r="CB345" s="602"/>
      <c r="CC345" s="602"/>
      <c r="CD345" s="602"/>
      <c r="CE345" s="602"/>
      <c r="CF345" s="602"/>
      <c r="CG345" s="602"/>
      <c r="CH345" s="602"/>
      <c r="CI345" s="602"/>
      <c r="CJ345" s="602"/>
      <c r="CK345" s="602"/>
      <c r="CL345" s="602"/>
      <c r="CM345" s="602"/>
      <c r="CN345" s="602"/>
      <c r="CO345" s="602"/>
      <c r="CP345" s="602"/>
      <c r="CQ345" s="602"/>
      <c r="CR345" s="602"/>
      <c r="CS345" s="602"/>
      <c r="CT345" s="602"/>
      <c r="CU345" s="602"/>
      <c r="CV345" s="602"/>
      <c r="CW345" s="602"/>
      <c r="CX345" s="602"/>
      <c r="CY345" s="602"/>
      <c r="CZ345" s="602"/>
    </row>
    <row r="346" spans="1:104" x14ac:dyDescent="0.3">
      <c r="A346" s="601">
        <v>338</v>
      </c>
      <c r="B346" s="176"/>
      <c r="C346" s="176"/>
      <c r="D346" s="607">
        <f>D83</f>
        <v>0</v>
      </c>
      <c r="E346" s="607">
        <f t="shared" ref="E346:AZ346" si="28">E83</f>
        <v>0</v>
      </c>
      <c r="F346" s="607">
        <f t="shared" si="28"/>
        <v>0</v>
      </c>
      <c r="G346" s="607">
        <f t="shared" si="28"/>
        <v>0</v>
      </c>
      <c r="H346" s="607">
        <f t="shared" si="28"/>
        <v>0</v>
      </c>
      <c r="I346" s="607">
        <f t="shared" si="28"/>
        <v>0</v>
      </c>
      <c r="J346" s="607">
        <f t="shared" si="28"/>
        <v>0</v>
      </c>
      <c r="K346" s="607">
        <f t="shared" si="28"/>
        <v>0</v>
      </c>
      <c r="L346" s="607">
        <f t="shared" si="28"/>
        <v>0</v>
      </c>
      <c r="M346" s="607">
        <f t="shared" si="28"/>
        <v>0</v>
      </c>
      <c r="N346" s="607">
        <f t="shared" si="28"/>
        <v>0</v>
      </c>
      <c r="O346" s="607">
        <f t="shared" si="28"/>
        <v>0</v>
      </c>
      <c r="P346" s="607">
        <f t="shared" si="28"/>
        <v>0</v>
      </c>
      <c r="Q346" s="607">
        <f t="shared" si="28"/>
        <v>0</v>
      </c>
      <c r="R346" s="607">
        <f t="shared" si="28"/>
        <v>0</v>
      </c>
      <c r="S346" s="607">
        <f t="shared" si="28"/>
        <v>0</v>
      </c>
      <c r="T346" s="607">
        <f t="shared" si="28"/>
        <v>0</v>
      </c>
      <c r="U346" s="607">
        <f t="shared" si="28"/>
        <v>0</v>
      </c>
      <c r="V346" s="607">
        <f t="shared" si="28"/>
        <v>0</v>
      </c>
      <c r="W346" s="607">
        <f t="shared" si="28"/>
        <v>0</v>
      </c>
      <c r="X346" s="607">
        <f t="shared" si="28"/>
        <v>0</v>
      </c>
      <c r="Y346" s="607">
        <f t="shared" si="28"/>
        <v>0</v>
      </c>
      <c r="Z346" s="607">
        <f t="shared" si="28"/>
        <v>0</v>
      </c>
      <c r="AA346" s="607">
        <f t="shared" si="28"/>
        <v>0</v>
      </c>
      <c r="AB346" s="607">
        <f t="shared" si="28"/>
        <v>0</v>
      </c>
      <c r="AC346" s="607">
        <f t="shared" si="28"/>
        <v>0</v>
      </c>
      <c r="AD346" s="607">
        <f t="shared" si="28"/>
        <v>0</v>
      </c>
      <c r="AE346" s="607">
        <f t="shared" si="28"/>
        <v>0</v>
      </c>
      <c r="AF346" s="607">
        <f t="shared" si="28"/>
        <v>0</v>
      </c>
      <c r="AG346" s="607">
        <f t="shared" si="28"/>
        <v>0</v>
      </c>
      <c r="AH346" s="607">
        <f t="shared" si="28"/>
        <v>0</v>
      </c>
      <c r="AI346" s="607">
        <f t="shared" si="28"/>
        <v>1398</v>
      </c>
      <c r="AJ346" s="607">
        <f t="shared" si="28"/>
        <v>0</v>
      </c>
      <c r="AK346" s="607">
        <f t="shared" si="28"/>
        <v>0</v>
      </c>
      <c r="AL346" s="607">
        <f t="shared" si="28"/>
        <v>48905</v>
      </c>
      <c r="AM346" s="607">
        <f t="shared" si="28"/>
        <v>0</v>
      </c>
      <c r="AN346" s="607">
        <f t="shared" si="28"/>
        <v>0</v>
      </c>
      <c r="AO346" s="607">
        <f t="shared" si="28"/>
        <v>0</v>
      </c>
      <c r="AP346" s="607">
        <f t="shared" si="28"/>
        <v>0</v>
      </c>
      <c r="AQ346" s="607">
        <f t="shared" si="28"/>
        <v>0</v>
      </c>
      <c r="AR346" s="607">
        <f t="shared" si="28"/>
        <v>0</v>
      </c>
      <c r="AS346" s="607">
        <f t="shared" si="28"/>
        <v>0</v>
      </c>
      <c r="AT346" s="607">
        <f t="shared" si="28"/>
        <v>0</v>
      </c>
      <c r="AU346" s="607">
        <f t="shared" si="28"/>
        <v>0</v>
      </c>
      <c r="AV346" s="607">
        <f t="shared" si="28"/>
        <v>0</v>
      </c>
      <c r="AW346" s="607">
        <f t="shared" si="28"/>
        <v>0</v>
      </c>
      <c r="AX346" s="607">
        <f t="shared" si="28"/>
        <v>0</v>
      </c>
      <c r="AY346" s="607">
        <f t="shared" si="28"/>
        <v>0</v>
      </c>
      <c r="AZ346" s="607">
        <f t="shared" si="28"/>
        <v>0</v>
      </c>
      <c r="BA346" s="607"/>
      <c r="BB346" s="607"/>
      <c r="BC346" s="607"/>
      <c r="BD346" s="607"/>
      <c r="BE346" s="607"/>
      <c r="BF346" s="607"/>
      <c r="BG346" s="607"/>
      <c r="BH346" s="607"/>
      <c r="BI346" s="607"/>
      <c r="BJ346" s="607"/>
      <c r="BK346" s="607"/>
      <c r="BL346" s="607"/>
      <c r="BM346" s="607"/>
      <c r="BN346" s="607"/>
      <c r="BO346" s="607"/>
      <c r="BP346" s="607"/>
      <c r="BQ346" s="607"/>
      <c r="BR346" s="607"/>
      <c r="BS346" s="607"/>
      <c r="BT346" s="607"/>
      <c r="BU346" s="607"/>
      <c r="BV346" s="607"/>
      <c r="BW346" s="607"/>
      <c r="BX346" s="607"/>
      <c r="BY346" s="607"/>
      <c r="BZ346" s="607"/>
      <c r="CA346" s="607"/>
      <c r="CB346" s="607"/>
      <c r="CC346" s="607"/>
      <c r="CD346" s="607"/>
      <c r="CE346" s="607"/>
      <c r="CF346" s="607"/>
      <c r="CG346" s="607"/>
      <c r="CH346" s="607"/>
      <c r="CI346" s="607"/>
      <c r="CJ346" s="607"/>
      <c r="CK346" s="607"/>
      <c r="CL346" s="607"/>
      <c r="CM346" s="607"/>
      <c r="CN346" s="607"/>
      <c r="CO346" s="607"/>
      <c r="CP346" s="607"/>
      <c r="CQ346" s="607"/>
      <c r="CR346" s="607"/>
      <c r="CS346" s="607"/>
      <c r="CT346" s="607"/>
      <c r="CU346" s="607"/>
      <c r="CV346" s="607"/>
      <c r="CW346" s="607"/>
      <c r="CX346" s="607"/>
      <c r="CY346" s="607"/>
      <c r="CZ346" s="607"/>
    </row>
    <row r="347" spans="1:104" s="176" customFormat="1" x14ac:dyDescent="0.3">
      <c r="A347" s="605">
        <v>620</v>
      </c>
      <c r="D347" s="606">
        <f>D211</f>
        <v>2</v>
      </c>
      <c r="E347" s="606">
        <f t="shared" ref="E347:AZ347" si="29">E211</f>
        <v>2</v>
      </c>
      <c r="F347" s="606">
        <f t="shared" si="29"/>
        <v>2</v>
      </c>
      <c r="G347" s="606">
        <f t="shared" si="29"/>
        <v>2</v>
      </c>
      <c r="H347" s="606">
        <f t="shared" si="29"/>
        <v>2</v>
      </c>
      <c r="I347" s="606">
        <f t="shared" si="29"/>
        <v>1</v>
      </c>
      <c r="J347" s="606">
        <f t="shared" si="29"/>
        <v>2</v>
      </c>
      <c r="K347" s="606">
        <f t="shared" si="29"/>
        <v>1</v>
      </c>
      <c r="L347" s="606">
        <f t="shared" si="29"/>
        <v>0</v>
      </c>
      <c r="M347" s="606">
        <f t="shared" si="29"/>
        <v>2</v>
      </c>
      <c r="N347" s="606">
        <f t="shared" si="29"/>
        <v>2</v>
      </c>
      <c r="O347" s="606">
        <f t="shared" si="29"/>
        <v>0</v>
      </c>
      <c r="P347" s="606">
        <f t="shared" si="29"/>
        <v>1</v>
      </c>
      <c r="Q347" s="606">
        <f t="shared" si="29"/>
        <v>2</v>
      </c>
      <c r="R347" s="606">
        <f t="shared" si="29"/>
        <v>2</v>
      </c>
      <c r="S347" s="606">
        <f t="shared" si="29"/>
        <v>2</v>
      </c>
      <c r="T347" s="606">
        <f t="shared" si="29"/>
        <v>2</v>
      </c>
      <c r="U347" s="606">
        <f t="shared" si="29"/>
        <v>1</v>
      </c>
      <c r="V347" s="606">
        <f t="shared" si="29"/>
        <v>2</v>
      </c>
      <c r="W347" s="606">
        <f t="shared" si="29"/>
        <v>2</v>
      </c>
      <c r="X347" s="606">
        <f t="shared" si="29"/>
        <v>2</v>
      </c>
      <c r="Y347" s="606">
        <f t="shared" si="29"/>
        <v>1</v>
      </c>
      <c r="Z347" s="606">
        <f t="shared" si="29"/>
        <v>2</v>
      </c>
      <c r="AA347" s="606">
        <f t="shared" si="29"/>
        <v>2</v>
      </c>
      <c r="AB347" s="606">
        <f t="shared" si="29"/>
        <v>2</v>
      </c>
      <c r="AC347" s="606">
        <f t="shared" si="29"/>
        <v>2</v>
      </c>
      <c r="AD347" s="606">
        <f t="shared" si="29"/>
        <v>2</v>
      </c>
      <c r="AE347" s="606">
        <f t="shared" si="29"/>
        <v>2</v>
      </c>
      <c r="AF347" s="606">
        <f t="shared" si="29"/>
        <v>1</v>
      </c>
      <c r="AG347" s="606">
        <f t="shared" si="29"/>
        <v>1</v>
      </c>
      <c r="AH347" s="606">
        <f t="shared" si="29"/>
        <v>1</v>
      </c>
      <c r="AI347" s="606">
        <f t="shared" si="29"/>
        <v>2</v>
      </c>
      <c r="AJ347" s="606">
        <f t="shared" si="29"/>
        <v>2</v>
      </c>
      <c r="AK347" s="606">
        <f t="shared" si="29"/>
        <v>0</v>
      </c>
      <c r="AL347" s="606">
        <f t="shared" si="29"/>
        <v>2</v>
      </c>
      <c r="AM347" s="606">
        <f t="shared" si="29"/>
        <v>2</v>
      </c>
      <c r="AN347" s="606">
        <f t="shared" si="29"/>
        <v>2</v>
      </c>
      <c r="AO347" s="606">
        <f t="shared" si="29"/>
        <v>2</v>
      </c>
      <c r="AP347" s="606">
        <f t="shared" si="29"/>
        <v>2</v>
      </c>
      <c r="AQ347" s="606">
        <f t="shared" si="29"/>
        <v>2</v>
      </c>
      <c r="AR347" s="606">
        <f t="shared" si="29"/>
        <v>1</v>
      </c>
      <c r="AS347" s="606">
        <f t="shared" si="29"/>
        <v>2</v>
      </c>
      <c r="AT347" s="606">
        <f t="shared" si="29"/>
        <v>0</v>
      </c>
      <c r="AU347" s="606">
        <f t="shared" si="29"/>
        <v>1</v>
      </c>
      <c r="AV347" s="606">
        <f t="shared" si="29"/>
        <v>2</v>
      </c>
      <c r="AW347" s="606">
        <f t="shared" si="29"/>
        <v>0</v>
      </c>
      <c r="AX347" s="606">
        <f t="shared" si="29"/>
        <v>2</v>
      </c>
      <c r="AY347" s="606">
        <f t="shared" si="29"/>
        <v>2</v>
      </c>
      <c r="AZ347" s="606">
        <f t="shared" si="29"/>
        <v>2</v>
      </c>
      <c r="BA347" s="606"/>
      <c r="BB347" s="606"/>
      <c r="BC347" s="606"/>
      <c r="BD347" s="606"/>
      <c r="BE347" s="606"/>
      <c r="BF347" s="606"/>
      <c r="BG347" s="606"/>
      <c r="BH347" s="606"/>
      <c r="BI347" s="606"/>
      <c r="BJ347" s="606"/>
      <c r="BK347" s="606"/>
      <c r="BL347" s="606"/>
      <c r="BM347" s="606"/>
      <c r="BN347" s="606"/>
      <c r="BO347" s="606"/>
      <c r="BP347" s="606"/>
      <c r="BQ347" s="606"/>
      <c r="BR347" s="606"/>
      <c r="BS347" s="606"/>
      <c r="BT347" s="606"/>
      <c r="BU347" s="606"/>
      <c r="BV347" s="606"/>
      <c r="BW347" s="606"/>
      <c r="BX347" s="606"/>
      <c r="BY347" s="606"/>
      <c r="BZ347" s="606"/>
      <c r="CA347" s="606"/>
      <c r="CB347" s="606"/>
      <c r="CC347" s="606"/>
      <c r="CD347" s="606"/>
      <c r="CE347" s="606"/>
      <c r="CF347" s="606"/>
      <c r="CG347" s="606"/>
      <c r="CH347" s="606"/>
      <c r="CI347" s="606"/>
      <c r="CJ347" s="606"/>
      <c r="CK347" s="606"/>
      <c r="CL347" s="606"/>
      <c r="CM347" s="606"/>
      <c r="CN347" s="606"/>
      <c r="CO347" s="606"/>
      <c r="CP347" s="606"/>
      <c r="CQ347" s="606"/>
      <c r="CR347" s="606"/>
      <c r="CS347" s="606"/>
      <c r="CT347" s="606"/>
      <c r="CU347" s="606"/>
      <c r="CV347" s="606"/>
      <c r="CW347" s="606"/>
      <c r="CX347" s="606"/>
      <c r="CY347" s="606"/>
      <c r="CZ347" s="606"/>
    </row>
    <row r="348" spans="1:104" s="176" customFormat="1" x14ac:dyDescent="0.3">
      <c r="A348" s="152">
        <v>545</v>
      </c>
      <c r="D348" s="606">
        <f>D166</f>
        <v>0</v>
      </c>
      <c r="E348" s="606">
        <f t="shared" ref="E348:AZ348" si="30">E166</f>
        <v>0</v>
      </c>
      <c r="F348" s="606">
        <f t="shared" si="30"/>
        <v>0</v>
      </c>
      <c r="G348" s="606">
        <f t="shared" si="30"/>
        <v>0</v>
      </c>
      <c r="H348" s="606">
        <f t="shared" si="30"/>
        <v>0</v>
      </c>
      <c r="I348" s="606">
        <f t="shared" si="30"/>
        <v>0</v>
      </c>
      <c r="J348" s="606">
        <f t="shared" si="30"/>
        <v>0</v>
      </c>
      <c r="K348" s="606">
        <f t="shared" si="30"/>
        <v>0</v>
      </c>
      <c r="L348" s="606">
        <f t="shared" si="30"/>
        <v>0</v>
      </c>
      <c r="M348" s="606">
        <f t="shared" si="30"/>
        <v>0</v>
      </c>
      <c r="N348" s="606">
        <f t="shared" si="30"/>
        <v>0</v>
      </c>
      <c r="O348" s="606">
        <f t="shared" si="30"/>
        <v>0</v>
      </c>
      <c r="P348" s="606">
        <f t="shared" si="30"/>
        <v>0</v>
      </c>
      <c r="Q348" s="606">
        <f t="shared" si="30"/>
        <v>0</v>
      </c>
      <c r="R348" s="606">
        <f t="shared" si="30"/>
        <v>0</v>
      </c>
      <c r="S348" s="606">
        <f t="shared" si="30"/>
        <v>0</v>
      </c>
      <c r="T348" s="606">
        <f t="shared" si="30"/>
        <v>0</v>
      </c>
      <c r="U348" s="606">
        <f t="shared" si="30"/>
        <v>0</v>
      </c>
      <c r="V348" s="606">
        <f t="shared" si="30"/>
        <v>0</v>
      </c>
      <c r="W348" s="606">
        <f t="shared" si="30"/>
        <v>0</v>
      </c>
      <c r="X348" s="606">
        <f t="shared" si="30"/>
        <v>0</v>
      </c>
      <c r="Y348" s="606">
        <f t="shared" si="30"/>
        <v>0</v>
      </c>
      <c r="Z348" s="606">
        <f t="shared" si="30"/>
        <v>0</v>
      </c>
      <c r="AA348" s="606">
        <f t="shared" si="30"/>
        <v>0</v>
      </c>
      <c r="AB348" s="606">
        <f t="shared" si="30"/>
        <v>0</v>
      </c>
      <c r="AC348" s="606">
        <f t="shared" si="30"/>
        <v>0</v>
      </c>
      <c r="AD348" s="606">
        <f t="shared" si="30"/>
        <v>0</v>
      </c>
      <c r="AE348" s="606">
        <f t="shared" si="30"/>
        <v>0</v>
      </c>
      <c r="AF348" s="606">
        <f t="shared" si="30"/>
        <v>0</v>
      </c>
      <c r="AG348" s="606">
        <f t="shared" si="30"/>
        <v>0</v>
      </c>
      <c r="AH348" s="606">
        <f t="shared" si="30"/>
        <v>0</v>
      </c>
      <c r="AI348" s="606">
        <f t="shared" si="30"/>
        <v>0</v>
      </c>
      <c r="AJ348" s="606">
        <f t="shared" si="30"/>
        <v>0</v>
      </c>
      <c r="AK348" s="606">
        <f t="shared" si="30"/>
        <v>0</v>
      </c>
      <c r="AL348" s="606">
        <f t="shared" si="30"/>
        <v>1.6999999999999999E-3</v>
      </c>
      <c r="AM348" s="606">
        <f t="shared" si="30"/>
        <v>0</v>
      </c>
      <c r="AN348" s="606">
        <f t="shared" si="30"/>
        <v>0</v>
      </c>
      <c r="AO348" s="606">
        <f t="shared" si="30"/>
        <v>0</v>
      </c>
      <c r="AP348" s="606">
        <f t="shared" si="30"/>
        <v>0</v>
      </c>
      <c r="AQ348" s="606">
        <f t="shared" si="30"/>
        <v>0</v>
      </c>
      <c r="AR348" s="606">
        <f t="shared" si="30"/>
        <v>0</v>
      </c>
      <c r="AS348" s="606">
        <f t="shared" si="30"/>
        <v>0</v>
      </c>
      <c r="AT348" s="606">
        <f t="shared" si="30"/>
        <v>0</v>
      </c>
      <c r="AU348" s="606">
        <f t="shared" si="30"/>
        <v>0</v>
      </c>
      <c r="AV348" s="606">
        <f t="shared" si="30"/>
        <v>0</v>
      </c>
      <c r="AW348" s="606">
        <f t="shared" si="30"/>
        <v>0</v>
      </c>
      <c r="AX348" s="606">
        <f t="shared" si="30"/>
        <v>0</v>
      </c>
      <c r="AY348" s="606">
        <f t="shared" si="30"/>
        <v>0</v>
      </c>
      <c r="AZ348" s="606">
        <f t="shared" si="30"/>
        <v>0</v>
      </c>
      <c r="BA348" s="606"/>
      <c r="BB348" s="606"/>
      <c r="BC348" s="606"/>
      <c r="BD348" s="606"/>
      <c r="BE348" s="606"/>
      <c r="BF348" s="606"/>
      <c r="BG348" s="606"/>
      <c r="BH348" s="606"/>
      <c r="BI348" s="606"/>
      <c r="BJ348" s="606"/>
      <c r="BK348" s="606"/>
      <c r="BL348" s="606"/>
      <c r="BM348" s="606"/>
      <c r="BN348" s="606"/>
      <c r="BO348" s="606"/>
      <c r="BP348" s="606"/>
      <c r="BQ348" s="606"/>
      <c r="BR348" s="606"/>
      <c r="BS348" s="606"/>
      <c r="BT348" s="606"/>
      <c r="BU348" s="606"/>
      <c r="BV348" s="606"/>
      <c r="BW348" s="606"/>
      <c r="BX348" s="606"/>
      <c r="BY348" s="606"/>
      <c r="BZ348" s="606"/>
      <c r="CA348" s="606"/>
      <c r="CB348" s="606"/>
      <c r="CC348" s="606"/>
      <c r="CD348" s="606"/>
      <c r="CE348" s="606"/>
      <c r="CF348" s="606"/>
      <c r="CG348" s="606"/>
      <c r="CH348" s="606"/>
      <c r="CI348" s="606"/>
      <c r="CJ348" s="606"/>
      <c r="CK348" s="606"/>
      <c r="CL348" s="606"/>
      <c r="CM348" s="606"/>
      <c r="CN348" s="606"/>
      <c r="CO348" s="606"/>
      <c r="CP348" s="606"/>
      <c r="CQ348" s="606"/>
      <c r="CR348" s="606"/>
      <c r="CS348" s="606"/>
      <c r="CT348" s="606"/>
      <c r="CU348" s="606"/>
      <c r="CV348" s="606"/>
      <c r="CW348" s="606"/>
      <c r="CX348" s="606"/>
      <c r="CY348" s="606"/>
      <c r="CZ348" s="606"/>
    </row>
    <row r="349" spans="1:104" s="176" customFormat="1" x14ac:dyDescent="0.3">
      <c r="A349" s="605">
        <v>624</v>
      </c>
      <c r="D349" s="606">
        <f>D214</f>
        <v>0</v>
      </c>
      <c r="E349" s="606">
        <f t="shared" ref="E349:AZ349" si="31">E214</f>
        <v>0</v>
      </c>
      <c r="F349" s="606">
        <f t="shared" si="31"/>
        <v>0</v>
      </c>
      <c r="G349" s="606">
        <f t="shared" si="31"/>
        <v>0</v>
      </c>
      <c r="H349" s="606">
        <f t="shared" si="31"/>
        <v>0</v>
      </c>
      <c r="I349" s="606">
        <f t="shared" si="31"/>
        <v>0</v>
      </c>
      <c r="J349" s="606">
        <f t="shared" si="31"/>
        <v>0</v>
      </c>
      <c r="K349" s="606">
        <f t="shared" si="31"/>
        <v>0</v>
      </c>
      <c r="L349" s="606">
        <f t="shared" si="31"/>
        <v>0</v>
      </c>
      <c r="M349" s="606">
        <f t="shared" si="31"/>
        <v>0</v>
      </c>
      <c r="N349" s="606">
        <f t="shared" si="31"/>
        <v>0</v>
      </c>
      <c r="O349" s="606">
        <f t="shared" si="31"/>
        <v>0</v>
      </c>
      <c r="P349" s="606">
        <f t="shared" si="31"/>
        <v>0</v>
      </c>
      <c r="Q349" s="606">
        <f t="shared" si="31"/>
        <v>0</v>
      </c>
      <c r="R349" s="606">
        <f t="shared" si="31"/>
        <v>0</v>
      </c>
      <c r="S349" s="606">
        <f t="shared" si="31"/>
        <v>0</v>
      </c>
      <c r="T349" s="606">
        <f t="shared" si="31"/>
        <v>0</v>
      </c>
      <c r="U349" s="606">
        <f t="shared" si="31"/>
        <v>0</v>
      </c>
      <c r="V349" s="606">
        <f t="shared" si="31"/>
        <v>0</v>
      </c>
      <c r="W349" s="606">
        <f t="shared" si="31"/>
        <v>0</v>
      </c>
      <c r="X349" s="606">
        <f t="shared" si="31"/>
        <v>0</v>
      </c>
      <c r="Y349" s="606">
        <f t="shared" si="31"/>
        <v>0</v>
      </c>
      <c r="Z349" s="606">
        <f t="shared" si="31"/>
        <v>0</v>
      </c>
      <c r="AA349" s="606">
        <f t="shared" si="31"/>
        <v>0</v>
      </c>
      <c r="AB349" s="606">
        <f t="shared" si="31"/>
        <v>0</v>
      </c>
      <c r="AC349" s="606">
        <f t="shared" si="31"/>
        <v>0</v>
      </c>
      <c r="AD349" s="606">
        <f t="shared" si="31"/>
        <v>0</v>
      </c>
      <c r="AE349" s="606">
        <f t="shared" si="31"/>
        <v>0</v>
      </c>
      <c r="AF349" s="606">
        <f t="shared" si="31"/>
        <v>0</v>
      </c>
      <c r="AG349" s="606">
        <f t="shared" si="31"/>
        <v>0</v>
      </c>
      <c r="AH349" s="606">
        <f t="shared" si="31"/>
        <v>0</v>
      </c>
      <c r="AI349" s="606">
        <f t="shared" si="31"/>
        <v>0</v>
      </c>
      <c r="AJ349" s="606">
        <f t="shared" si="31"/>
        <v>0</v>
      </c>
      <c r="AK349" s="606">
        <f t="shared" si="31"/>
        <v>0</v>
      </c>
      <c r="AL349" s="606">
        <f t="shared" si="31"/>
        <v>0</v>
      </c>
      <c r="AM349" s="606">
        <f t="shared" si="31"/>
        <v>0</v>
      </c>
      <c r="AN349" s="606">
        <f t="shared" si="31"/>
        <v>0</v>
      </c>
      <c r="AO349" s="606">
        <f t="shared" si="31"/>
        <v>0</v>
      </c>
      <c r="AP349" s="606">
        <f t="shared" si="31"/>
        <v>0</v>
      </c>
      <c r="AQ349" s="606">
        <f t="shared" si="31"/>
        <v>0</v>
      </c>
      <c r="AR349" s="606">
        <f t="shared" si="31"/>
        <v>0</v>
      </c>
      <c r="AS349" s="606">
        <f t="shared" si="31"/>
        <v>0</v>
      </c>
      <c r="AT349" s="606">
        <f t="shared" si="31"/>
        <v>0</v>
      </c>
      <c r="AU349" s="606">
        <f t="shared" si="31"/>
        <v>0</v>
      </c>
      <c r="AV349" s="606">
        <f t="shared" si="31"/>
        <v>0</v>
      </c>
      <c r="AW349" s="606">
        <f t="shared" si="31"/>
        <v>0</v>
      </c>
      <c r="AX349" s="606">
        <f t="shared" si="31"/>
        <v>0</v>
      </c>
      <c r="AY349" s="606">
        <f t="shared" si="31"/>
        <v>0</v>
      </c>
      <c r="AZ349" s="606">
        <f t="shared" si="31"/>
        <v>0</v>
      </c>
      <c r="BA349" s="606"/>
      <c r="BB349" s="606"/>
      <c r="BC349" s="606"/>
      <c r="BD349" s="606"/>
      <c r="BE349" s="606"/>
      <c r="BF349" s="606"/>
      <c r="BG349" s="606"/>
      <c r="BH349" s="606"/>
      <c r="BI349" s="606"/>
      <c r="BJ349" s="606"/>
      <c r="BK349" s="606"/>
      <c r="BL349" s="606"/>
      <c r="BM349" s="606"/>
      <c r="BN349" s="606"/>
      <c r="BO349" s="606"/>
      <c r="BP349" s="606"/>
      <c r="BQ349" s="606"/>
      <c r="BR349" s="606"/>
      <c r="BS349" s="606"/>
      <c r="BT349" s="606"/>
      <c r="BU349" s="606"/>
      <c r="BV349" s="606"/>
      <c r="BW349" s="606"/>
      <c r="BX349" s="606"/>
      <c r="BY349" s="606"/>
      <c r="BZ349" s="606"/>
      <c r="CA349" s="606"/>
      <c r="CB349" s="606"/>
      <c r="CC349" s="606"/>
      <c r="CD349" s="606"/>
      <c r="CE349" s="606"/>
      <c r="CF349" s="606"/>
      <c r="CG349" s="606"/>
      <c r="CH349" s="606"/>
      <c r="CI349" s="606"/>
      <c r="CJ349" s="606"/>
      <c r="CK349" s="606"/>
      <c r="CL349" s="606"/>
      <c r="CM349" s="606"/>
      <c r="CN349" s="606"/>
      <c r="CO349" s="606"/>
      <c r="CP349" s="606"/>
      <c r="CQ349" s="606"/>
      <c r="CR349" s="606"/>
      <c r="CS349" s="606"/>
      <c r="CT349" s="606"/>
      <c r="CU349" s="606"/>
      <c r="CV349" s="606"/>
      <c r="CW349" s="606"/>
      <c r="CX349" s="606"/>
      <c r="CY349" s="606"/>
      <c r="CZ349" s="606"/>
    </row>
    <row r="350" spans="1:104" s="176" customFormat="1" x14ac:dyDescent="0.3">
      <c r="A350" s="605">
        <v>577</v>
      </c>
      <c r="D350" s="606">
        <f>D190</f>
        <v>2</v>
      </c>
      <c r="E350" s="606">
        <f t="shared" ref="E350:AZ350" si="32">E190</f>
        <v>2</v>
      </c>
      <c r="F350" s="606">
        <f t="shared" si="32"/>
        <v>2</v>
      </c>
      <c r="G350" s="606">
        <f t="shared" si="32"/>
        <v>2</v>
      </c>
      <c r="H350" s="606">
        <f t="shared" si="32"/>
        <v>0</v>
      </c>
      <c r="I350" s="606">
        <f t="shared" si="32"/>
        <v>2</v>
      </c>
      <c r="J350" s="606">
        <f t="shared" si="32"/>
        <v>0</v>
      </c>
      <c r="K350" s="606">
        <f t="shared" si="32"/>
        <v>0</v>
      </c>
      <c r="L350" s="606">
        <f t="shared" si="32"/>
        <v>0</v>
      </c>
      <c r="M350" s="606">
        <f t="shared" si="32"/>
        <v>2</v>
      </c>
      <c r="N350" s="606">
        <f t="shared" si="32"/>
        <v>2</v>
      </c>
      <c r="O350" s="606">
        <f t="shared" si="32"/>
        <v>0</v>
      </c>
      <c r="P350" s="606">
        <f t="shared" si="32"/>
        <v>2</v>
      </c>
      <c r="Q350" s="606">
        <f t="shared" si="32"/>
        <v>2</v>
      </c>
      <c r="R350" s="606">
        <f t="shared" si="32"/>
        <v>0</v>
      </c>
      <c r="S350" s="606">
        <f t="shared" si="32"/>
        <v>2</v>
      </c>
      <c r="T350" s="606">
        <f t="shared" si="32"/>
        <v>0</v>
      </c>
      <c r="U350" s="606">
        <f t="shared" si="32"/>
        <v>2</v>
      </c>
      <c r="V350" s="606">
        <f t="shared" si="32"/>
        <v>1</v>
      </c>
      <c r="W350" s="606">
        <f t="shared" si="32"/>
        <v>0</v>
      </c>
      <c r="X350" s="606">
        <f t="shared" si="32"/>
        <v>2</v>
      </c>
      <c r="Y350" s="606">
        <f t="shared" si="32"/>
        <v>1</v>
      </c>
      <c r="Z350" s="606">
        <f t="shared" si="32"/>
        <v>2</v>
      </c>
      <c r="AA350" s="606">
        <f t="shared" si="32"/>
        <v>2</v>
      </c>
      <c r="AB350" s="606">
        <f t="shared" si="32"/>
        <v>2</v>
      </c>
      <c r="AC350" s="606">
        <f t="shared" si="32"/>
        <v>0</v>
      </c>
      <c r="AD350" s="606">
        <f t="shared" si="32"/>
        <v>2</v>
      </c>
      <c r="AE350" s="606">
        <f t="shared" si="32"/>
        <v>0</v>
      </c>
      <c r="AF350" s="606">
        <f t="shared" si="32"/>
        <v>0</v>
      </c>
      <c r="AG350" s="606">
        <f t="shared" si="32"/>
        <v>2</v>
      </c>
      <c r="AH350" s="606">
        <f t="shared" si="32"/>
        <v>2</v>
      </c>
      <c r="AI350" s="606">
        <f t="shared" si="32"/>
        <v>2</v>
      </c>
      <c r="AJ350" s="606">
        <f t="shared" si="32"/>
        <v>0</v>
      </c>
      <c r="AK350" s="606">
        <f t="shared" si="32"/>
        <v>0</v>
      </c>
      <c r="AL350" s="606">
        <f t="shared" si="32"/>
        <v>2</v>
      </c>
      <c r="AM350" s="606">
        <f t="shared" si="32"/>
        <v>2</v>
      </c>
      <c r="AN350" s="606">
        <f t="shared" si="32"/>
        <v>0</v>
      </c>
      <c r="AO350" s="606">
        <f t="shared" si="32"/>
        <v>2</v>
      </c>
      <c r="AP350" s="606">
        <f t="shared" si="32"/>
        <v>2</v>
      </c>
      <c r="AQ350" s="606">
        <f t="shared" si="32"/>
        <v>2</v>
      </c>
      <c r="AR350" s="606">
        <f t="shared" si="32"/>
        <v>0</v>
      </c>
      <c r="AS350" s="606">
        <f t="shared" si="32"/>
        <v>2</v>
      </c>
      <c r="AT350" s="606">
        <f t="shared" si="32"/>
        <v>0</v>
      </c>
      <c r="AU350" s="606">
        <f t="shared" si="32"/>
        <v>2</v>
      </c>
      <c r="AV350" s="606">
        <f t="shared" si="32"/>
        <v>0</v>
      </c>
      <c r="AW350" s="606">
        <f t="shared" si="32"/>
        <v>0</v>
      </c>
      <c r="AX350" s="606">
        <f t="shared" si="32"/>
        <v>0</v>
      </c>
      <c r="AY350" s="606">
        <f t="shared" si="32"/>
        <v>0</v>
      </c>
      <c r="AZ350" s="606">
        <f t="shared" si="32"/>
        <v>2</v>
      </c>
      <c r="BA350" s="606"/>
      <c r="BB350" s="606"/>
      <c r="BC350" s="606"/>
      <c r="BD350" s="606"/>
      <c r="BE350" s="606"/>
      <c r="BF350" s="606"/>
      <c r="BG350" s="606"/>
      <c r="BH350" s="606"/>
      <c r="BI350" s="606"/>
      <c r="BJ350" s="606"/>
      <c r="BK350" s="606"/>
      <c r="BL350" s="606"/>
      <c r="BM350" s="606"/>
      <c r="BN350" s="606"/>
      <c r="BO350" s="606"/>
      <c r="BP350" s="606"/>
      <c r="BQ350" s="606"/>
      <c r="BR350" s="606"/>
      <c r="BS350" s="606"/>
      <c r="BT350" s="606"/>
      <c r="BU350" s="606"/>
      <c r="BV350" s="606"/>
      <c r="BW350" s="606"/>
      <c r="BX350" s="606"/>
      <c r="BY350" s="606"/>
      <c r="BZ350" s="606"/>
      <c r="CA350" s="606"/>
      <c r="CB350" s="606"/>
      <c r="CC350" s="606"/>
      <c r="CD350" s="606"/>
      <c r="CE350" s="606"/>
      <c r="CF350" s="606"/>
      <c r="CG350" s="606"/>
      <c r="CH350" s="606"/>
      <c r="CI350" s="606"/>
      <c r="CJ350" s="606"/>
      <c r="CK350" s="606"/>
      <c r="CL350" s="606"/>
      <c r="CM350" s="606"/>
      <c r="CN350" s="606"/>
      <c r="CO350" s="606"/>
      <c r="CP350" s="606"/>
      <c r="CQ350" s="606"/>
      <c r="CR350" s="606"/>
      <c r="CS350" s="606"/>
      <c r="CT350" s="606"/>
      <c r="CU350" s="606"/>
      <c r="CV350" s="606"/>
      <c r="CW350" s="606"/>
      <c r="CX350" s="606"/>
      <c r="CY350" s="606"/>
      <c r="CZ350" s="606"/>
    </row>
    <row r="351" spans="1:104" s="600" customFormat="1" x14ac:dyDescent="0.3">
      <c r="A351" s="599" t="s">
        <v>997</v>
      </c>
      <c r="D351" s="600">
        <f>SUM(D313:D350)</f>
        <v>2950917.01</v>
      </c>
      <c r="E351" s="600">
        <f t="shared" ref="E351:AZ351" si="33">SUM(E313:E350)</f>
        <v>8584215.0099999998</v>
      </c>
      <c r="F351" s="600">
        <f t="shared" si="33"/>
        <v>12362796.01</v>
      </c>
      <c r="G351" s="600">
        <f t="shared" si="33"/>
        <v>67381795.00999999</v>
      </c>
      <c r="H351" s="600">
        <f t="shared" si="33"/>
        <v>81423452.010000005</v>
      </c>
      <c r="I351" s="600">
        <f t="shared" si="33"/>
        <v>41498844.009999998</v>
      </c>
      <c r="J351" s="600">
        <f t="shared" si="33"/>
        <v>130892264.01000001</v>
      </c>
      <c r="K351" s="600">
        <f t="shared" si="33"/>
        <v>12505382.01</v>
      </c>
      <c r="L351" s="600">
        <f t="shared" si="33"/>
        <v>591663</v>
      </c>
      <c r="M351" s="600">
        <f t="shared" si="33"/>
        <v>4959771.01</v>
      </c>
      <c r="N351" s="600">
        <f t="shared" si="33"/>
        <v>8479937.0099999998</v>
      </c>
      <c r="O351" s="600">
        <f t="shared" si="33"/>
        <v>591691</v>
      </c>
      <c r="P351" s="600">
        <f t="shared" si="33"/>
        <v>319402373.10000002</v>
      </c>
      <c r="Q351" s="600">
        <f t="shared" si="33"/>
        <v>2698248.01</v>
      </c>
      <c r="R351" s="600">
        <f t="shared" si="33"/>
        <v>2026297.01</v>
      </c>
      <c r="S351" s="600">
        <f t="shared" si="33"/>
        <v>8405941.0099999998</v>
      </c>
      <c r="T351" s="600">
        <f t="shared" si="33"/>
        <v>1634320</v>
      </c>
      <c r="U351" s="600">
        <f t="shared" si="33"/>
        <v>134671276.07999998</v>
      </c>
      <c r="V351" s="600">
        <f t="shared" si="33"/>
        <v>5682782.0099999998</v>
      </c>
      <c r="W351" s="600">
        <f t="shared" si="33"/>
        <v>1292864.01</v>
      </c>
      <c r="X351" s="600">
        <f t="shared" si="33"/>
        <v>11595039.01</v>
      </c>
      <c r="Y351" s="600">
        <f t="shared" si="33"/>
        <v>5875088.0099999998</v>
      </c>
      <c r="Z351" s="600">
        <f t="shared" si="33"/>
        <v>2331940.0099999998</v>
      </c>
      <c r="AA351" s="600">
        <f t="shared" si="33"/>
        <v>2343846.0099999998</v>
      </c>
      <c r="AB351" s="600">
        <f t="shared" si="33"/>
        <v>1812774.01</v>
      </c>
      <c r="AC351" s="600">
        <f t="shared" si="33"/>
        <v>11704852.01</v>
      </c>
      <c r="AD351" s="600">
        <f t="shared" si="33"/>
        <v>4410149.01</v>
      </c>
      <c r="AE351" s="600">
        <f t="shared" si="33"/>
        <v>1388452.01</v>
      </c>
      <c r="AF351" s="600">
        <f t="shared" si="33"/>
        <v>60320205.009999998</v>
      </c>
      <c r="AG351" s="600">
        <f t="shared" si="33"/>
        <v>27241043.009999998</v>
      </c>
      <c r="AH351" s="600">
        <f t="shared" si="33"/>
        <v>22079979.010000002</v>
      </c>
      <c r="AI351" s="600">
        <f t="shared" si="33"/>
        <v>1351680</v>
      </c>
      <c r="AJ351" s="600">
        <f t="shared" si="33"/>
        <v>15752147.01</v>
      </c>
      <c r="AK351" s="600">
        <f t="shared" si="33"/>
        <v>1345520.01</v>
      </c>
      <c r="AL351" s="600">
        <f t="shared" si="33"/>
        <v>3865974.0116999997</v>
      </c>
      <c r="AM351" s="600">
        <f t="shared" si="33"/>
        <v>36315112.010000005</v>
      </c>
      <c r="AN351" s="600">
        <f t="shared" si="33"/>
        <v>4120917.01</v>
      </c>
      <c r="AO351" s="600">
        <f t="shared" si="33"/>
        <v>9851771.0099999998</v>
      </c>
      <c r="AP351" s="600">
        <f t="shared" si="33"/>
        <v>3053275.01</v>
      </c>
      <c r="AQ351" s="600">
        <f t="shared" si="33"/>
        <v>3104479.01</v>
      </c>
      <c r="AR351" s="600">
        <f t="shared" si="33"/>
        <v>2125354.0099999998</v>
      </c>
      <c r="AS351" s="600">
        <f t="shared" si="33"/>
        <v>932096.01</v>
      </c>
      <c r="AT351" s="600">
        <f t="shared" si="33"/>
        <v>591692</v>
      </c>
      <c r="AU351" s="600">
        <f t="shared" si="33"/>
        <v>16139182.01</v>
      </c>
      <c r="AV351" s="600">
        <f t="shared" si="33"/>
        <v>591704.01</v>
      </c>
      <c r="AW351" s="600">
        <f t="shared" si="33"/>
        <v>591686.01</v>
      </c>
      <c r="AX351" s="600">
        <f t="shared" si="33"/>
        <v>632829.01</v>
      </c>
      <c r="AY351" s="600">
        <f t="shared" si="33"/>
        <v>4616998.01</v>
      </c>
      <c r="AZ351" s="600">
        <f t="shared" si="33"/>
        <v>8781057.0099999998</v>
      </c>
    </row>
    <row r="352" spans="1:104" s="600" customFormat="1" x14ac:dyDescent="0.3">
      <c r="A352" s="599"/>
    </row>
    <row r="353" spans="1:104" s="600" customFormat="1" x14ac:dyDescent="0.3">
      <c r="A353" s="599" t="s">
        <v>998</v>
      </c>
      <c r="D353" s="600">
        <f>D311-D351</f>
        <v>92006808</v>
      </c>
      <c r="E353" s="600">
        <f t="shared" ref="E353:AZ353" si="34">E311-E351</f>
        <v>138319257</v>
      </c>
      <c r="F353" s="600">
        <f t="shared" si="34"/>
        <v>257163491</v>
      </c>
      <c r="G353" s="600">
        <f t="shared" si="34"/>
        <v>869689709</v>
      </c>
      <c r="H353" s="600">
        <f t="shared" si="34"/>
        <v>2893494495</v>
      </c>
      <c r="I353" s="600">
        <f t="shared" si="34"/>
        <v>906016203</v>
      </c>
      <c r="J353" s="600">
        <f t="shared" si="34"/>
        <v>4691351092</v>
      </c>
      <c r="K353" s="600">
        <f t="shared" si="34"/>
        <v>288894491.65000004</v>
      </c>
      <c r="L353" s="600">
        <f t="shared" si="34"/>
        <v>0</v>
      </c>
      <c r="M353" s="600">
        <f t="shared" si="34"/>
        <v>167396887</v>
      </c>
      <c r="N353" s="600">
        <f t="shared" si="34"/>
        <v>180808091</v>
      </c>
      <c r="O353" s="600">
        <f t="shared" si="34"/>
        <v>0</v>
      </c>
      <c r="P353" s="600">
        <f t="shared" si="34"/>
        <v>9451090971</v>
      </c>
      <c r="Q353" s="600">
        <f t="shared" si="34"/>
        <v>34870918</v>
      </c>
      <c r="R353" s="600">
        <f t="shared" si="34"/>
        <v>23591263</v>
      </c>
      <c r="S353" s="600">
        <f t="shared" si="34"/>
        <v>145784562</v>
      </c>
      <c r="T353" s="600">
        <f t="shared" si="34"/>
        <v>23114487</v>
      </c>
      <c r="U353" s="600">
        <f t="shared" si="34"/>
        <v>4365751422.8999996</v>
      </c>
      <c r="V353" s="600">
        <f t="shared" si="34"/>
        <v>130867582.99999999</v>
      </c>
      <c r="W353" s="600">
        <f t="shared" si="34"/>
        <v>16039076.000000002</v>
      </c>
      <c r="X353" s="600">
        <f t="shared" si="34"/>
        <v>120010399.47</v>
      </c>
      <c r="Y353" s="600">
        <f t="shared" si="34"/>
        <v>255831546</v>
      </c>
      <c r="Z353" s="600">
        <f t="shared" si="34"/>
        <v>57992939</v>
      </c>
      <c r="AA353" s="600">
        <f t="shared" si="34"/>
        <v>121287988</v>
      </c>
      <c r="AB353" s="600">
        <f t="shared" si="34"/>
        <v>18692699</v>
      </c>
      <c r="AC353" s="600">
        <f t="shared" si="34"/>
        <v>608838995</v>
      </c>
      <c r="AD353" s="600">
        <f t="shared" si="34"/>
        <v>75299718</v>
      </c>
      <c r="AE353" s="600">
        <f t="shared" si="34"/>
        <v>25418959</v>
      </c>
      <c r="AF353" s="600">
        <f t="shared" si="34"/>
        <v>1333124367</v>
      </c>
      <c r="AG353" s="600">
        <f t="shared" si="34"/>
        <v>2045638493</v>
      </c>
      <c r="AH353" s="600">
        <f t="shared" si="34"/>
        <v>589330844</v>
      </c>
      <c r="AI353" s="600">
        <f t="shared" si="34"/>
        <v>5465050.6200000001</v>
      </c>
      <c r="AJ353" s="600">
        <f t="shared" si="34"/>
        <v>336795860</v>
      </c>
      <c r="AK353" s="600">
        <f t="shared" si="34"/>
        <v>33064992.999999996</v>
      </c>
      <c r="AL353" s="600">
        <f t="shared" si="34"/>
        <v>14805775.469999999</v>
      </c>
      <c r="AM353" s="600">
        <f t="shared" si="34"/>
        <v>515594274</v>
      </c>
      <c r="AN353" s="600">
        <f t="shared" si="34"/>
        <v>87990418</v>
      </c>
      <c r="AO353" s="600">
        <f t="shared" si="34"/>
        <v>177531797</v>
      </c>
      <c r="AP353" s="600">
        <f t="shared" si="34"/>
        <v>42405268</v>
      </c>
      <c r="AQ353" s="600">
        <f t="shared" si="34"/>
        <v>42047503</v>
      </c>
      <c r="AR353" s="600">
        <f t="shared" si="34"/>
        <v>60695660</v>
      </c>
      <c r="AS353" s="600">
        <f t="shared" si="34"/>
        <v>7108370</v>
      </c>
      <c r="AT353" s="600">
        <f t="shared" si="34"/>
        <v>0</v>
      </c>
      <c r="AU353" s="600">
        <f t="shared" si="34"/>
        <v>295164831</v>
      </c>
      <c r="AV353" s="600">
        <f t="shared" si="34"/>
        <v>34672615</v>
      </c>
      <c r="AW353" s="600">
        <f t="shared" si="34"/>
        <v>0</v>
      </c>
      <c r="AX353" s="600">
        <f t="shared" si="34"/>
        <v>1282497</v>
      </c>
      <c r="AY353" s="600">
        <f t="shared" si="34"/>
        <v>65662175.000000007</v>
      </c>
      <c r="AZ353" s="600">
        <f t="shared" si="34"/>
        <v>153094353</v>
      </c>
    </row>
    <row r="354" spans="1:104" s="600" customFormat="1" x14ac:dyDescent="0.3">
      <c r="A354" s="599"/>
    </row>
    <row r="355" spans="1:104" x14ac:dyDescent="0.3">
      <c r="A355" s="601">
        <v>1</v>
      </c>
      <c r="B355" s="176"/>
      <c r="C355" s="176"/>
      <c r="D355" s="602">
        <f>D290</f>
        <v>0</v>
      </c>
      <c r="E355" s="602">
        <f t="shared" ref="E355:AZ355" si="35">E290</f>
        <v>0</v>
      </c>
      <c r="F355" s="602">
        <f t="shared" si="35"/>
        <v>0</v>
      </c>
      <c r="G355" s="602">
        <f t="shared" si="35"/>
        <v>0</v>
      </c>
      <c r="H355" s="602">
        <f t="shared" si="35"/>
        <v>0</v>
      </c>
      <c r="I355" s="602">
        <f t="shared" si="35"/>
        <v>0</v>
      </c>
      <c r="J355" s="602">
        <f t="shared" si="35"/>
        <v>0</v>
      </c>
      <c r="K355" s="602">
        <f t="shared" si="35"/>
        <v>0</v>
      </c>
      <c r="L355" s="602">
        <f t="shared" si="35"/>
        <v>0</v>
      </c>
      <c r="M355" s="602">
        <f t="shared" si="35"/>
        <v>0</v>
      </c>
      <c r="N355" s="602">
        <f t="shared" si="35"/>
        <v>0</v>
      </c>
      <c r="O355" s="602">
        <f t="shared" si="35"/>
        <v>0</v>
      </c>
      <c r="P355" s="602">
        <f t="shared" si="35"/>
        <v>0</v>
      </c>
      <c r="Q355" s="602">
        <f t="shared" si="35"/>
        <v>0</v>
      </c>
      <c r="R355" s="602">
        <f t="shared" si="35"/>
        <v>0</v>
      </c>
      <c r="S355" s="602">
        <f t="shared" si="35"/>
        <v>0</v>
      </c>
      <c r="T355" s="602">
        <f t="shared" si="35"/>
        <v>0</v>
      </c>
      <c r="U355" s="602">
        <f t="shared" si="35"/>
        <v>0</v>
      </c>
      <c r="V355" s="602">
        <f t="shared" si="35"/>
        <v>0</v>
      </c>
      <c r="W355" s="602">
        <f t="shared" si="35"/>
        <v>0</v>
      </c>
      <c r="X355" s="602">
        <f t="shared" si="35"/>
        <v>0</v>
      </c>
      <c r="Y355" s="602">
        <f t="shared" si="35"/>
        <v>0</v>
      </c>
      <c r="Z355" s="602">
        <f t="shared" si="35"/>
        <v>0</v>
      </c>
      <c r="AA355" s="602">
        <f t="shared" si="35"/>
        <v>0</v>
      </c>
      <c r="AB355" s="602">
        <f t="shared" si="35"/>
        <v>0</v>
      </c>
      <c r="AC355" s="602">
        <f t="shared" si="35"/>
        <v>0</v>
      </c>
      <c r="AD355" s="602">
        <f t="shared" si="35"/>
        <v>0</v>
      </c>
      <c r="AE355" s="602">
        <f t="shared" si="35"/>
        <v>0</v>
      </c>
      <c r="AF355" s="602">
        <f t="shared" si="35"/>
        <v>0</v>
      </c>
      <c r="AG355" s="602">
        <f t="shared" si="35"/>
        <v>0</v>
      </c>
      <c r="AH355" s="602">
        <f t="shared" si="35"/>
        <v>0</v>
      </c>
      <c r="AI355" s="602">
        <f t="shared" si="35"/>
        <v>755796</v>
      </c>
      <c r="AJ355" s="602">
        <f t="shared" si="35"/>
        <v>0</v>
      </c>
      <c r="AK355" s="602">
        <f t="shared" si="35"/>
        <v>0</v>
      </c>
      <c r="AL355" s="602">
        <f t="shared" si="35"/>
        <v>1901148</v>
      </c>
      <c r="AM355" s="602">
        <f t="shared" si="35"/>
        <v>0</v>
      </c>
      <c r="AN355" s="602">
        <f t="shared" si="35"/>
        <v>0</v>
      </c>
      <c r="AO355" s="602">
        <f t="shared" si="35"/>
        <v>0</v>
      </c>
      <c r="AP355" s="602">
        <f t="shared" si="35"/>
        <v>0</v>
      </c>
      <c r="AQ355" s="602">
        <f t="shared" si="35"/>
        <v>0</v>
      </c>
      <c r="AR355" s="602">
        <f t="shared" si="35"/>
        <v>0</v>
      </c>
      <c r="AS355" s="602">
        <f t="shared" si="35"/>
        <v>0</v>
      </c>
      <c r="AT355" s="602">
        <f t="shared" si="35"/>
        <v>0</v>
      </c>
      <c r="AU355" s="602">
        <f t="shared" si="35"/>
        <v>0</v>
      </c>
      <c r="AV355" s="602">
        <f t="shared" si="35"/>
        <v>0</v>
      </c>
      <c r="AW355" s="602">
        <f t="shared" si="35"/>
        <v>0</v>
      </c>
      <c r="AX355" s="602">
        <f t="shared" si="35"/>
        <v>0</v>
      </c>
      <c r="AY355" s="602">
        <f t="shared" si="35"/>
        <v>0</v>
      </c>
      <c r="AZ355" s="602">
        <f t="shared" si="35"/>
        <v>0</v>
      </c>
      <c r="BA355" s="602"/>
      <c r="BB355" s="602"/>
      <c r="BC355" s="602"/>
      <c r="BD355" s="602"/>
      <c r="BE355" s="602"/>
      <c r="BF355" s="602"/>
      <c r="BG355" s="602"/>
      <c r="BH355" s="602"/>
      <c r="BI355" s="602"/>
      <c r="BJ355" s="602"/>
      <c r="BK355" s="602"/>
      <c r="BL355" s="602"/>
      <c r="BM355" s="602"/>
      <c r="BN355" s="602"/>
      <c r="BO355" s="602"/>
      <c r="BP355" s="602"/>
      <c r="BQ355" s="602"/>
      <c r="BR355" s="602"/>
      <c r="BS355" s="602"/>
      <c r="BT355" s="602"/>
      <c r="BU355" s="602"/>
      <c r="BV355" s="602"/>
      <c r="BW355" s="602"/>
      <c r="BX355" s="602"/>
      <c r="BY355" s="602"/>
      <c r="BZ355" s="602"/>
      <c r="CA355" s="602"/>
      <c r="CB355" s="602"/>
      <c r="CC355" s="602"/>
      <c r="CD355" s="602"/>
      <c r="CE355" s="602"/>
      <c r="CF355" s="602"/>
      <c r="CG355" s="602"/>
      <c r="CH355" s="602"/>
      <c r="CI355" s="602"/>
      <c r="CJ355" s="602"/>
      <c r="CK355" s="602"/>
      <c r="CL355" s="602"/>
      <c r="CM355" s="602"/>
      <c r="CN355" s="602"/>
      <c r="CO355" s="602"/>
      <c r="CP355" s="602"/>
      <c r="CQ355" s="602"/>
      <c r="CR355" s="602"/>
      <c r="CS355" s="602"/>
      <c r="CT355" s="602"/>
      <c r="CU355" s="602"/>
      <c r="CV355" s="602"/>
      <c r="CW355" s="602"/>
      <c r="CX355" s="602"/>
      <c r="CY355" s="602"/>
      <c r="CZ355" s="602"/>
    </row>
    <row r="356" spans="1:104" x14ac:dyDescent="0.3">
      <c r="A356" s="601">
        <v>2</v>
      </c>
      <c r="B356" s="176"/>
      <c r="C356" s="176"/>
      <c r="D356" s="602">
        <f>D291</f>
        <v>0</v>
      </c>
      <c r="E356" s="602">
        <f t="shared" ref="E356:AZ356" si="36">E291</f>
        <v>0</v>
      </c>
      <c r="F356" s="602">
        <f t="shared" si="36"/>
        <v>0</v>
      </c>
      <c r="G356" s="602">
        <f t="shared" si="36"/>
        <v>0</v>
      </c>
      <c r="H356" s="602">
        <f t="shared" si="36"/>
        <v>0</v>
      </c>
      <c r="I356" s="602">
        <f t="shared" si="36"/>
        <v>0</v>
      </c>
      <c r="J356" s="602">
        <f t="shared" si="36"/>
        <v>0</v>
      </c>
      <c r="K356" s="602">
        <f t="shared" si="36"/>
        <v>0</v>
      </c>
      <c r="L356" s="602">
        <f t="shared" si="36"/>
        <v>0</v>
      </c>
      <c r="M356" s="602">
        <f t="shared" si="36"/>
        <v>0</v>
      </c>
      <c r="N356" s="602">
        <f t="shared" si="36"/>
        <v>0</v>
      </c>
      <c r="O356" s="602">
        <f t="shared" si="36"/>
        <v>0</v>
      </c>
      <c r="P356" s="602">
        <f t="shared" si="36"/>
        <v>0</v>
      </c>
      <c r="Q356" s="602">
        <f t="shared" si="36"/>
        <v>0</v>
      </c>
      <c r="R356" s="602">
        <f t="shared" si="36"/>
        <v>0</v>
      </c>
      <c r="S356" s="602">
        <f t="shared" si="36"/>
        <v>0</v>
      </c>
      <c r="T356" s="602">
        <f t="shared" si="36"/>
        <v>0</v>
      </c>
      <c r="U356" s="602">
        <f t="shared" si="36"/>
        <v>0</v>
      </c>
      <c r="V356" s="602">
        <f t="shared" si="36"/>
        <v>0</v>
      </c>
      <c r="W356" s="602">
        <f t="shared" si="36"/>
        <v>0</v>
      </c>
      <c r="X356" s="602">
        <f t="shared" si="36"/>
        <v>0</v>
      </c>
      <c r="Y356" s="602">
        <f t="shared" si="36"/>
        <v>0</v>
      </c>
      <c r="Z356" s="602">
        <f t="shared" si="36"/>
        <v>0</v>
      </c>
      <c r="AA356" s="602">
        <f t="shared" si="36"/>
        <v>0</v>
      </c>
      <c r="AB356" s="602">
        <f t="shared" si="36"/>
        <v>0</v>
      </c>
      <c r="AC356" s="602">
        <f t="shared" si="36"/>
        <v>0</v>
      </c>
      <c r="AD356" s="602">
        <f t="shared" si="36"/>
        <v>0</v>
      </c>
      <c r="AE356" s="602">
        <f t="shared" si="36"/>
        <v>0</v>
      </c>
      <c r="AF356" s="602">
        <f t="shared" si="36"/>
        <v>0</v>
      </c>
      <c r="AG356" s="602">
        <f t="shared" si="36"/>
        <v>0</v>
      </c>
      <c r="AH356" s="602">
        <f t="shared" si="36"/>
        <v>0</v>
      </c>
      <c r="AI356" s="602">
        <f t="shared" si="36"/>
        <v>1398</v>
      </c>
      <c r="AJ356" s="602">
        <f t="shared" si="36"/>
        <v>0</v>
      </c>
      <c r="AK356" s="602">
        <f t="shared" si="36"/>
        <v>0</v>
      </c>
      <c r="AL356" s="602">
        <f t="shared" si="36"/>
        <v>48905</v>
      </c>
      <c r="AM356" s="602">
        <f t="shared" si="36"/>
        <v>0</v>
      </c>
      <c r="AN356" s="602">
        <f t="shared" si="36"/>
        <v>0</v>
      </c>
      <c r="AO356" s="602">
        <f t="shared" si="36"/>
        <v>0</v>
      </c>
      <c r="AP356" s="602">
        <f t="shared" si="36"/>
        <v>0</v>
      </c>
      <c r="AQ356" s="602">
        <f t="shared" si="36"/>
        <v>0</v>
      </c>
      <c r="AR356" s="602">
        <f t="shared" si="36"/>
        <v>0</v>
      </c>
      <c r="AS356" s="602">
        <f t="shared" si="36"/>
        <v>0</v>
      </c>
      <c r="AT356" s="602">
        <f t="shared" si="36"/>
        <v>0</v>
      </c>
      <c r="AU356" s="602">
        <f t="shared" si="36"/>
        <v>0</v>
      </c>
      <c r="AV356" s="602">
        <f t="shared" si="36"/>
        <v>0</v>
      </c>
      <c r="AW356" s="602">
        <f t="shared" si="36"/>
        <v>0</v>
      </c>
      <c r="AX356" s="602">
        <f t="shared" si="36"/>
        <v>0</v>
      </c>
      <c r="AY356" s="602">
        <f t="shared" si="36"/>
        <v>0</v>
      </c>
      <c r="AZ356" s="602">
        <f t="shared" si="36"/>
        <v>0</v>
      </c>
      <c r="BA356" s="602"/>
      <c r="BB356" s="602"/>
      <c r="BC356" s="602"/>
      <c r="BD356" s="602"/>
      <c r="BE356" s="602"/>
      <c r="BF356" s="602"/>
      <c r="BG356" s="602"/>
      <c r="BH356" s="602"/>
      <c r="BI356" s="602"/>
      <c r="BJ356" s="602"/>
      <c r="BK356" s="602"/>
      <c r="BL356" s="602"/>
      <c r="BM356" s="602"/>
      <c r="BN356" s="602"/>
      <c r="BO356" s="602"/>
      <c r="BP356" s="602"/>
      <c r="BQ356" s="602"/>
      <c r="BR356" s="602"/>
      <c r="BS356" s="602"/>
      <c r="BT356" s="602"/>
      <c r="BU356" s="602"/>
      <c r="BV356" s="602"/>
      <c r="BW356" s="602"/>
      <c r="BX356" s="602"/>
      <c r="BY356" s="602"/>
      <c r="BZ356" s="602"/>
      <c r="CA356" s="602"/>
      <c r="CB356" s="602"/>
      <c r="CC356" s="602"/>
      <c r="CD356" s="602"/>
      <c r="CE356" s="602"/>
      <c r="CF356" s="602"/>
      <c r="CG356" s="602"/>
      <c r="CH356" s="602"/>
      <c r="CI356" s="602"/>
      <c r="CJ356" s="602"/>
      <c r="CK356" s="602"/>
      <c r="CL356" s="602"/>
      <c r="CM356" s="602"/>
      <c r="CN356" s="602"/>
      <c r="CO356" s="602"/>
      <c r="CP356" s="602"/>
      <c r="CQ356" s="602"/>
      <c r="CR356" s="602"/>
      <c r="CS356" s="602"/>
      <c r="CT356" s="602"/>
      <c r="CU356" s="602"/>
      <c r="CV356" s="602"/>
      <c r="CW356" s="602"/>
      <c r="CX356" s="602"/>
      <c r="CY356" s="602"/>
      <c r="CZ356" s="602"/>
    </row>
    <row r="357" spans="1:104" x14ac:dyDescent="0.3">
      <c r="A357" s="601">
        <v>3</v>
      </c>
      <c r="B357" s="176"/>
      <c r="C357" s="176"/>
      <c r="D357" s="602">
        <f>D292</f>
        <v>0</v>
      </c>
      <c r="E357" s="602">
        <f t="shared" ref="E357:AZ357" si="37">E292</f>
        <v>0</v>
      </c>
      <c r="F357" s="602">
        <f t="shared" si="37"/>
        <v>0</v>
      </c>
      <c r="G357" s="602">
        <f t="shared" si="37"/>
        <v>0</v>
      </c>
      <c r="H357" s="602">
        <f t="shared" si="37"/>
        <v>0</v>
      </c>
      <c r="I357" s="602">
        <f t="shared" si="37"/>
        <v>0</v>
      </c>
      <c r="J357" s="602">
        <f t="shared" si="37"/>
        <v>0</v>
      </c>
      <c r="K357" s="602">
        <f t="shared" si="37"/>
        <v>0</v>
      </c>
      <c r="L357" s="602">
        <f t="shared" si="37"/>
        <v>0</v>
      </c>
      <c r="M357" s="602">
        <f t="shared" si="37"/>
        <v>0</v>
      </c>
      <c r="N357" s="602">
        <f t="shared" si="37"/>
        <v>0</v>
      </c>
      <c r="O357" s="602">
        <f t="shared" si="37"/>
        <v>0</v>
      </c>
      <c r="P357" s="602">
        <f t="shared" si="37"/>
        <v>0</v>
      </c>
      <c r="Q357" s="602">
        <f t="shared" si="37"/>
        <v>0</v>
      </c>
      <c r="R357" s="602">
        <f t="shared" si="37"/>
        <v>0</v>
      </c>
      <c r="S357" s="602">
        <f t="shared" si="37"/>
        <v>0</v>
      </c>
      <c r="T357" s="602">
        <f t="shared" si="37"/>
        <v>0</v>
      </c>
      <c r="U357" s="602">
        <f t="shared" si="37"/>
        <v>0</v>
      </c>
      <c r="V357" s="602">
        <f t="shared" si="37"/>
        <v>0</v>
      </c>
      <c r="W357" s="602">
        <f t="shared" si="37"/>
        <v>0</v>
      </c>
      <c r="X357" s="602">
        <f t="shared" si="37"/>
        <v>0</v>
      </c>
      <c r="Y357" s="602">
        <f t="shared" si="37"/>
        <v>0</v>
      </c>
      <c r="Z357" s="602">
        <f t="shared" si="37"/>
        <v>0</v>
      </c>
      <c r="AA357" s="602">
        <f t="shared" si="37"/>
        <v>0</v>
      </c>
      <c r="AB357" s="602">
        <f t="shared" si="37"/>
        <v>0</v>
      </c>
      <c r="AC357" s="602">
        <f t="shared" si="37"/>
        <v>0</v>
      </c>
      <c r="AD357" s="602">
        <f t="shared" si="37"/>
        <v>0</v>
      </c>
      <c r="AE357" s="602">
        <f t="shared" si="37"/>
        <v>0</v>
      </c>
      <c r="AF357" s="602">
        <f t="shared" si="37"/>
        <v>0</v>
      </c>
      <c r="AG357" s="602">
        <f t="shared" si="37"/>
        <v>0</v>
      </c>
      <c r="AH357" s="602">
        <f t="shared" si="37"/>
        <v>0</v>
      </c>
      <c r="AI357" s="602">
        <f t="shared" si="37"/>
        <v>1398</v>
      </c>
      <c r="AJ357" s="602">
        <f t="shared" si="37"/>
        <v>0</v>
      </c>
      <c r="AK357" s="602">
        <f t="shared" si="37"/>
        <v>0</v>
      </c>
      <c r="AL357" s="602">
        <f t="shared" si="37"/>
        <v>48905</v>
      </c>
      <c r="AM357" s="602">
        <f t="shared" si="37"/>
        <v>0</v>
      </c>
      <c r="AN357" s="602">
        <f t="shared" si="37"/>
        <v>0</v>
      </c>
      <c r="AO357" s="602">
        <f t="shared" si="37"/>
        <v>0</v>
      </c>
      <c r="AP357" s="602">
        <f t="shared" si="37"/>
        <v>0</v>
      </c>
      <c r="AQ357" s="602">
        <f t="shared" si="37"/>
        <v>0</v>
      </c>
      <c r="AR357" s="602">
        <f t="shared" si="37"/>
        <v>0</v>
      </c>
      <c r="AS357" s="602">
        <f t="shared" si="37"/>
        <v>0</v>
      </c>
      <c r="AT357" s="602">
        <f t="shared" si="37"/>
        <v>0</v>
      </c>
      <c r="AU357" s="602">
        <f t="shared" si="37"/>
        <v>0</v>
      </c>
      <c r="AV357" s="602">
        <f t="shared" si="37"/>
        <v>0</v>
      </c>
      <c r="AW357" s="602">
        <f t="shared" si="37"/>
        <v>0</v>
      </c>
      <c r="AX357" s="602">
        <f t="shared" si="37"/>
        <v>0</v>
      </c>
      <c r="AY357" s="602">
        <f t="shared" si="37"/>
        <v>0</v>
      </c>
      <c r="AZ357" s="602">
        <f t="shared" si="37"/>
        <v>0</v>
      </c>
      <c r="BA357" s="602"/>
      <c r="BB357" s="602"/>
      <c r="BC357" s="602"/>
      <c r="BD357" s="602"/>
      <c r="BE357" s="602"/>
      <c r="BF357" s="602"/>
      <c r="BG357" s="602"/>
      <c r="BH357" s="602"/>
      <c r="BI357" s="602"/>
      <c r="BJ357" s="602"/>
      <c r="BK357" s="602"/>
      <c r="BL357" s="602"/>
      <c r="BM357" s="602"/>
      <c r="BN357" s="602"/>
      <c r="BO357" s="602"/>
      <c r="BP357" s="602"/>
      <c r="BQ357" s="602"/>
      <c r="BR357" s="602"/>
      <c r="BS357" s="602"/>
      <c r="BT357" s="602"/>
      <c r="BU357" s="602"/>
      <c r="BV357" s="602"/>
      <c r="BW357" s="602"/>
      <c r="BX357" s="602"/>
      <c r="BY357" s="602"/>
      <c r="BZ357" s="602"/>
      <c r="CA357" s="602"/>
      <c r="CB357" s="602"/>
      <c r="CC357" s="602"/>
      <c r="CD357" s="602"/>
      <c r="CE357" s="602"/>
      <c r="CF357" s="602"/>
      <c r="CG357" s="602"/>
      <c r="CH357" s="602"/>
      <c r="CI357" s="602"/>
      <c r="CJ357" s="602"/>
      <c r="CK357" s="602"/>
      <c r="CL357" s="602"/>
      <c r="CM357" s="602"/>
      <c r="CN357" s="602"/>
      <c r="CO357" s="602"/>
      <c r="CP357" s="602"/>
      <c r="CQ357" s="602"/>
      <c r="CR357" s="602"/>
      <c r="CS357" s="602"/>
      <c r="CT357" s="602"/>
      <c r="CU357" s="602"/>
      <c r="CV357" s="602"/>
      <c r="CW357" s="602"/>
      <c r="CX357" s="602"/>
      <c r="CY357" s="602"/>
      <c r="CZ357" s="602"/>
    </row>
    <row r="358" spans="1:104" x14ac:dyDescent="0.3">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row>
    <row r="359" spans="1:104" x14ac:dyDescent="0.3">
      <c r="B359" s="176"/>
      <c r="C359" s="176"/>
      <c r="D359" s="612">
        <f>D353+D355+D356+D357</f>
        <v>92006808</v>
      </c>
      <c r="E359" s="612">
        <f t="shared" ref="E359:AZ359" si="38">E353+E355+E356+E357</f>
        <v>138319257</v>
      </c>
      <c r="F359" s="612">
        <f t="shared" si="38"/>
        <v>257163491</v>
      </c>
      <c r="G359" s="612">
        <f t="shared" si="38"/>
        <v>869689709</v>
      </c>
      <c r="H359" s="612">
        <f t="shared" si="38"/>
        <v>2893494495</v>
      </c>
      <c r="I359" s="612">
        <f t="shared" si="38"/>
        <v>906016203</v>
      </c>
      <c r="J359" s="612">
        <f t="shared" si="38"/>
        <v>4691351092</v>
      </c>
      <c r="K359" s="612">
        <f t="shared" si="38"/>
        <v>288894491.65000004</v>
      </c>
      <c r="L359" s="612">
        <f t="shared" si="38"/>
        <v>0</v>
      </c>
      <c r="M359" s="612">
        <f t="shared" si="38"/>
        <v>167396887</v>
      </c>
      <c r="N359" s="612">
        <f t="shared" si="38"/>
        <v>180808091</v>
      </c>
      <c r="O359" s="612">
        <f t="shared" si="38"/>
        <v>0</v>
      </c>
      <c r="P359" s="612">
        <f t="shared" si="38"/>
        <v>9451090971</v>
      </c>
      <c r="Q359" s="612">
        <f t="shared" si="38"/>
        <v>34870918</v>
      </c>
      <c r="R359" s="612">
        <f t="shared" si="38"/>
        <v>23591263</v>
      </c>
      <c r="S359" s="612">
        <f t="shared" si="38"/>
        <v>145784562</v>
      </c>
      <c r="T359" s="612">
        <f t="shared" si="38"/>
        <v>23114487</v>
      </c>
      <c r="U359" s="612">
        <f t="shared" si="38"/>
        <v>4365751422.8999996</v>
      </c>
      <c r="V359" s="612">
        <f t="shared" si="38"/>
        <v>130867582.99999999</v>
      </c>
      <c r="W359" s="612">
        <f t="shared" si="38"/>
        <v>16039076.000000002</v>
      </c>
      <c r="X359" s="612">
        <f t="shared" si="38"/>
        <v>120010399.47</v>
      </c>
      <c r="Y359" s="612">
        <f t="shared" si="38"/>
        <v>255831546</v>
      </c>
      <c r="Z359" s="612">
        <f t="shared" si="38"/>
        <v>57992939</v>
      </c>
      <c r="AA359" s="612">
        <f t="shared" si="38"/>
        <v>121287988</v>
      </c>
      <c r="AB359" s="612">
        <f t="shared" si="38"/>
        <v>18692699</v>
      </c>
      <c r="AC359" s="612">
        <f t="shared" si="38"/>
        <v>608838995</v>
      </c>
      <c r="AD359" s="612">
        <f t="shared" si="38"/>
        <v>75299718</v>
      </c>
      <c r="AE359" s="612">
        <f t="shared" si="38"/>
        <v>25418959</v>
      </c>
      <c r="AF359" s="612">
        <f t="shared" si="38"/>
        <v>1333124367</v>
      </c>
      <c r="AG359" s="612">
        <f t="shared" si="38"/>
        <v>2045638493</v>
      </c>
      <c r="AH359" s="612">
        <f t="shared" si="38"/>
        <v>589330844</v>
      </c>
      <c r="AI359" s="612">
        <f t="shared" si="38"/>
        <v>6223642.6200000001</v>
      </c>
      <c r="AJ359" s="612">
        <f t="shared" si="38"/>
        <v>336795860</v>
      </c>
      <c r="AK359" s="612">
        <f t="shared" si="38"/>
        <v>33064992.999999996</v>
      </c>
      <c r="AL359" s="612">
        <f t="shared" si="38"/>
        <v>16804733.469999999</v>
      </c>
      <c r="AM359" s="612">
        <f t="shared" si="38"/>
        <v>515594274</v>
      </c>
      <c r="AN359" s="612">
        <f t="shared" si="38"/>
        <v>87990418</v>
      </c>
      <c r="AO359" s="612">
        <f t="shared" si="38"/>
        <v>177531797</v>
      </c>
      <c r="AP359" s="612">
        <f t="shared" si="38"/>
        <v>42405268</v>
      </c>
      <c r="AQ359" s="612">
        <f t="shared" si="38"/>
        <v>42047503</v>
      </c>
      <c r="AR359" s="612">
        <f t="shared" si="38"/>
        <v>60695660</v>
      </c>
      <c r="AS359" s="612">
        <f t="shared" si="38"/>
        <v>7108370</v>
      </c>
      <c r="AT359" s="612">
        <f t="shared" si="38"/>
        <v>0</v>
      </c>
      <c r="AU359" s="612">
        <f t="shared" si="38"/>
        <v>295164831</v>
      </c>
      <c r="AV359" s="612">
        <f t="shared" si="38"/>
        <v>34672615</v>
      </c>
      <c r="AW359" s="612">
        <f t="shared" si="38"/>
        <v>0</v>
      </c>
      <c r="AX359" s="612">
        <f t="shared" si="38"/>
        <v>1282497</v>
      </c>
      <c r="AY359" s="612">
        <f t="shared" si="38"/>
        <v>65662175.000000007</v>
      </c>
      <c r="AZ359" s="612">
        <f t="shared" si="38"/>
        <v>153094353</v>
      </c>
      <c r="BA359" s="612"/>
      <c r="BB359" s="612"/>
      <c r="BC359" s="612"/>
      <c r="BD359" s="612"/>
      <c r="BE359" s="612"/>
      <c r="BF359" s="612"/>
      <c r="BG359" s="612"/>
      <c r="BH359" s="612"/>
      <c r="BI359" s="612"/>
      <c r="BJ359" s="612"/>
      <c r="BK359" s="612"/>
      <c r="BL359" s="612"/>
      <c r="BM359" s="612"/>
      <c r="BN359" s="612"/>
      <c r="BO359" s="612"/>
      <c r="BP359" s="612"/>
      <c r="BQ359" s="612"/>
      <c r="BR359" s="612"/>
      <c r="BS359" s="612"/>
      <c r="BT359" s="612"/>
      <c r="BU359" s="612"/>
      <c r="BV359" s="612"/>
      <c r="BW359" s="612"/>
      <c r="BX359" s="612"/>
      <c r="BY359" s="612"/>
      <c r="BZ359" s="612"/>
      <c r="CA359" s="612"/>
      <c r="CB359" s="612"/>
      <c r="CC359" s="612"/>
      <c r="CD359" s="612"/>
      <c r="CE359" s="612"/>
      <c r="CF359" s="612"/>
      <c r="CG359" s="612"/>
      <c r="CH359" s="612"/>
      <c r="CI359" s="612"/>
      <c r="CJ359" s="612"/>
      <c r="CK359" s="612"/>
      <c r="CL359" s="612"/>
      <c r="CM359" s="612"/>
      <c r="CN359" s="612"/>
      <c r="CO359" s="612"/>
      <c r="CP359" s="612"/>
      <c r="CQ359" s="612"/>
      <c r="CR359" s="612"/>
      <c r="CS359" s="612"/>
      <c r="CT359" s="612"/>
      <c r="CU359" s="612"/>
      <c r="CV359" s="612"/>
      <c r="CW359" s="612"/>
      <c r="CX359" s="612"/>
      <c r="CY359" s="612"/>
      <c r="CZ359" s="612"/>
    </row>
    <row r="360" spans="1:104" x14ac:dyDescent="0.3">
      <c r="B360" s="176"/>
      <c r="C360" s="176"/>
      <c r="D360" s="612"/>
      <c r="E360" s="612"/>
      <c r="F360" s="612"/>
      <c r="G360" s="612"/>
      <c r="H360" s="612"/>
      <c r="I360" s="612"/>
      <c r="J360" s="612"/>
      <c r="K360" s="612"/>
      <c r="L360" s="612"/>
      <c r="M360" s="612"/>
      <c r="N360" s="612"/>
      <c r="O360" s="612"/>
      <c r="P360" s="612"/>
      <c r="Q360" s="612"/>
      <c r="R360" s="612"/>
      <c r="S360" s="612"/>
      <c r="T360" s="612"/>
      <c r="U360" s="612"/>
      <c r="V360" s="612"/>
      <c r="W360" s="612"/>
      <c r="X360" s="612"/>
      <c r="Y360" s="612"/>
      <c r="Z360" s="612"/>
      <c r="AA360" s="612"/>
      <c r="AB360" s="612"/>
      <c r="AC360" s="612"/>
      <c r="AD360" s="612"/>
      <c r="AE360" s="612"/>
      <c r="AF360" s="612"/>
      <c r="AG360" s="612"/>
      <c r="AH360" s="612"/>
      <c r="AI360" s="612"/>
      <c r="AJ360" s="612"/>
      <c r="AK360" s="612"/>
      <c r="AL360" s="612"/>
      <c r="AM360" s="612"/>
      <c r="AN360" s="612"/>
      <c r="AO360" s="612"/>
      <c r="AP360" s="612"/>
      <c r="AQ360" s="612"/>
      <c r="AR360" s="612"/>
      <c r="AS360" s="612"/>
      <c r="AT360" s="612"/>
      <c r="AU360" s="612"/>
      <c r="AV360" s="612"/>
      <c r="AW360" s="612"/>
      <c r="AX360" s="612"/>
      <c r="AY360" s="612"/>
      <c r="AZ360" s="612"/>
      <c r="BA360" s="612"/>
      <c r="BB360" s="612"/>
      <c r="BC360" s="612"/>
      <c r="BD360" s="612"/>
      <c r="BE360" s="612"/>
      <c r="BF360" s="612"/>
      <c r="BG360" s="612"/>
      <c r="BH360" s="612"/>
      <c r="BI360" s="612"/>
      <c r="BJ360" s="612"/>
      <c r="BK360" s="612"/>
      <c r="BL360" s="612"/>
      <c r="BM360" s="612"/>
      <c r="BN360" s="612"/>
      <c r="BO360" s="612"/>
      <c r="BP360" s="612"/>
      <c r="BQ360" s="612"/>
      <c r="BR360" s="612"/>
      <c r="BS360" s="612"/>
      <c r="BT360" s="612"/>
      <c r="BU360" s="612"/>
      <c r="BV360" s="612"/>
      <c r="BW360" s="612"/>
      <c r="BX360" s="612"/>
      <c r="BY360" s="612"/>
      <c r="BZ360" s="612"/>
      <c r="CA360" s="612"/>
      <c r="CB360" s="612"/>
      <c r="CC360" s="612"/>
      <c r="CD360" s="612"/>
      <c r="CE360" s="612"/>
      <c r="CF360" s="612"/>
      <c r="CG360" s="612"/>
      <c r="CH360" s="612"/>
      <c r="CI360" s="612"/>
      <c r="CJ360" s="612"/>
      <c r="CK360" s="612"/>
      <c r="CL360" s="612"/>
      <c r="CM360" s="612"/>
      <c r="CN360" s="612"/>
      <c r="CO360" s="612"/>
      <c r="CP360" s="612"/>
      <c r="CQ360" s="612"/>
      <c r="CR360" s="612"/>
      <c r="CS360" s="612"/>
      <c r="CT360" s="612"/>
      <c r="CU360" s="612"/>
      <c r="CV360" s="612"/>
      <c r="CW360" s="612"/>
      <c r="CX360" s="612"/>
      <c r="CY360" s="612"/>
      <c r="CZ360" s="612"/>
    </row>
    <row r="361" spans="1:104" x14ac:dyDescent="0.3">
      <c r="B361" s="176"/>
      <c r="C361" s="176"/>
      <c r="D361" s="612" t="str">
        <f>IF(D364=FALSE,"N/A",'Unit Data from Audit Worksheet'!$E$279)</f>
        <v>N/A</v>
      </c>
      <c r="E361" s="612" t="str">
        <f>IF(E364=FALSE,"N/A",'Unit Data from Audit Worksheet'!$E$279)</f>
        <v>N/A</v>
      </c>
      <c r="F361" s="612" t="str">
        <f>IF(F364=FALSE,"N/A",'Unit Data from Audit Worksheet'!$E$279)</f>
        <v>N/A</v>
      </c>
      <c r="G361" s="612" t="str">
        <f>IF(G364=FALSE,"N/A",'Unit Data from Audit Worksheet'!$E$279)</f>
        <v>N/A</v>
      </c>
      <c r="H361" s="612" t="str">
        <f>IF(H364=FALSE,"N/A",'Unit Data from Audit Worksheet'!$E$279)</f>
        <v>N/A</v>
      </c>
      <c r="I361" s="612" t="str">
        <f>IF(I364=FALSE,"N/A",'Unit Data from Audit Worksheet'!$E$279)</f>
        <v>N/A</v>
      </c>
      <c r="J361" s="612" t="str">
        <f>IF(J364=FALSE,"N/A",'Unit Data from Audit Worksheet'!$E$279)</f>
        <v>N/A</v>
      </c>
      <c r="K361" s="612" t="str">
        <f>IF(K364=FALSE,"N/A",'Unit Data from Audit Worksheet'!$E$279)</f>
        <v>N/A</v>
      </c>
      <c r="L361" s="612" t="str">
        <f>IF(L364=FALSE,"N/A",'Unit Data from Audit Worksheet'!$E$279)</f>
        <v>N/A</v>
      </c>
      <c r="M361" s="612" t="str">
        <f>IF(M364=FALSE,"N/A",'Unit Data from Audit Worksheet'!$E$279)</f>
        <v>N/A</v>
      </c>
      <c r="N361" s="612" t="str">
        <f>IF(N364=FALSE,"N/A",'Unit Data from Audit Worksheet'!$E$279)</f>
        <v>N/A</v>
      </c>
      <c r="O361" s="612" t="str">
        <f>IF(O364=FALSE,"N/A",'Unit Data from Audit Worksheet'!$E$279)</f>
        <v>N/A</v>
      </c>
      <c r="P361" s="612" t="str">
        <f>IF(P364=FALSE,"N/A",'Unit Data from Audit Worksheet'!$E$279)</f>
        <v>N/A</v>
      </c>
      <c r="Q361" s="612" t="str">
        <f>IF(Q364=FALSE,"N/A",'Unit Data from Audit Worksheet'!$E$279)</f>
        <v>N/A</v>
      </c>
      <c r="R361" s="612" t="str">
        <f>IF(R364=FALSE,"N/A",'Unit Data from Audit Worksheet'!$E$279)</f>
        <v>N/A</v>
      </c>
      <c r="S361" s="612" t="str">
        <f>IF(S364=FALSE,"N/A",'Unit Data from Audit Worksheet'!$E$279)</f>
        <v>N/A</v>
      </c>
      <c r="T361" s="612" t="str">
        <f>IF(T364=FALSE,"N/A",'Unit Data from Audit Worksheet'!$E$279)</f>
        <v>N/A</v>
      </c>
      <c r="U361" s="612" t="str">
        <f>IF(U364=FALSE,"N/A",'Unit Data from Audit Worksheet'!$E$279)</f>
        <v>N/A</v>
      </c>
      <c r="V361" s="612" t="str">
        <f>IF(V364=FALSE,"N/A",'Unit Data from Audit Worksheet'!$E$279)</f>
        <v>N/A</v>
      </c>
      <c r="W361" s="612" t="str">
        <f>IF(W364=FALSE,"N/A",'Unit Data from Audit Worksheet'!$E$279)</f>
        <v>N/A</v>
      </c>
      <c r="X361" s="612" t="str">
        <f>IF(X364=FALSE,"N/A",'Unit Data from Audit Worksheet'!$E$279)</f>
        <v>N/A</v>
      </c>
      <c r="Y361" s="612" t="str">
        <f>IF(Y364=FALSE,"N/A",'Unit Data from Audit Worksheet'!$E$279)</f>
        <v>N/A</v>
      </c>
      <c r="Z361" s="612" t="str">
        <f>IF(Z364=FALSE,"N/A",'Unit Data from Audit Worksheet'!$E$279)</f>
        <v>N/A</v>
      </c>
      <c r="AA361" s="612" t="str">
        <f>IF(AA364=FALSE,"N/A",'Unit Data from Audit Worksheet'!$E$279)</f>
        <v>N/A</v>
      </c>
      <c r="AB361" s="612" t="str">
        <f>IF(AB364=FALSE,"N/A",'Unit Data from Audit Worksheet'!$E$279)</f>
        <v>N/A</v>
      </c>
      <c r="AC361" s="612" t="str">
        <f>IF(AC364=FALSE,"N/A",'Unit Data from Audit Worksheet'!$E$279)</f>
        <v>N/A</v>
      </c>
      <c r="AD361" s="612" t="str">
        <f>IF(AD364=FALSE,"N/A",'Unit Data from Audit Worksheet'!$E$279)</f>
        <v>N/A</v>
      </c>
      <c r="AE361" s="612" t="str">
        <f>IF(AE364=FALSE,"N/A",'Unit Data from Audit Worksheet'!$E$279)</f>
        <v>N/A</v>
      </c>
      <c r="AF361" s="612" t="str">
        <f>IF(AF364=FALSE,"N/A",'Unit Data from Audit Worksheet'!$E$279)</f>
        <v>N/A</v>
      </c>
      <c r="AG361" s="612" t="str">
        <f>IF(AG364=FALSE,"N/A",'Unit Data from Audit Worksheet'!$E$279)</f>
        <v>N/A</v>
      </c>
      <c r="AH361" s="612" t="str">
        <f>IF(AH364=FALSE,"N/A",'Unit Data from Audit Worksheet'!$E$279)</f>
        <v>N/A</v>
      </c>
      <c r="AI361" s="612" t="str">
        <f>IF(AI364=FALSE,"N/A",'Unit Data from Audit Worksheet'!$E$279)</f>
        <v>N/A</v>
      </c>
      <c r="AJ361" s="612" t="str">
        <f>IF(AJ364=FALSE,"N/A",'Unit Data from Audit Worksheet'!$E$279)</f>
        <v>N/A</v>
      </c>
      <c r="AK361" s="612" t="str">
        <f>IF(AK364=FALSE,"N/A",'Unit Data from Audit Worksheet'!$E$279)</f>
        <v>N/A</v>
      </c>
      <c r="AL361" s="612" t="str">
        <f>IF(AL364=FALSE,"N/A",'Unit Data from Audit Worksheet'!$E$279)</f>
        <v>N/A</v>
      </c>
      <c r="AM361" s="612" t="str">
        <f>IF(AM364=FALSE,"N/A",'Unit Data from Audit Worksheet'!$E$279)</f>
        <v>N/A</v>
      </c>
      <c r="AN361" s="612" t="str">
        <f>IF(AN364=FALSE,"N/A",'Unit Data from Audit Worksheet'!$E$279)</f>
        <v>N/A</v>
      </c>
      <c r="AO361" s="612" t="str">
        <f>IF(AO364=FALSE,"N/A",'Unit Data from Audit Worksheet'!$E$279)</f>
        <v>N/A</v>
      </c>
      <c r="AP361" s="612" t="str">
        <f>IF(AP364=FALSE,"N/A",'Unit Data from Audit Worksheet'!$E$279)</f>
        <v>N/A</v>
      </c>
      <c r="AQ361" s="612" t="str">
        <f>IF(AQ364=FALSE,"N/A",'Unit Data from Audit Worksheet'!$E$279)</f>
        <v>N/A</v>
      </c>
      <c r="AR361" s="612" t="str">
        <f>IF(AR364=FALSE,"N/A",'Unit Data from Audit Worksheet'!$E$279)</f>
        <v>N/A</v>
      </c>
      <c r="AS361" s="612" t="str">
        <f>IF(AS364=FALSE,"N/A",'Unit Data from Audit Worksheet'!$E$279)</f>
        <v>N/A</v>
      </c>
      <c r="AT361" s="612" t="str">
        <f>IF(AT364=FALSE,"N/A",'Unit Data from Audit Worksheet'!$E$279)</f>
        <v>N/A</v>
      </c>
      <c r="AU361" s="612" t="str">
        <f>IF(AU364=FALSE,"N/A",'Unit Data from Audit Worksheet'!$E$279)</f>
        <v>N/A</v>
      </c>
      <c r="AV361" s="612" t="str">
        <f>IF(AV364=FALSE,"N/A",'Unit Data from Audit Worksheet'!$E$279)</f>
        <v>N/A</v>
      </c>
      <c r="AW361" s="612" t="str">
        <f>IF(AW364=FALSE,"N/A",'Unit Data from Audit Worksheet'!$E$279)</f>
        <v>N/A</v>
      </c>
      <c r="AX361" s="612" t="str">
        <f>IF(AX364=FALSE,"N/A",'Unit Data from Audit Worksheet'!$E$279)</f>
        <v>N/A</v>
      </c>
      <c r="AY361" s="612" t="str">
        <f>IF(AY364=FALSE,"N/A",'Unit Data from Audit Worksheet'!$E$279)</f>
        <v>N/A</v>
      </c>
      <c r="AZ361" s="612" t="str">
        <f>IF(AZ364=FALSE,"N/A",'Unit Data from Audit Worksheet'!$E$279)</f>
        <v>N/A</v>
      </c>
      <c r="BA361" s="612"/>
      <c r="BB361" s="612"/>
      <c r="BC361" s="612"/>
      <c r="BD361" s="612"/>
      <c r="BE361" s="612"/>
      <c r="BF361" s="612"/>
      <c r="BG361" s="612"/>
      <c r="BH361" s="612"/>
      <c r="BI361" s="612"/>
      <c r="BJ361" s="612"/>
      <c r="BK361" s="612"/>
      <c r="BL361" s="612"/>
      <c r="BM361" s="612"/>
      <c r="BN361" s="612"/>
      <c r="BO361" s="612"/>
      <c r="BP361" s="612"/>
      <c r="BQ361" s="612"/>
      <c r="BR361" s="612"/>
      <c r="BS361" s="612"/>
      <c r="BT361" s="612"/>
      <c r="BU361" s="612"/>
      <c r="BV361" s="612"/>
      <c r="BW361" s="612"/>
      <c r="BX361" s="612"/>
      <c r="BY361" s="612"/>
      <c r="BZ361" s="612"/>
      <c r="CA361" s="612"/>
      <c r="CB361" s="612"/>
      <c r="CC361" s="612"/>
      <c r="CD361" s="612"/>
      <c r="CE361" s="612"/>
      <c r="CF361" s="612"/>
      <c r="CG361" s="612"/>
      <c r="CH361" s="612"/>
      <c r="CI361" s="612"/>
      <c r="CJ361" s="612"/>
      <c r="CK361" s="612"/>
      <c r="CL361" s="612"/>
      <c r="CM361" s="612"/>
      <c r="CN361" s="612"/>
      <c r="CO361" s="612"/>
      <c r="CP361" s="612"/>
      <c r="CQ361" s="612"/>
      <c r="CR361" s="612"/>
      <c r="CS361" s="612"/>
      <c r="CT361" s="612"/>
      <c r="CU361" s="612"/>
      <c r="CV361" s="612"/>
      <c r="CW361" s="612"/>
      <c r="CX361" s="612"/>
      <c r="CY361" s="612"/>
      <c r="CZ361" s="612"/>
    </row>
    <row r="362" spans="1:104" x14ac:dyDescent="0.3">
      <c r="B362" s="176"/>
      <c r="C362" s="176"/>
      <c r="D362" s="612"/>
      <c r="E362" s="612"/>
      <c r="F362" s="612"/>
      <c r="G362" s="612"/>
      <c r="H362" s="612"/>
      <c r="I362" s="612"/>
      <c r="J362" s="612"/>
      <c r="K362" s="612"/>
      <c r="L362" s="612"/>
      <c r="M362" s="612"/>
      <c r="N362" s="612"/>
      <c r="O362" s="612"/>
      <c r="P362" s="612"/>
      <c r="Q362" s="612"/>
      <c r="R362" s="612"/>
      <c r="S362" s="612"/>
      <c r="T362" s="612"/>
      <c r="U362" s="612"/>
      <c r="V362" s="612"/>
      <c r="W362" s="612"/>
      <c r="X362" s="612"/>
      <c r="Y362" s="612"/>
      <c r="Z362" s="612"/>
      <c r="AA362" s="612"/>
      <c r="AB362" s="612"/>
      <c r="AC362" s="612"/>
      <c r="AD362" s="612"/>
      <c r="AE362" s="612"/>
      <c r="AF362" s="612"/>
      <c r="AG362" s="612"/>
      <c r="AH362" s="612"/>
      <c r="AI362" s="612"/>
      <c r="AJ362" s="612"/>
      <c r="AK362" s="612"/>
      <c r="AL362" s="612"/>
      <c r="AM362" s="612"/>
      <c r="AN362" s="612"/>
      <c r="AO362" s="612"/>
      <c r="AP362" s="612"/>
      <c r="AQ362" s="612"/>
      <c r="AR362" s="612"/>
      <c r="AS362" s="612"/>
      <c r="AT362" s="612"/>
      <c r="AU362" s="612"/>
      <c r="AV362" s="612"/>
      <c r="AW362" s="612"/>
      <c r="AX362" s="612"/>
      <c r="AY362" s="612"/>
      <c r="AZ362" s="612"/>
      <c r="BA362" s="612"/>
      <c r="BB362" s="612"/>
      <c r="BC362" s="612"/>
      <c r="BD362" s="612"/>
      <c r="BE362" s="612"/>
      <c r="BF362" s="612"/>
      <c r="BG362" s="612"/>
      <c r="BH362" s="612"/>
      <c r="BI362" s="612"/>
      <c r="BJ362" s="612"/>
      <c r="BK362" s="612"/>
      <c r="BL362" s="612"/>
      <c r="BM362" s="612"/>
      <c r="BN362" s="612"/>
      <c r="BO362" s="612"/>
      <c r="BP362" s="612"/>
      <c r="BQ362" s="612"/>
      <c r="BR362" s="612"/>
      <c r="BS362" s="612"/>
      <c r="BT362" s="612"/>
      <c r="BU362" s="612"/>
      <c r="BV362" s="612"/>
      <c r="BW362" s="612"/>
      <c r="BX362" s="612"/>
      <c r="BY362" s="612"/>
      <c r="BZ362" s="612"/>
      <c r="CA362" s="612"/>
      <c r="CB362" s="612"/>
      <c r="CC362" s="612"/>
      <c r="CD362" s="612"/>
      <c r="CE362" s="612"/>
      <c r="CF362" s="612"/>
      <c r="CG362" s="612"/>
      <c r="CH362" s="612"/>
      <c r="CI362" s="612"/>
      <c r="CJ362" s="612"/>
      <c r="CK362" s="612"/>
      <c r="CL362" s="612"/>
      <c r="CM362" s="612"/>
      <c r="CN362" s="612"/>
      <c r="CO362" s="612"/>
      <c r="CP362" s="612"/>
      <c r="CQ362" s="612"/>
      <c r="CR362" s="612"/>
      <c r="CS362" s="612"/>
      <c r="CT362" s="612"/>
      <c r="CU362" s="612"/>
      <c r="CV362" s="612"/>
      <c r="CW362" s="612"/>
      <c r="CX362" s="612"/>
      <c r="CY362" s="612"/>
      <c r="CZ362" s="612"/>
    </row>
    <row r="363" spans="1:104" x14ac:dyDescent="0.3">
      <c r="B363" s="176"/>
      <c r="C363" s="176"/>
      <c r="D363" s="612" t="str">
        <f>IF(D364=FALSE,"N/A",D359-D361)</f>
        <v>N/A</v>
      </c>
      <c r="E363" s="612" t="str">
        <f t="shared" ref="E363:AZ363" si="39">IF(E364=FALSE,"N/A",E359-E361)</f>
        <v>N/A</v>
      </c>
      <c r="F363" s="612" t="str">
        <f t="shared" si="39"/>
        <v>N/A</v>
      </c>
      <c r="G363" s="612" t="str">
        <f t="shared" si="39"/>
        <v>N/A</v>
      </c>
      <c r="H363" s="612" t="str">
        <f t="shared" si="39"/>
        <v>N/A</v>
      </c>
      <c r="I363" s="612" t="str">
        <f t="shared" si="39"/>
        <v>N/A</v>
      </c>
      <c r="J363" s="612" t="str">
        <f t="shared" si="39"/>
        <v>N/A</v>
      </c>
      <c r="K363" s="612" t="str">
        <f t="shared" si="39"/>
        <v>N/A</v>
      </c>
      <c r="L363" s="612" t="str">
        <f t="shared" si="39"/>
        <v>N/A</v>
      </c>
      <c r="M363" s="612" t="str">
        <f t="shared" si="39"/>
        <v>N/A</v>
      </c>
      <c r="N363" s="612" t="str">
        <f t="shared" si="39"/>
        <v>N/A</v>
      </c>
      <c r="O363" s="612" t="str">
        <f t="shared" si="39"/>
        <v>N/A</v>
      </c>
      <c r="P363" s="612" t="str">
        <f t="shared" si="39"/>
        <v>N/A</v>
      </c>
      <c r="Q363" s="612" t="str">
        <f t="shared" si="39"/>
        <v>N/A</v>
      </c>
      <c r="R363" s="612" t="str">
        <f t="shared" si="39"/>
        <v>N/A</v>
      </c>
      <c r="S363" s="612" t="str">
        <f t="shared" si="39"/>
        <v>N/A</v>
      </c>
      <c r="T363" s="612" t="str">
        <f t="shared" si="39"/>
        <v>N/A</v>
      </c>
      <c r="U363" s="612" t="str">
        <f t="shared" si="39"/>
        <v>N/A</v>
      </c>
      <c r="V363" s="612" t="str">
        <f t="shared" si="39"/>
        <v>N/A</v>
      </c>
      <c r="W363" s="612" t="str">
        <f t="shared" si="39"/>
        <v>N/A</v>
      </c>
      <c r="X363" s="612" t="str">
        <f t="shared" si="39"/>
        <v>N/A</v>
      </c>
      <c r="Y363" s="612" t="str">
        <f t="shared" si="39"/>
        <v>N/A</v>
      </c>
      <c r="Z363" s="612" t="str">
        <f t="shared" si="39"/>
        <v>N/A</v>
      </c>
      <c r="AA363" s="612" t="str">
        <f t="shared" si="39"/>
        <v>N/A</v>
      </c>
      <c r="AB363" s="612" t="str">
        <f t="shared" si="39"/>
        <v>N/A</v>
      </c>
      <c r="AC363" s="612" t="str">
        <f t="shared" si="39"/>
        <v>N/A</v>
      </c>
      <c r="AD363" s="612" t="str">
        <f t="shared" si="39"/>
        <v>N/A</v>
      </c>
      <c r="AE363" s="612" t="str">
        <f t="shared" si="39"/>
        <v>N/A</v>
      </c>
      <c r="AF363" s="612" t="str">
        <f t="shared" si="39"/>
        <v>N/A</v>
      </c>
      <c r="AG363" s="612" t="str">
        <f t="shared" si="39"/>
        <v>N/A</v>
      </c>
      <c r="AH363" s="612" t="str">
        <f t="shared" si="39"/>
        <v>N/A</v>
      </c>
      <c r="AI363" s="612" t="str">
        <f t="shared" si="39"/>
        <v>N/A</v>
      </c>
      <c r="AJ363" s="612" t="str">
        <f t="shared" si="39"/>
        <v>N/A</v>
      </c>
      <c r="AK363" s="612" t="str">
        <f t="shared" si="39"/>
        <v>N/A</v>
      </c>
      <c r="AL363" s="612" t="str">
        <f t="shared" si="39"/>
        <v>N/A</v>
      </c>
      <c r="AM363" s="612" t="str">
        <f t="shared" si="39"/>
        <v>N/A</v>
      </c>
      <c r="AN363" s="612" t="str">
        <f t="shared" si="39"/>
        <v>N/A</v>
      </c>
      <c r="AO363" s="612" t="str">
        <f t="shared" si="39"/>
        <v>N/A</v>
      </c>
      <c r="AP363" s="612" t="str">
        <f t="shared" si="39"/>
        <v>N/A</v>
      </c>
      <c r="AQ363" s="612" t="str">
        <f t="shared" si="39"/>
        <v>N/A</v>
      </c>
      <c r="AR363" s="612" t="str">
        <f t="shared" si="39"/>
        <v>N/A</v>
      </c>
      <c r="AS363" s="612" t="str">
        <f t="shared" si="39"/>
        <v>N/A</v>
      </c>
      <c r="AT363" s="612" t="str">
        <f t="shared" si="39"/>
        <v>N/A</v>
      </c>
      <c r="AU363" s="612" t="str">
        <f t="shared" si="39"/>
        <v>N/A</v>
      </c>
      <c r="AV363" s="612" t="str">
        <f t="shared" si="39"/>
        <v>N/A</v>
      </c>
      <c r="AW363" s="612" t="str">
        <f t="shared" si="39"/>
        <v>N/A</v>
      </c>
      <c r="AX363" s="612" t="str">
        <f t="shared" si="39"/>
        <v>N/A</v>
      </c>
      <c r="AY363" s="612" t="str">
        <f t="shared" si="39"/>
        <v>N/A</v>
      </c>
      <c r="AZ363" s="612" t="str">
        <f t="shared" si="39"/>
        <v>N/A</v>
      </c>
      <c r="BA363" s="612"/>
      <c r="BB363" s="612"/>
      <c r="BC363" s="612"/>
      <c r="BD363" s="612"/>
      <c r="BE363" s="612"/>
      <c r="BF363" s="612"/>
      <c r="BG363" s="612"/>
      <c r="BH363" s="612"/>
      <c r="BI363" s="612"/>
      <c r="BJ363" s="612"/>
      <c r="BK363" s="612"/>
      <c r="BL363" s="612"/>
      <c r="BM363" s="612"/>
      <c r="BN363" s="612"/>
      <c r="BO363" s="612"/>
      <c r="BP363" s="612"/>
      <c r="BQ363" s="612"/>
      <c r="BR363" s="612"/>
      <c r="BS363" s="612"/>
      <c r="BT363" s="612"/>
      <c r="BU363" s="612"/>
      <c r="BV363" s="612"/>
      <c r="BW363" s="612"/>
      <c r="BX363" s="612"/>
      <c r="BY363" s="612"/>
      <c r="BZ363" s="612"/>
      <c r="CA363" s="612"/>
      <c r="CB363" s="612"/>
      <c r="CC363" s="612"/>
      <c r="CD363" s="612"/>
      <c r="CE363" s="612"/>
      <c r="CF363" s="612"/>
      <c r="CG363" s="612"/>
      <c r="CH363" s="612"/>
      <c r="CI363" s="612"/>
      <c r="CJ363" s="612"/>
      <c r="CK363" s="612"/>
      <c r="CL363" s="612"/>
      <c r="CM363" s="612"/>
      <c r="CN363" s="612"/>
      <c r="CO363" s="612"/>
      <c r="CP363" s="612"/>
      <c r="CQ363" s="612"/>
      <c r="CR363" s="612"/>
      <c r="CS363" s="612"/>
      <c r="CT363" s="612"/>
      <c r="CU363" s="612"/>
      <c r="CV363" s="612"/>
      <c r="CW363" s="612"/>
      <c r="CX363" s="612"/>
      <c r="CY363" s="612"/>
      <c r="CZ363" s="612"/>
    </row>
    <row r="364" spans="1:104" x14ac:dyDescent="0.3">
      <c r="D364" t="b">
        <f>'Unit Data from Audit Worksheet'!$D$2='PY1 Data(H)'!D365</f>
        <v>0</v>
      </c>
      <c r="E364" s="176" t="b">
        <f>'Unit Data from Audit Worksheet'!$D$2='PY1 Data(H)'!E365</f>
        <v>0</v>
      </c>
      <c r="F364" s="176" t="b">
        <f>'Unit Data from Audit Worksheet'!$D$2='PY1 Data(H)'!F365</f>
        <v>0</v>
      </c>
      <c r="G364" s="176" t="b">
        <f>'Unit Data from Audit Worksheet'!$D$2='PY1 Data(H)'!G365</f>
        <v>0</v>
      </c>
      <c r="H364" s="176" t="b">
        <f>'Unit Data from Audit Worksheet'!$D$2='PY1 Data(H)'!H365</f>
        <v>0</v>
      </c>
      <c r="I364" s="176" t="b">
        <f>'Unit Data from Audit Worksheet'!$D$2='PY1 Data(H)'!I365</f>
        <v>0</v>
      </c>
      <c r="J364" s="176" t="b">
        <f>'Unit Data from Audit Worksheet'!$D$2='PY1 Data(H)'!J365</f>
        <v>0</v>
      </c>
      <c r="K364" s="176" t="b">
        <f>'Unit Data from Audit Worksheet'!$D$2='PY1 Data(H)'!K365</f>
        <v>0</v>
      </c>
      <c r="L364" s="176" t="b">
        <f>'Unit Data from Audit Worksheet'!$D$2='PY1 Data(H)'!L365</f>
        <v>0</v>
      </c>
      <c r="M364" s="176" t="b">
        <f>'Unit Data from Audit Worksheet'!$D$2='PY1 Data(H)'!M365</f>
        <v>0</v>
      </c>
      <c r="N364" s="176" t="b">
        <f>'Unit Data from Audit Worksheet'!$D$2='PY1 Data(H)'!N365</f>
        <v>0</v>
      </c>
      <c r="O364" s="176" t="b">
        <f>'Unit Data from Audit Worksheet'!$D$2='PY1 Data(H)'!O365</f>
        <v>0</v>
      </c>
      <c r="P364" s="176" t="b">
        <f>'Unit Data from Audit Worksheet'!$D$2='PY1 Data(H)'!P365</f>
        <v>0</v>
      </c>
      <c r="Q364" s="176" t="b">
        <f>'Unit Data from Audit Worksheet'!$D$2='PY1 Data(H)'!Q365</f>
        <v>0</v>
      </c>
      <c r="R364" s="176" t="b">
        <f>'Unit Data from Audit Worksheet'!$D$2='PY1 Data(H)'!R365</f>
        <v>0</v>
      </c>
      <c r="S364" s="176" t="b">
        <f>'Unit Data from Audit Worksheet'!$D$2='PY1 Data(H)'!S365</f>
        <v>0</v>
      </c>
      <c r="T364" s="176" t="b">
        <f>'Unit Data from Audit Worksheet'!$D$2='PY1 Data(H)'!T365</f>
        <v>0</v>
      </c>
      <c r="U364" s="176" t="b">
        <f>'Unit Data from Audit Worksheet'!$D$2='PY1 Data(H)'!U365</f>
        <v>0</v>
      </c>
      <c r="V364" s="176" t="b">
        <f>'Unit Data from Audit Worksheet'!$D$2='PY1 Data(H)'!V365</f>
        <v>0</v>
      </c>
      <c r="W364" s="176" t="b">
        <f>'Unit Data from Audit Worksheet'!$D$2='PY1 Data(H)'!W365</f>
        <v>0</v>
      </c>
      <c r="X364" s="176" t="b">
        <f>'Unit Data from Audit Worksheet'!$D$2='PY1 Data(H)'!X365</f>
        <v>0</v>
      </c>
      <c r="Y364" s="176" t="b">
        <f>'Unit Data from Audit Worksheet'!$D$2='PY1 Data(H)'!Y365</f>
        <v>0</v>
      </c>
      <c r="Z364" s="176" t="b">
        <f>'Unit Data from Audit Worksheet'!$D$2='PY1 Data(H)'!Z365</f>
        <v>0</v>
      </c>
      <c r="AA364" s="176" t="b">
        <f>'Unit Data from Audit Worksheet'!$D$2='PY1 Data(H)'!AA365</f>
        <v>0</v>
      </c>
      <c r="AB364" s="176" t="b">
        <f>'Unit Data from Audit Worksheet'!$D$2='PY1 Data(H)'!AB365</f>
        <v>0</v>
      </c>
      <c r="AC364" s="176" t="b">
        <f>'Unit Data from Audit Worksheet'!$D$2='PY1 Data(H)'!AC365</f>
        <v>0</v>
      </c>
      <c r="AD364" s="176" t="b">
        <f>'Unit Data from Audit Worksheet'!$D$2='PY1 Data(H)'!AD365</f>
        <v>0</v>
      </c>
      <c r="AE364" s="176" t="b">
        <f>'Unit Data from Audit Worksheet'!$D$2='PY1 Data(H)'!AE365</f>
        <v>0</v>
      </c>
      <c r="AF364" s="176" t="b">
        <f>'Unit Data from Audit Worksheet'!$D$2='PY1 Data(H)'!AF365</f>
        <v>0</v>
      </c>
      <c r="AG364" s="176" t="b">
        <f>'Unit Data from Audit Worksheet'!$D$2='PY1 Data(H)'!AG365</f>
        <v>0</v>
      </c>
      <c r="AH364" s="176" t="b">
        <f>'Unit Data from Audit Worksheet'!$D$2='PY1 Data(H)'!AH365</f>
        <v>0</v>
      </c>
      <c r="AI364" s="176" t="b">
        <f>'Unit Data from Audit Worksheet'!$D$2='PY1 Data(H)'!AI365</f>
        <v>0</v>
      </c>
      <c r="AJ364" s="176" t="b">
        <f>'Unit Data from Audit Worksheet'!$D$2='PY1 Data(H)'!AJ365</f>
        <v>0</v>
      </c>
      <c r="AK364" s="176" t="b">
        <f>'Unit Data from Audit Worksheet'!$D$2='PY1 Data(H)'!AK365</f>
        <v>0</v>
      </c>
      <c r="AL364" s="176" t="b">
        <f>'Unit Data from Audit Worksheet'!$D$2='PY1 Data(H)'!AL365</f>
        <v>0</v>
      </c>
      <c r="AM364" s="176" t="b">
        <f>'Unit Data from Audit Worksheet'!$D$2='PY1 Data(H)'!AM365</f>
        <v>0</v>
      </c>
      <c r="AN364" s="176" t="b">
        <f>'Unit Data from Audit Worksheet'!$D$2='PY1 Data(H)'!AN365</f>
        <v>0</v>
      </c>
      <c r="AO364" s="176" t="b">
        <f>'Unit Data from Audit Worksheet'!$D$2='PY1 Data(H)'!AO365</f>
        <v>0</v>
      </c>
      <c r="AP364" s="176" t="b">
        <f>'Unit Data from Audit Worksheet'!$D$2='PY1 Data(H)'!AP365</f>
        <v>0</v>
      </c>
      <c r="AQ364" s="176" t="b">
        <f>'Unit Data from Audit Worksheet'!$D$2='PY1 Data(H)'!AQ365</f>
        <v>0</v>
      </c>
      <c r="AR364" s="176" t="b">
        <f>'Unit Data from Audit Worksheet'!$D$2='PY1 Data(H)'!AR365</f>
        <v>0</v>
      </c>
      <c r="AS364" s="176" t="b">
        <f>'Unit Data from Audit Worksheet'!$D$2='PY1 Data(H)'!AS365</f>
        <v>0</v>
      </c>
      <c r="AT364" s="176" t="b">
        <f>'Unit Data from Audit Worksheet'!$D$2='PY1 Data(H)'!AT365</f>
        <v>0</v>
      </c>
      <c r="AU364" s="176" t="b">
        <f>'Unit Data from Audit Worksheet'!$D$2='PY1 Data(H)'!AU365</f>
        <v>0</v>
      </c>
      <c r="AV364" s="176" t="b">
        <f>'Unit Data from Audit Worksheet'!$D$2='PY1 Data(H)'!AV365</f>
        <v>0</v>
      </c>
      <c r="AW364" s="176" t="b">
        <f>'Unit Data from Audit Worksheet'!$D$2='PY1 Data(H)'!AW365</f>
        <v>0</v>
      </c>
      <c r="AX364" s="176" t="b">
        <f>'Unit Data from Audit Worksheet'!$D$2='PY1 Data(H)'!AX365</f>
        <v>0</v>
      </c>
      <c r="AY364" s="176" t="b">
        <f>'Unit Data from Audit Worksheet'!$D$2='PY1 Data(H)'!AY365</f>
        <v>0</v>
      </c>
      <c r="AZ364" s="176" t="b">
        <f>'Unit Data from Audit Worksheet'!$D$2='PY1 Data(H)'!AZ365</f>
        <v>0</v>
      </c>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row>
    <row r="365" spans="1:104" s="525" customFormat="1" ht="49.8" customHeight="1" x14ac:dyDescent="0.3">
      <c r="A365" s="718"/>
      <c r="D365" s="525" t="str">
        <f>D1</f>
        <v>Bay River Metropolitan Sewage District</v>
      </c>
      <c r="E365" s="525" t="str">
        <f t="shared" ref="E365:AZ365" si="40">E1</f>
        <v>Belfast/Patetown Sanitary District</v>
      </c>
      <c r="F365" s="525" t="str">
        <f t="shared" si="40"/>
        <v>Broad River Water Authority</v>
      </c>
      <c r="G365" s="525" t="str">
        <f t="shared" si="40"/>
        <v>Brunswick Regional Water and Sewer H2GO</v>
      </c>
      <c r="H365" s="525" t="str">
        <f t="shared" si="40"/>
        <v>Buncombe County Metropolitan Sewerage District</v>
      </c>
      <c r="I365" s="525" t="str">
        <f t="shared" si="40"/>
        <v>Cabarrus County Water and Sewer Authority</v>
      </c>
      <c r="J365" s="525" t="str">
        <f t="shared" si="40"/>
        <v>Cape Fear Public Utility Authority</v>
      </c>
      <c r="K365" s="525" t="str">
        <f t="shared" si="40"/>
        <v>Cleveland County Water</v>
      </c>
      <c r="L365" s="525" t="str">
        <f t="shared" si="40"/>
        <v>Cliffside Sanitary District</v>
      </c>
      <c r="M365" s="525" t="str">
        <f t="shared" si="40"/>
        <v>Contentnea Metropolitan Sewage District</v>
      </c>
      <c r="N365" s="525" t="str">
        <f t="shared" si="40"/>
        <v>Eastern Wayne Sanitary District</v>
      </c>
      <c r="O365" s="525" t="str">
        <f t="shared" si="40"/>
        <v>Engelhard Sanitary District</v>
      </c>
      <c r="P365" s="525" t="str">
        <f t="shared" si="40"/>
        <v>Fayetteville Public Works Commission</v>
      </c>
      <c r="Q365" s="525" t="str">
        <f t="shared" si="40"/>
        <v>First Craven Sanitary District</v>
      </c>
      <c r="R365" s="525" t="str">
        <f t="shared" si="40"/>
        <v>Flat Rock/Bannertown Water and Sewer District</v>
      </c>
      <c r="S365" s="525" t="str">
        <f t="shared" si="40"/>
        <v>Fork Township Sanitary District</v>
      </c>
      <c r="T365" s="525" t="str">
        <f t="shared" si="40"/>
        <v>Goldston/Gulf Sanitary District</v>
      </c>
      <c r="U365" s="525" t="str">
        <f t="shared" si="40"/>
        <v>Greenville Utilities Commission</v>
      </c>
      <c r="V365" s="525" t="str">
        <f t="shared" si="40"/>
        <v>Handy Sanitary District</v>
      </c>
      <c r="W365" s="525" t="str">
        <f t="shared" si="40"/>
        <v>Harkers Island Sanitary District</v>
      </c>
      <c r="X365" s="525" t="str">
        <f t="shared" si="40"/>
        <v>Junaluska Sanitary District</v>
      </c>
      <c r="Y365" s="525" t="str">
        <f t="shared" si="40"/>
        <v>Lower Cape Fear Water and Sewer Authority</v>
      </c>
      <c r="Z365" s="525" t="str">
        <f t="shared" si="40"/>
        <v>Maggie Valley Sanitary District</v>
      </c>
      <c r="AA365" s="525" t="str">
        <f t="shared" si="40"/>
        <v>Martin County Regional Water and Sewer Authority</v>
      </c>
      <c r="AB365" s="525" t="str">
        <f t="shared" si="40"/>
        <v>Maury Sanitary Land District</v>
      </c>
      <c r="AC365" s="525" t="str">
        <f t="shared" si="40"/>
        <v>Neuse Regional Water and Sewer Authority</v>
      </c>
      <c r="AD365" s="525" t="str">
        <f t="shared" si="40"/>
        <v>Northwestern Wayne Sanitary District</v>
      </c>
      <c r="AE365" s="525" t="str">
        <f t="shared" si="40"/>
        <v>Ocracoke Sanitary District</v>
      </c>
      <c r="AF365" s="525" t="str">
        <f t="shared" si="40"/>
        <v>Onslow Water and Sewer Authority</v>
      </c>
      <c r="AG365" s="525" t="str">
        <f t="shared" si="40"/>
        <v>Orange Water and Sewer Authority</v>
      </c>
      <c r="AH365" s="525" t="str">
        <f t="shared" si="40"/>
        <v>Piedmont Triad Regional Water Authority</v>
      </c>
      <c r="AI365" s="525" t="str">
        <f t="shared" si="40"/>
        <v>Riegelwood Sanitary District</v>
      </c>
      <c r="AJ365" s="525" t="str">
        <f t="shared" si="40"/>
        <v>Roanoke Rapids Sanitary District</v>
      </c>
      <c r="AK365" s="525" t="str">
        <f t="shared" si="40"/>
        <v>Seagrove-Ulah Metropolitan Water District</v>
      </c>
      <c r="AL365" s="525" t="str">
        <f t="shared" si="40"/>
        <v>Sedgefield Sanitary District</v>
      </c>
      <c r="AM365" s="525" t="str">
        <f t="shared" si="40"/>
        <v>South Granville Water and Sewer Authority</v>
      </c>
      <c r="AN365" s="525" t="str">
        <f t="shared" si="40"/>
        <v>Southeast Brunswick Sanitary District</v>
      </c>
      <c r="AO365" s="525" t="str">
        <f t="shared" si="40"/>
        <v>Southeastern Wayne Sanitary District</v>
      </c>
      <c r="AP365" s="525" t="str">
        <f t="shared" si="40"/>
        <v>Southern Wayne Sanitary District</v>
      </c>
      <c r="AQ365" s="525" t="str">
        <f t="shared" si="40"/>
        <v>Southwestern Wayne Sanitary District</v>
      </c>
      <c r="AR365" s="525" t="str">
        <f t="shared" si="40"/>
        <v>Stanly Water and Sewer Authority</v>
      </c>
      <c r="AS365" s="525" t="str">
        <f t="shared" si="40"/>
        <v>Stokes County Water and Sewer Authority</v>
      </c>
      <c r="AT365" s="525" t="str">
        <f t="shared" si="40"/>
        <v>Swan Quarter Sanitary District</v>
      </c>
      <c r="AU365" s="525" t="str">
        <f t="shared" si="40"/>
        <v>Tuckaseigee Water and Sewer Authority</v>
      </c>
      <c r="AV365" s="525" t="str">
        <f t="shared" si="40"/>
        <v>Western Bay River Metropolitan Sewer District</v>
      </c>
      <c r="AW365" s="525" t="str">
        <f t="shared" si="40"/>
        <v>Whitley Heights Sanitary District</v>
      </c>
      <c r="AX365" s="525" t="str">
        <f t="shared" si="40"/>
        <v>Whittier Sanitary District</v>
      </c>
      <c r="AY365" s="525" t="str">
        <f t="shared" si="40"/>
        <v>Woodfin Sanitary District</v>
      </c>
      <c r="AZ365" s="525" t="str">
        <f t="shared" si="40"/>
        <v>Yadkin Valley Sewer Authority</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AZ280"/>
  <sheetViews>
    <sheetView workbookViewId="0">
      <pane xSplit="2" ySplit="2" topLeftCell="C3" activePane="bottomRight" state="frozen"/>
      <selection pane="topRight" activeCell="C1" sqref="C1"/>
      <selection pane="bottomLeft" activeCell="A3" sqref="A3"/>
      <selection pane="bottomRight" activeCell="C1" sqref="C1"/>
    </sheetView>
  </sheetViews>
  <sheetFormatPr defaultRowHeight="14.4" x14ac:dyDescent="0.3"/>
  <cols>
    <col min="1" max="1" width="19.77734375" style="152" customWidth="1"/>
    <col min="2" max="2" width="48.88671875" customWidth="1"/>
    <col min="3" max="3" width="50.5546875" customWidth="1"/>
    <col min="4" max="97" width="20.6640625" customWidth="1"/>
  </cols>
  <sheetData>
    <row r="1" spans="1:52" x14ac:dyDescent="0.3">
      <c r="A1" s="180" t="s">
        <v>1588</v>
      </c>
      <c r="B1" t="s">
        <v>330</v>
      </c>
      <c r="C1" t="s">
        <v>330</v>
      </c>
      <c r="D1" t="s">
        <v>1304</v>
      </c>
      <c r="E1" t="s">
        <v>1305</v>
      </c>
      <c r="F1" t="s">
        <v>1306</v>
      </c>
      <c r="G1" t="s">
        <v>1307</v>
      </c>
      <c r="H1" t="s">
        <v>1308</v>
      </c>
      <c r="I1" t="s">
        <v>1309</v>
      </c>
      <c r="J1" t="s">
        <v>1310</v>
      </c>
      <c r="K1" t="s">
        <v>1311</v>
      </c>
      <c r="L1" t="s">
        <v>470</v>
      </c>
      <c r="M1" t="s">
        <v>1312</v>
      </c>
      <c r="N1" t="s">
        <v>1313</v>
      </c>
      <c r="O1" t="s">
        <v>482</v>
      </c>
      <c r="P1" t="s">
        <v>1314</v>
      </c>
      <c r="Q1" t="s">
        <v>1315</v>
      </c>
      <c r="R1" t="s">
        <v>1316</v>
      </c>
      <c r="S1" t="s">
        <v>487</v>
      </c>
      <c r="T1" t="s">
        <v>1317</v>
      </c>
      <c r="U1" t="s">
        <v>1318</v>
      </c>
      <c r="V1" t="s">
        <v>1319</v>
      </c>
      <c r="W1" t="s">
        <v>1320</v>
      </c>
      <c r="X1" t="s">
        <v>1321</v>
      </c>
      <c r="Y1" t="s">
        <v>1322</v>
      </c>
      <c r="Z1" t="s">
        <v>808</v>
      </c>
      <c r="AA1" t="s">
        <v>1323</v>
      </c>
      <c r="AB1" t="s">
        <v>1324</v>
      </c>
      <c r="AC1" t="s">
        <v>1325</v>
      </c>
      <c r="AD1" t="s">
        <v>1326</v>
      </c>
      <c r="AE1" t="s">
        <v>809</v>
      </c>
      <c r="AF1" t="s">
        <v>1327</v>
      </c>
      <c r="AG1" t="s">
        <v>1328</v>
      </c>
      <c r="AH1" t="s">
        <v>1329</v>
      </c>
      <c r="AI1" t="s">
        <v>1330</v>
      </c>
      <c r="AJ1" t="s">
        <v>1331</v>
      </c>
      <c r="AK1" t="s">
        <v>1332</v>
      </c>
      <c r="AL1" t="s">
        <v>1333</v>
      </c>
      <c r="AM1" t="s">
        <v>1334</v>
      </c>
      <c r="AN1" t="s">
        <v>1335</v>
      </c>
      <c r="AO1" t="s">
        <v>1336</v>
      </c>
      <c r="AP1" t="s">
        <v>1337</v>
      </c>
      <c r="AQ1" t="s">
        <v>1338</v>
      </c>
      <c r="AR1" t="s">
        <v>1339</v>
      </c>
      <c r="AS1" t="s">
        <v>1340</v>
      </c>
      <c r="AT1" t="s">
        <v>810</v>
      </c>
      <c r="AU1" t="s">
        <v>1341</v>
      </c>
      <c r="AV1" t="s">
        <v>1342</v>
      </c>
      <c r="AW1" t="s">
        <v>1343</v>
      </c>
      <c r="AX1" t="s">
        <v>1344</v>
      </c>
      <c r="AY1" t="s">
        <v>1345</v>
      </c>
      <c r="AZ1" t="s">
        <v>1346</v>
      </c>
    </row>
    <row r="2" spans="1:52" x14ac:dyDescent="0.3">
      <c r="A2" s="152" t="s">
        <v>841</v>
      </c>
      <c r="B2" t="s">
        <v>41</v>
      </c>
      <c r="C2" t="s">
        <v>13</v>
      </c>
      <c r="D2" s="717">
        <v>591706</v>
      </c>
      <c r="E2" s="717">
        <v>591600</v>
      </c>
      <c r="F2" s="717">
        <v>592152</v>
      </c>
      <c r="G2" s="717">
        <v>591612</v>
      </c>
      <c r="H2" s="717">
        <v>591752</v>
      </c>
      <c r="I2" s="717">
        <v>591715</v>
      </c>
      <c r="J2" s="717">
        <v>592388</v>
      </c>
      <c r="K2" s="717">
        <v>591603</v>
      </c>
      <c r="L2" s="717">
        <v>591604</v>
      </c>
      <c r="M2" s="717">
        <v>591721</v>
      </c>
      <c r="N2" s="717">
        <v>591605</v>
      </c>
      <c r="O2" s="717">
        <v>591632</v>
      </c>
      <c r="P2" s="717">
        <v>594150</v>
      </c>
      <c r="Q2" s="717">
        <v>591606</v>
      </c>
      <c r="R2" s="717">
        <v>592181</v>
      </c>
      <c r="S2" s="717">
        <v>591607</v>
      </c>
      <c r="T2" s="717">
        <v>591608</v>
      </c>
      <c r="U2" s="717">
        <v>591737</v>
      </c>
      <c r="V2" s="717">
        <v>591609</v>
      </c>
      <c r="W2" s="717">
        <v>591610</v>
      </c>
      <c r="X2" s="717">
        <v>591611</v>
      </c>
      <c r="Y2" s="717">
        <v>591749</v>
      </c>
      <c r="Z2" s="717">
        <v>591613</v>
      </c>
      <c r="AA2" s="717">
        <v>592396</v>
      </c>
      <c r="AB2" s="717">
        <v>591614</v>
      </c>
      <c r="AC2" s="717">
        <v>592180</v>
      </c>
      <c r="AD2" s="717">
        <v>591615</v>
      </c>
      <c r="AE2" s="717">
        <v>591616</v>
      </c>
      <c r="AF2" s="717">
        <v>592158</v>
      </c>
      <c r="AG2" s="717">
        <v>591759</v>
      </c>
      <c r="AH2" s="717">
        <v>591762</v>
      </c>
      <c r="AI2" s="717">
        <v>591618</v>
      </c>
      <c r="AJ2" s="717">
        <v>591619</v>
      </c>
      <c r="AK2" s="717">
        <v>591770</v>
      </c>
      <c r="AL2" s="717">
        <v>591620</v>
      </c>
      <c r="AM2" s="717">
        <v>592357</v>
      </c>
      <c r="AN2" s="717">
        <v>59713</v>
      </c>
      <c r="AO2" s="717">
        <v>591622</v>
      </c>
      <c r="AP2" s="717">
        <v>591623</v>
      </c>
      <c r="AQ2" s="717">
        <v>591624</v>
      </c>
      <c r="AR2" s="717">
        <v>592368</v>
      </c>
      <c r="AS2" s="717">
        <v>592155</v>
      </c>
      <c r="AT2" s="717">
        <v>591633</v>
      </c>
      <c r="AU2" s="717">
        <v>591768</v>
      </c>
      <c r="AV2" s="717">
        <v>591634</v>
      </c>
      <c r="AW2" s="717">
        <v>591627</v>
      </c>
      <c r="AX2" s="717">
        <v>591628</v>
      </c>
      <c r="AY2" s="717">
        <v>591629</v>
      </c>
      <c r="AZ2" s="717">
        <v>591636</v>
      </c>
    </row>
    <row r="3" spans="1:52" x14ac:dyDescent="0.3">
      <c r="A3" s="152">
        <v>4</v>
      </c>
      <c r="B3" t="s">
        <v>89</v>
      </c>
      <c r="D3">
        <v>0</v>
      </c>
      <c r="E3">
        <v>0</v>
      </c>
      <c r="F3">
        <v>0</v>
      </c>
      <c r="G3">
        <v>0</v>
      </c>
      <c r="H3">
        <v>0</v>
      </c>
      <c r="I3">
        <v>0</v>
      </c>
      <c r="J3">
        <v>0</v>
      </c>
      <c r="K3">
        <v>0</v>
      </c>
      <c r="M3">
        <v>0</v>
      </c>
      <c r="N3">
        <v>0</v>
      </c>
      <c r="P3">
        <v>0</v>
      </c>
      <c r="Q3">
        <v>0</v>
      </c>
      <c r="R3">
        <v>0</v>
      </c>
      <c r="S3">
        <v>0</v>
      </c>
      <c r="T3">
        <v>0</v>
      </c>
      <c r="U3">
        <v>0</v>
      </c>
      <c r="V3">
        <v>0</v>
      </c>
      <c r="W3">
        <v>0</v>
      </c>
      <c r="X3">
        <v>0</v>
      </c>
      <c r="Y3">
        <v>0</v>
      </c>
      <c r="Z3">
        <v>0</v>
      </c>
      <c r="AA3">
        <v>0</v>
      </c>
      <c r="AB3">
        <v>0</v>
      </c>
      <c r="AC3">
        <v>0</v>
      </c>
      <c r="AD3">
        <v>0</v>
      </c>
      <c r="AE3">
        <v>0</v>
      </c>
      <c r="AF3">
        <v>0</v>
      </c>
      <c r="AG3">
        <v>0</v>
      </c>
      <c r="AH3">
        <v>0</v>
      </c>
      <c r="AI3">
        <v>4933</v>
      </c>
      <c r="AJ3">
        <v>0</v>
      </c>
      <c r="AK3">
        <v>0</v>
      </c>
      <c r="AL3">
        <v>0</v>
      </c>
      <c r="AM3">
        <v>0</v>
      </c>
      <c r="AN3">
        <v>0</v>
      </c>
      <c r="AO3">
        <v>0</v>
      </c>
      <c r="AP3">
        <v>0</v>
      </c>
      <c r="AQ3">
        <v>0</v>
      </c>
      <c r="AR3">
        <v>0</v>
      </c>
      <c r="AS3">
        <v>0</v>
      </c>
      <c r="AU3">
        <v>0</v>
      </c>
      <c r="AV3">
        <v>0</v>
      </c>
      <c r="AW3">
        <v>0</v>
      </c>
      <c r="AX3">
        <v>0</v>
      </c>
      <c r="AY3">
        <v>0</v>
      </c>
      <c r="AZ3">
        <v>0</v>
      </c>
    </row>
    <row r="4" spans="1:52" x14ac:dyDescent="0.3">
      <c r="A4" s="152">
        <v>5</v>
      </c>
      <c r="B4" t="s">
        <v>90</v>
      </c>
      <c r="D4">
        <v>0</v>
      </c>
      <c r="E4">
        <v>0</v>
      </c>
      <c r="F4">
        <v>0</v>
      </c>
      <c r="G4">
        <v>0</v>
      </c>
      <c r="H4">
        <v>0</v>
      </c>
      <c r="I4">
        <v>0</v>
      </c>
      <c r="J4">
        <v>0</v>
      </c>
      <c r="K4">
        <v>0</v>
      </c>
      <c r="M4">
        <v>0</v>
      </c>
      <c r="N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U4">
        <v>0</v>
      </c>
      <c r="AV4">
        <v>0</v>
      </c>
      <c r="AW4">
        <v>0</v>
      </c>
      <c r="AX4">
        <v>0</v>
      </c>
      <c r="AY4">
        <v>0</v>
      </c>
      <c r="AZ4">
        <v>0</v>
      </c>
    </row>
    <row r="5" spans="1:52" x14ac:dyDescent="0.3">
      <c r="A5" s="152">
        <v>6</v>
      </c>
      <c r="B5" t="s">
        <v>228</v>
      </c>
      <c r="D5">
        <v>0</v>
      </c>
      <c r="E5">
        <v>0</v>
      </c>
      <c r="F5">
        <v>0</v>
      </c>
      <c r="G5">
        <v>0</v>
      </c>
      <c r="H5">
        <v>0</v>
      </c>
      <c r="I5">
        <v>0</v>
      </c>
      <c r="J5">
        <v>0</v>
      </c>
      <c r="K5">
        <v>0</v>
      </c>
      <c r="M5">
        <v>0</v>
      </c>
      <c r="N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U5">
        <v>0</v>
      </c>
      <c r="AV5">
        <v>0</v>
      </c>
      <c r="AW5">
        <v>0</v>
      </c>
      <c r="AX5">
        <v>0</v>
      </c>
      <c r="AY5">
        <v>0</v>
      </c>
      <c r="AZ5">
        <v>0</v>
      </c>
    </row>
    <row r="6" spans="1:52" x14ac:dyDescent="0.3">
      <c r="A6" s="152">
        <v>7</v>
      </c>
      <c r="B6" t="s">
        <v>170</v>
      </c>
      <c r="D6">
        <v>0</v>
      </c>
      <c r="E6">
        <v>0</v>
      </c>
      <c r="F6">
        <v>0</v>
      </c>
      <c r="G6">
        <v>0</v>
      </c>
      <c r="H6">
        <v>0</v>
      </c>
      <c r="I6">
        <v>0</v>
      </c>
      <c r="J6">
        <v>0</v>
      </c>
      <c r="K6">
        <v>0</v>
      </c>
      <c r="M6">
        <v>0</v>
      </c>
      <c r="N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U6">
        <v>0</v>
      </c>
      <c r="AV6">
        <v>0</v>
      </c>
      <c r="AW6">
        <v>0</v>
      </c>
      <c r="AX6">
        <v>0</v>
      </c>
      <c r="AY6">
        <v>0</v>
      </c>
      <c r="AZ6">
        <v>0</v>
      </c>
    </row>
    <row r="7" spans="1:52" x14ac:dyDescent="0.3">
      <c r="A7" s="152">
        <v>9</v>
      </c>
      <c r="B7" t="s">
        <v>172</v>
      </c>
      <c r="D7">
        <v>0</v>
      </c>
      <c r="E7">
        <v>0</v>
      </c>
      <c r="F7">
        <v>0</v>
      </c>
      <c r="G7">
        <v>0</v>
      </c>
      <c r="H7">
        <v>0</v>
      </c>
      <c r="I7">
        <v>0</v>
      </c>
      <c r="J7">
        <v>0</v>
      </c>
      <c r="K7">
        <v>0</v>
      </c>
      <c r="M7">
        <v>0</v>
      </c>
      <c r="N7">
        <v>0</v>
      </c>
      <c r="P7">
        <v>0</v>
      </c>
      <c r="Q7">
        <v>0</v>
      </c>
      <c r="R7">
        <v>0</v>
      </c>
      <c r="S7">
        <v>0</v>
      </c>
      <c r="T7">
        <v>0</v>
      </c>
      <c r="U7">
        <v>0</v>
      </c>
      <c r="V7">
        <v>0</v>
      </c>
      <c r="W7">
        <v>0</v>
      </c>
      <c r="X7">
        <v>0</v>
      </c>
      <c r="Y7">
        <v>0</v>
      </c>
      <c r="Z7">
        <v>0</v>
      </c>
      <c r="AA7">
        <v>0</v>
      </c>
      <c r="AB7">
        <v>0</v>
      </c>
      <c r="AC7">
        <v>0</v>
      </c>
      <c r="AD7">
        <v>0</v>
      </c>
      <c r="AE7">
        <v>0</v>
      </c>
      <c r="AF7">
        <v>0</v>
      </c>
      <c r="AG7">
        <v>0</v>
      </c>
      <c r="AH7">
        <v>0</v>
      </c>
      <c r="AI7">
        <v>733920</v>
      </c>
      <c r="AJ7">
        <v>0</v>
      </c>
      <c r="AK7">
        <v>0</v>
      </c>
      <c r="AL7">
        <v>0</v>
      </c>
      <c r="AM7">
        <v>0</v>
      </c>
      <c r="AN7">
        <v>0</v>
      </c>
      <c r="AO7">
        <v>0</v>
      </c>
      <c r="AP7">
        <v>0</v>
      </c>
      <c r="AQ7">
        <v>0</v>
      </c>
      <c r="AR7">
        <v>0</v>
      </c>
      <c r="AS7">
        <v>0</v>
      </c>
      <c r="AU7">
        <v>0</v>
      </c>
      <c r="AV7">
        <v>0</v>
      </c>
      <c r="AW7">
        <v>0</v>
      </c>
      <c r="AX7">
        <v>0</v>
      </c>
      <c r="AY7">
        <v>0</v>
      </c>
      <c r="AZ7">
        <v>0</v>
      </c>
    </row>
    <row r="8" spans="1:52" x14ac:dyDescent="0.3">
      <c r="A8" s="152">
        <v>16</v>
      </c>
      <c r="B8" t="s">
        <v>174</v>
      </c>
      <c r="D8">
        <v>0</v>
      </c>
      <c r="E8">
        <v>0</v>
      </c>
      <c r="F8">
        <v>0</v>
      </c>
      <c r="G8">
        <v>0</v>
      </c>
      <c r="H8">
        <v>0</v>
      </c>
      <c r="I8">
        <v>0</v>
      </c>
      <c r="J8">
        <v>0</v>
      </c>
      <c r="K8">
        <v>0</v>
      </c>
      <c r="M8">
        <v>0</v>
      </c>
      <c r="N8">
        <v>0</v>
      </c>
      <c r="P8">
        <v>0</v>
      </c>
      <c r="Q8">
        <v>0</v>
      </c>
      <c r="R8">
        <v>0</v>
      </c>
      <c r="S8">
        <v>0</v>
      </c>
      <c r="T8">
        <v>0</v>
      </c>
      <c r="U8">
        <v>0</v>
      </c>
      <c r="V8">
        <v>0</v>
      </c>
      <c r="W8">
        <v>0</v>
      </c>
      <c r="X8">
        <v>0</v>
      </c>
      <c r="Y8">
        <v>0</v>
      </c>
      <c r="Z8">
        <v>0</v>
      </c>
      <c r="AA8">
        <v>0</v>
      </c>
      <c r="AB8">
        <v>0</v>
      </c>
      <c r="AC8">
        <v>0</v>
      </c>
      <c r="AD8">
        <v>0</v>
      </c>
      <c r="AE8">
        <v>0</v>
      </c>
      <c r="AF8">
        <v>0</v>
      </c>
      <c r="AG8">
        <v>0</v>
      </c>
      <c r="AH8">
        <v>0</v>
      </c>
      <c r="AI8">
        <v>78492</v>
      </c>
      <c r="AJ8">
        <v>0</v>
      </c>
      <c r="AK8">
        <v>0</v>
      </c>
      <c r="AL8">
        <v>0</v>
      </c>
      <c r="AM8">
        <v>0</v>
      </c>
      <c r="AN8">
        <v>0</v>
      </c>
      <c r="AO8">
        <v>0</v>
      </c>
      <c r="AP8">
        <v>0</v>
      </c>
      <c r="AQ8">
        <v>0</v>
      </c>
      <c r="AR8">
        <v>0</v>
      </c>
      <c r="AS8">
        <v>0</v>
      </c>
      <c r="AU8">
        <v>0</v>
      </c>
      <c r="AV8">
        <v>0</v>
      </c>
      <c r="AW8">
        <v>0</v>
      </c>
      <c r="AX8">
        <v>0</v>
      </c>
      <c r="AY8">
        <v>0</v>
      </c>
      <c r="AZ8">
        <v>0</v>
      </c>
    </row>
    <row r="9" spans="1:52" x14ac:dyDescent="0.3">
      <c r="A9" s="152">
        <v>17</v>
      </c>
      <c r="B9" t="s">
        <v>177</v>
      </c>
      <c r="D9">
        <v>0</v>
      </c>
      <c r="E9">
        <v>0</v>
      </c>
      <c r="F9">
        <v>0</v>
      </c>
      <c r="G9">
        <v>0</v>
      </c>
      <c r="H9">
        <v>0</v>
      </c>
      <c r="I9">
        <v>0</v>
      </c>
      <c r="J9">
        <v>0</v>
      </c>
      <c r="K9">
        <v>0</v>
      </c>
      <c r="M9">
        <v>0</v>
      </c>
      <c r="N9">
        <v>0</v>
      </c>
      <c r="P9">
        <v>0</v>
      </c>
      <c r="Q9">
        <v>0</v>
      </c>
      <c r="R9">
        <v>0</v>
      </c>
      <c r="S9">
        <v>0</v>
      </c>
      <c r="T9">
        <v>0</v>
      </c>
      <c r="U9">
        <v>0</v>
      </c>
      <c r="V9">
        <v>0</v>
      </c>
      <c r="W9">
        <v>0</v>
      </c>
      <c r="X9">
        <v>0</v>
      </c>
      <c r="Y9">
        <v>0</v>
      </c>
      <c r="Z9">
        <v>0</v>
      </c>
      <c r="AA9">
        <v>0</v>
      </c>
      <c r="AB9">
        <v>0</v>
      </c>
      <c r="AC9">
        <v>0</v>
      </c>
      <c r="AD9">
        <v>0</v>
      </c>
      <c r="AE9">
        <v>0</v>
      </c>
      <c r="AF9">
        <v>0</v>
      </c>
      <c r="AG9">
        <v>0</v>
      </c>
      <c r="AH9">
        <v>0</v>
      </c>
      <c r="AI9">
        <v>203838</v>
      </c>
      <c r="AJ9">
        <v>0</v>
      </c>
      <c r="AK9">
        <v>0</v>
      </c>
      <c r="AL9">
        <v>0</v>
      </c>
      <c r="AM9">
        <v>0</v>
      </c>
      <c r="AN9">
        <v>0</v>
      </c>
      <c r="AO9">
        <v>0</v>
      </c>
      <c r="AP9">
        <v>0</v>
      </c>
      <c r="AQ9">
        <v>0</v>
      </c>
      <c r="AR9">
        <v>0</v>
      </c>
      <c r="AS9">
        <v>0</v>
      </c>
      <c r="AU9">
        <v>0</v>
      </c>
      <c r="AV9">
        <v>0</v>
      </c>
      <c r="AW9">
        <v>0</v>
      </c>
      <c r="AX9">
        <v>0</v>
      </c>
      <c r="AY9">
        <v>0</v>
      </c>
      <c r="AZ9">
        <v>0</v>
      </c>
    </row>
    <row r="10" spans="1:52" x14ac:dyDescent="0.3">
      <c r="A10" s="152">
        <v>20</v>
      </c>
      <c r="B10" t="s">
        <v>178</v>
      </c>
      <c r="D10">
        <v>0</v>
      </c>
      <c r="E10">
        <v>0</v>
      </c>
      <c r="F10">
        <v>0</v>
      </c>
      <c r="G10">
        <v>0</v>
      </c>
      <c r="H10">
        <v>0</v>
      </c>
      <c r="I10">
        <v>0</v>
      </c>
      <c r="J10">
        <v>0</v>
      </c>
      <c r="K10">
        <v>0</v>
      </c>
      <c r="M10">
        <v>0</v>
      </c>
      <c r="N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U10">
        <v>0</v>
      </c>
      <c r="AV10">
        <v>0</v>
      </c>
      <c r="AW10">
        <v>0</v>
      </c>
      <c r="AX10">
        <v>0</v>
      </c>
      <c r="AY10">
        <v>0</v>
      </c>
      <c r="AZ10">
        <v>0</v>
      </c>
    </row>
    <row r="11" spans="1:52" x14ac:dyDescent="0.3">
      <c r="A11" s="152">
        <v>22</v>
      </c>
      <c r="B11" t="s">
        <v>180</v>
      </c>
      <c r="D11">
        <v>0</v>
      </c>
      <c r="E11">
        <v>0</v>
      </c>
      <c r="F11">
        <v>0</v>
      </c>
      <c r="G11">
        <v>0</v>
      </c>
      <c r="H11">
        <v>0</v>
      </c>
      <c r="I11">
        <v>0</v>
      </c>
      <c r="J11">
        <v>0</v>
      </c>
      <c r="K11">
        <v>0</v>
      </c>
      <c r="M11">
        <v>0</v>
      </c>
      <c r="N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U11">
        <v>0</v>
      </c>
      <c r="AV11">
        <v>0</v>
      </c>
      <c r="AW11">
        <v>0</v>
      </c>
      <c r="AX11">
        <v>0</v>
      </c>
      <c r="AY11">
        <v>0</v>
      </c>
      <c r="AZ11">
        <v>0</v>
      </c>
    </row>
    <row r="12" spans="1:52" x14ac:dyDescent="0.3">
      <c r="A12" s="152">
        <v>23</v>
      </c>
      <c r="B12" t="s">
        <v>183</v>
      </c>
      <c r="D12">
        <v>0</v>
      </c>
      <c r="E12">
        <v>0</v>
      </c>
      <c r="F12">
        <v>0</v>
      </c>
      <c r="G12">
        <v>0</v>
      </c>
      <c r="H12">
        <v>0</v>
      </c>
      <c r="I12">
        <v>0</v>
      </c>
      <c r="J12">
        <v>0</v>
      </c>
      <c r="K12">
        <v>0</v>
      </c>
      <c r="M12">
        <v>0</v>
      </c>
      <c r="N12">
        <v>0</v>
      </c>
      <c r="P12">
        <v>0</v>
      </c>
      <c r="Q12">
        <v>0</v>
      </c>
      <c r="R12">
        <v>0</v>
      </c>
      <c r="S12">
        <v>0</v>
      </c>
      <c r="T12">
        <v>0</v>
      </c>
      <c r="U12">
        <v>0</v>
      </c>
      <c r="V12">
        <v>0</v>
      </c>
      <c r="W12">
        <v>0</v>
      </c>
      <c r="X12">
        <v>0</v>
      </c>
      <c r="Y12">
        <v>0</v>
      </c>
      <c r="Z12">
        <v>0</v>
      </c>
      <c r="AA12">
        <v>0</v>
      </c>
      <c r="AB12">
        <v>0</v>
      </c>
      <c r="AC12">
        <v>0</v>
      </c>
      <c r="AD12">
        <v>0</v>
      </c>
      <c r="AE12">
        <v>0</v>
      </c>
      <c r="AF12">
        <v>0</v>
      </c>
      <c r="AG12">
        <v>0</v>
      </c>
      <c r="AH12">
        <v>0</v>
      </c>
      <c r="AI12">
        <v>215340</v>
      </c>
      <c r="AJ12">
        <v>0</v>
      </c>
      <c r="AK12">
        <v>0</v>
      </c>
      <c r="AL12">
        <v>0</v>
      </c>
      <c r="AM12">
        <v>0</v>
      </c>
      <c r="AN12">
        <v>0</v>
      </c>
      <c r="AO12">
        <v>0</v>
      </c>
      <c r="AP12">
        <v>0</v>
      </c>
      <c r="AQ12">
        <v>0</v>
      </c>
      <c r="AR12">
        <v>0</v>
      </c>
      <c r="AS12">
        <v>0</v>
      </c>
      <c r="AU12">
        <v>0</v>
      </c>
      <c r="AV12">
        <v>0</v>
      </c>
      <c r="AW12">
        <v>0</v>
      </c>
      <c r="AX12">
        <v>0</v>
      </c>
      <c r="AY12">
        <v>0</v>
      </c>
      <c r="AZ12">
        <v>0</v>
      </c>
    </row>
    <row r="13" spans="1:52" x14ac:dyDescent="0.3">
      <c r="A13" s="152">
        <v>44</v>
      </c>
      <c r="B13" t="s">
        <v>854</v>
      </c>
      <c r="D13">
        <v>1607478</v>
      </c>
      <c r="E13">
        <v>6438966</v>
      </c>
      <c r="F13">
        <v>8800519</v>
      </c>
      <c r="G13">
        <v>18054398</v>
      </c>
      <c r="H13">
        <v>75421288</v>
      </c>
      <c r="I13">
        <v>32250337</v>
      </c>
      <c r="J13">
        <v>89652278</v>
      </c>
      <c r="K13">
        <v>9352104</v>
      </c>
      <c r="M13">
        <v>3058241</v>
      </c>
      <c r="N13">
        <v>4730685</v>
      </c>
      <c r="P13">
        <v>52606228</v>
      </c>
      <c r="Q13">
        <v>1715335</v>
      </c>
      <c r="R13">
        <v>590816</v>
      </c>
      <c r="S13">
        <v>7451172</v>
      </c>
      <c r="T13">
        <v>752359</v>
      </c>
      <c r="U13">
        <v>25361406</v>
      </c>
      <c r="V13">
        <v>3607644</v>
      </c>
      <c r="W13">
        <v>541183</v>
      </c>
      <c r="X13">
        <v>4037611</v>
      </c>
      <c r="Y13">
        <v>3083800</v>
      </c>
      <c r="Z13">
        <v>1524237</v>
      </c>
      <c r="AA13">
        <v>1409136</v>
      </c>
      <c r="AB13">
        <v>1103719</v>
      </c>
      <c r="AC13">
        <v>112453605</v>
      </c>
      <c r="AD13">
        <v>2076514</v>
      </c>
      <c r="AE13">
        <v>618956</v>
      </c>
      <c r="AF13">
        <v>46770488</v>
      </c>
      <c r="AG13">
        <v>16503514</v>
      </c>
      <c r="AH13">
        <v>19260962</v>
      </c>
      <c r="AI13">
        <v>0</v>
      </c>
      <c r="AJ13">
        <v>14098350</v>
      </c>
      <c r="AK13">
        <v>622111</v>
      </c>
      <c r="AL13">
        <v>1442657</v>
      </c>
      <c r="AM13">
        <v>35742068</v>
      </c>
      <c r="AN13">
        <v>3526747</v>
      </c>
      <c r="AO13">
        <v>7866359</v>
      </c>
      <c r="AP13">
        <v>2206431</v>
      </c>
      <c r="AQ13">
        <v>1430946</v>
      </c>
      <c r="AR13">
        <v>484714</v>
      </c>
      <c r="AS13">
        <v>275875</v>
      </c>
      <c r="AU13">
        <v>14979943</v>
      </c>
      <c r="AV13">
        <v>0</v>
      </c>
      <c r="AW13">
        <v>42178</v>
      </c>
      <c r="AX13">
        <v>31590</v>
      </c>
      <c r="AY13">
        <v>3410868</v>
      </c>
      <c r="AZ13">
        <v>2173227</v>
      </c>
    </row>
    <row r="14" spans="1:52" x14ac:dyDescent="0.3">
      <c r="A14" s="152">
        <v>45</v>
      </c>
      <c r="B14" t="s">
        <v>855</v>
      </c>
      <c r="D14">
        <v>307464</v>
      </c>
      <c r="E14">
        <v>314096</v>
      </c>
      <c r="F14">
        <v>2858140</v>
      </c>
      <c r="G14">
        <v>3435364</v>
      </c>
      <c r="H14">
        <v>5477426</v>
      </c>
      <c r="I14">
        <v>3359965</v>
      </c>
      <c r="J14">
        <v>23105652</v>
      </c>
      <c r="K14">
        <v>1582391</v>
      </c>
      <c r="M14">
        <v>780205</v>
      </c>
      <c r="N14">
        <v>800752</v>
      </c>
      <c r="P14">
        <v>27341970</v>
      </c>
      <c r="Q14">
        <v>154917</v>
      </c>
      <c r="R14">
        <v>569227</v>
      </c>
      <c r="S14">
        <v>400328</v>
      </c>
      <c r="T14">
        <v>28837</v>
      </c>
      <c r="U14">
        <v>8777800</v>
      </c>
      <c r="V14">
        <v>1070123</v>
      </c>
      <c r="W14">
        <v>24378</v>
      </c>
      <c r="X14">
        <v>1580821</v>
      </c>
      <c r="Y14">
        <v>1983025</v>
      </c>
      <c r="Z14">
        <v>287221</v>
      </c>
      <c r="AA14">
        <v>338342</v>
      </c>
      <c r="AB14">
        <v>14998</v>
      </c>
      <c r="AC14">
        <v>3320073</v>
      </c>
      <c r="AD14">
        <v>355927</v>
      </c>
      <c r="AE14">
        <v>161942</v>
      </c>
      <c r="AF14">
        <v>10882681</v>
      </c>
      <c r="AG14">
        <v>12730074</v>
      </c>
      <c r="AH14">
        <v>2036765</v>
      </c>
      <c r="AI14">
        <v>0</v>
      </c>
      <c r="AJ14">
        <v>845747</v>
      </c>
      <c r="AK14">
        <v>76109</v>
      </c>
      <c r="AL14">
        <v>23343</v>
      </c>
      <c r="AM14">
        <v>3501630</v>
      </c>
      <c r="AN14">
        <v>188317</v>
      </c>
      <c r="AO14">
        <v>954745</v>
      </c>
      <c r="AP14">
        <v>53519</v>
      </c>
      <c r="AQ14">
        <v>120299</v>
      </c>
      <c r="AR14">
        <v>176438</v>
      </c>
      <c r="AS14">
        <v>6165</v>
      </c>
      <c r="AU14">
        <v>355350</v>
      </c>
      <c r="AV14">
        <v>0</v>
      </c>
      <c r="AW14">
        <v>6354</v>
      </c>
      <c r="AX14">
        <v>0</v>
      </c>
      <c r="AY14">
        <v>205690</v>
      </c>
      <c r="AZ14">
        <v>716919</v>
      </c>
    </row>
    <row r="15" spans="1:52" x14ac:dyDescent="0.3">
      <c r="A15" s="152">
        <v>47</v>
      </c>
      <c r="B15" t="s">
        <v>856</v>
      </c>
      <c r="D15">
        <v>0</v>
      </c>
      <c r="E15">
        <v>0</v>
      </c>
      <c r="F15">
        <v>0</v>
      </c>
      <c r="G15">
        <v>0</v>
      </c>
      <c r="H15">
        <v>0</v>
      </c>
      <c r="I15">
        <v>0</v>
      </c>
      <c r="J15">
        <v>0</v>
      </c>
      <c r="K15">
        <v>0</v>
      </c>
      <c r="M15">
        <v>0</v>
      </c>
      <c r="N15">
        <v>0</v>
      </c>
      <c r="P15">
        <v>140610126</v>
      </c>
      <c r="Q15">
        <v>0</v>
      </c>
      <c r="R15">
        <v>0</v>
      </c>
      <c r="S15">
        <v>0</v>
      </c>
      <c r="T15">
        <v>0</v>
      </c>
      <c r="U15">
        <v>75807048</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U15">
        <v>0</v>
      </c>
      <c r="AV15">
        <v>0</v>
      </c>
      <c r="AW15">
        <v>0</v>
      </c>
      <c r="AX15">
        <v>0</v>
      </c>
      <c r="AY15">
        <v>0</v>
      </c>
      <c r="AZ15">
        <v>0</v>
      </c>
    </row>
    <row r="16" spans="1:52" x14ac:dyDescent="0.3">
      <c r="A16" s="152">
        <v>48</v>
      </c>
      <c r="B16" t="s">
        <v>93</v>
      </c>
      <c r="D16">
        <v>0</v>
      </c>
      <c r="E16">
        <v>0</v>
      </c>
      <c r="F16">
        <v>0</v>
      </c>
      <c r="G16">
        <v>0</v>
      </c>
      <c r="H16">
        <v>0</v>
      </c>
      <c r="I16">
        <v>0</v>
      </c>
      <c r="J16">
        <v>0</v>
      </c>
      <c r="K16">
        <v>0</v>
      </c>
      <c r="M16">
        <v>0</v>
      </c>
      <c r="N16">
        <v>0</v>
      </c>
      <c r="P16">
        <v>14273099</v>
      </c>
      <c r="Q16">
        <v>0</v>
      </c>
      <c r="R16">
        <v>0</v>
      </c>
      <c r="S16">
        <v>0</v>
      </c>
      <c r="T16">
        <v>0</v>
      </c>
      <c r="U16">
        <v>17461744</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U16">
        <v>0</v>
      </c>
      <c r="AV16">
        <v>0</v>
      </c>
      <c r="AW16">
        <v>0</v>
      </c>
      <c r="AX16">
        <v>0</v>
      </c>
      <c r="AY16">
        <v>0</v>
      </c>
      <c r="AZ16">
        <v>0</v>
      </c>
    </row>
    <row r="17" spans="1:52" x14ac:dyDescent="0.3">
      <c r="A17" s="152">
        <v>49</v>
      </c>
      <c r="B17" t="s">
        <v>196</v>
      </c>
      <c r="D17">
        <v>642731</v>
      </c>
      <c r="E17">
        <v>684071</v>
      </c>
      <c r="F17">
        <v>1689448</v>
      </c>
      <c r="G17">
        <v>1938281</v>
      </c>
      <c r="H17">
        <v>11337087</v>
      </c>
      <c r="I17">
        <v>6011914</v>
      </c>
      <c r="J17">
        <v>23985127</v>
      </c>
      <c r="K17">
        <v>1524702</v>
      </c>
      <c r="M17">
        <v>855244</v>
      </c>
      <c r="N17">
        <v>975147</v>
      </c>
      <c r="P17">
        <v>25875770</v>
      </c>
      <c r="Q17">
        <v>197002</v>
      </c>
      <c r="R17">
        <v>164316</v>
      </c>
      <c r="S17">
        <v>786826</v>
      </c>
      <c r="T17">
        <v>135252</v>
      </c>
      <c r="U17">
        <v>10565625</v>
      </c>
      <c r="V17">
        <v>633443</v>
      </c>
      <c r="W17">
        <v>102487</v>
      </c>
      <c r="X17">
        <v>304725</v>
      </c>
      <c r="Y17">
        <v>1603414</v>
      </c>
      <c r="Z17">
        <v>365601</v>
      </c>
      <c r="AA17">
        <v>1069749</v>
      </c>
      <c r="AB17">
        <v>88767</v>
      </c>
      <c r="AC17">
        <v>3443828</v>
      </c>
      <c r="AD17">
        <v>369399</v>
      </c>
      <c r="AE17">
        <v>249949</v>
      </c>
      <c r="AF17">
        <v>5794541</v>
      </c>
      <c r="AG17">
        <v>9780753</v>
      </c>
      <c r="AH17">
        <v>3315998</v>
      </c>
      <c r="AI17">
        <v>9043</v>
      </c>
      <c r="AJ17">
        <v>2195211</v>
      </c>
      <c r="AK17">
        <v>152106</v>
      </c>
      <c r="AL17">
        <v>46182</v>
      </c>
      <c r="AM17">
        <v>2147090</v>
      </c>
      <c r="AN17">
        <v>496706</v>
      </c>
      <c r="AO17">
        <v>699158</v>
      </c>
      <c r="AP17">
        <v>185462</v>
      </c>
      <c r="AQ17">
        <v>223729</v>
      </c>
      <c r="AR17">
        <v>321208</v>
      </c>
      <c r="AS17">
        <v>31602</v>
      </c>
      <c r="AU17">
        <v>1618749</v>
      </c>
      <c r="AV17">
        <v>55622</v>
      </c>
      <c r="AW17">
        <v>3565</v>
      </c>
      <c r="AX17">
        <v>5108</v>
      </c>
      <c r="AY17">
        <v>272558</v>
      </c>
      <c r="AZ17">
        <v>810891</v>
      </c>
    </row>
    <row r="18" spans="1:52" x14ac:dyDescent="0.3">
      <c r="A18" s="152">
        <v>50</v>
      </c>
      <c r="B18" t="s">
        <v>71</v>
      </c>
      <c r="D18">
        <v>332987</v>
      </c>
      <c r="E18">
        <v>1131103</v>
      </c>
      <c r="F18">
        <v>2216422</v>
      </c>
      <c r="G18">
        <v>62398648</v>
      </c>
      <c r="H18">
        <v>18358736</v>
      </c>
      <c r="I18">
        <v>4374213</v>
      </c>
      <c r="J18">
        <v>24558925</v>
      </c>
      <c r="K18">
        <v>1071237</v>
      </c>
      <c r="M18">
        <v>-428926</v>
      </c>
      <c r="N18">
        <v>280541</v>
      </c>
      <c r="P18">
        <v>31191348</v>
      </c>
      <c r="Q18">
        <v>141336</v>
      </c>
      <c r="R18">
        <v>-103523</v>
      </c>
      <c r="S18">
        <v>271644</v>
      </c>
      <c r="T18">
        <v>-64191</v>
      </c>
      <c r="U18">
        <v>11418757</v>
      </c>
      <c r="V18">
        <v>788500</v>
      </c>
      <c r="W18">
        <v>102067</v>
      </c>
      <c r="X18">
        <v>869768</v>
      </c>
      <c r="Y18">
        <v>495328</v>
      </c>
      <c r="Z18">
        <v>-56901</v>
      </c>
      <c r="AA18">
        <v>-737029</v>
      </c>
      <c r="AB18">
        <v>-28642</v>
      </c>
      <c r="AC18">
        <v>1655544</v>
      </c>
      <c r="AD18">
        <v>446263</v>
      </c>
      <c r="AE18">
        <v>-247980</v>
      </c>
      <c r="AF18">
        <v>8739519</v>
      </c>
      <c r="AG18">
        <v>3790359</v>
      </c>
      <c r="AH18">
        <v>861965</v>
      </c>
      <c r="AI18">
        <v>-299150</v>
      </c>
      <c r="AJ18">
        <v>1346999</v>
      </c>
      <c r="AK18">
        <v>-9375</v>
      </c>
      <c r="AL18">
        <v>-39184</v>
      </c>
      <c r="AM18">
        <v>4742174</v>
      </c>
      <c r="AN18">
        <v>73778</v>
      </c>
      <c r="AO18">
        <v>2003694</v>
      </c>
      <c r="AP18">
        <v>418925</v>
      </c>
      <c r="AQ18">
        <v>252052</v>
      </c>
      <c r="AR18">
        <v>-64133</v>
      </c>
      <c r="AS18">
        <v>40226</v>
      </c>
      <c r="AU18">
        <v>84038</v>
      </c>
      <c r="AV18">
        <v>-55622</v>
      </c>
      <c r="AW18">
        <v>4665</v>
      </c>
      <c r="AX18">
        <v>-4774</v>
      </c>
      <c r="AY18">
        <v>196860</v>
      </c>
      <c r="AZ18">
        <v>1607645</v>
      </c>
    </row>
    <row r="19" spans="1:52" x14ac:dyDescent="0.3">
      <c r="A19" s="152">
        <v>51</v>
      </c>
      <c r="B19" t="s">
        <v>214</v>
      </c>
      <c r="D19">
        <v>-90713</v>
      </c>
      <c r="E19">
        <v>1276356</v>
      </c>
      <c r="F19">
        <v>4390303</v>
      </c>
      <c r="G19">
        <v>6366452</v>
      </c>
      <c r="H19">
        <v>28946787</v>
      </c>
      <c r="I19">
        <v>6175361</v>
      </c>
      <c r="J19">
        <v>36563682</v>
      </c>
      <c r="K19">
        <v>1782282</v>
      </c>
      <c r="M19">
        <v>1343089</v>
      </c>
      <c r="N19">
        <v>812067</v>
      </c>
      <c r="P19">
        <v>42709319</v>
      </c>
      <c r="Q19">
        <v>398657</v>
      </c>
      <c r="R19">
        <v>111869</v>
      </c>
      <c r="S19">
        <v>953687</v>
      </c>
      <c r="T19">
        <v>63633</v>
      </c>
      <c r="U19">
        <v>20199378</v>
      </c>
      <c r="V19">
        <v>1336213</v>
      </c>
      <c r="W19">
        <v>207205</v>
      </c>
      <c r="X19">
        <v>498729</v>
      </c>
      <c r="Y19">
        <v>801106</v>
      </c>
      <c r="Z19">
        <v>305515</v>
      </c>
      <c r="AA19">
        <v>808791</v>
      </c>
      <c r="AB19">
        <v>65062</v>
      </c>
      <c r="AC19">
        <v>6166868</v>
      </c>
      <c r="AD19">
        <v>767268</v>
      </c>
      <c r="AE19">
        <v>33777</v>
      </c>
      <c r="AF19">
        <v>8836141</v>
      </c>
      <c r="AG19">
        <v>11752556</v>
      </c>
      <c r="AH19">
        <v>4410350</v>
      </c>
      <c r="AI19">
        <v>26045</v>
      </c>
      <c r="AJ19">
        <v>2591113</v>
      </c>
      <c r="AK19">
        <v>230333</v>
      </c>
      <c r="AL19">
        <v>-124792</v>
      </c>
      <c r="AM19">
        <v>7546627</v>
      </c>
      <c r="AN19">
        <v>743155</v>
      </c>
      <c r="AO19">
        <v>1027908</v>
      </c>
      <c r="AP19">
        <v>565325</v>
      </c>
      <c r="AQ19">
        <v>468003</v>
      </c>
      <c r="AR19">
        <v>486287</v>
      </c>
      <c r="AS19">
        <v>38270</v>
      </c>
      <c r="AU19">
        <v>2080690</v>
      </c>
      <c r="AV19">
        <v>0</v>
      </c>
      <c r="AW19">
        <v>13021</v>
      </c>
      <c r="AX19">
        <v>-235</v>
      </c>
      <c r="AY19">
        <v>46107</v>
      </c>
      <c r="AZ19">
        <v>879990</v>
      </c>
    </row>
    <row r="20" spans="1:52" x14ac:dyDescent="0.3">
      <c r="A20" s="152">
        <v>52</v>
      </c>
      <c r="B20" t="s">
        <v>207</v>
      </c>
      <c r="D20">
        <v>0</v>
      </c>
      <c r="E20">
        <v>0</v>
      </c>
      <c r="F20">
        <v>0</v>
      </c>
      <c r="G20">
        <v>0</v>
      </c>
      <c r="H20">
        <v>0</v>
      </c>
      <c r="I20">
        <v>0</v>
      </c>
      <c r="J20">
        <v>0</v>
      </c>
      <c r="K20">
        <v>0</v>
      </c>
      <c r="M20">
        <v>0</v>
      </c>
      <c r="N20">
        <v>0</v>
      </c>
      <c r="P20">
        <v>17559924</v>
      </c>
      <c r="Q20">
        <v>0</v>
      </c>
      <c r="R20">
        <v>0</v>
      </c>
      <c r="S20">
        <v>0</v>
      </c>
      <c r="T20">
        <v>0</v>
      </c>
      <c r="U20">
        <v>10170187</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U20">
        <v>0</v>
      </c>
      <c r="AV20">
        <v>0</v>
      </c>
      <c r="AW20">
        <v>0</v>
      </c>
      <c r="AX20">
        <v>0</v>
      </c>
      <c r="AY20">
        <v>0</v>
      </c>
      <c r="AZ20">
        <v>0</v>
      </c>
    </row>
    <row r="21" spans="1:52" x14ac:dyDescent="0.3">
      <c r="A21" s="152">
        <v>53</v>
      </c>
      <c r="B21" t="s">
        <v>72</v>
      </c>
      <c r="D21">
        <v>0</v>
      </c>
      <c r="E21">
        <v>0</v>
      </c>
      <c r="F21">
        <v>0</v>
      </c>
      <c r="G21">
        <v>0</v>
      </c>
      <c r="H21">
        <v>0</v>
      </c>
      <c r="I21">
        <v>0</v>
      </c>
      <c r="J21">
        <v>0</v>
      </c>
      <c r="K21">
        <v>0</v>
      </c>
      <c r="M21">
        <v>0</v>
      </c>
      <c r="N21">
        <v>0</v>
      </c>
      <c r="P21">
        <v>16418780</v>
      </c>
      <c r="Q21">
        <v>0</v>
      </c>
      <c r="R21">
        <v>0</v>
      </c>
      <c r="S21">
        <v>0</v>
      </c>
      <c r="T21">
        <v>0</v>
      </c>
      <c r="U21">
        <v>1412785</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U21">
        <v>0</v>
      </c>
      <c r="AV21">
        <v>0</v>
      </c>
      <c r="AW21">
        <v>0</v>
      </c>
      <c r="AX21">
        <v>0</v>
      </c>
      <c r="AY21">
        <v>0</v>
      </c>
      <c r="AZ21">
        <v>0</v>
      </c>
    </row>
    <row r="22" spans="1:52" x14ac:dyDescent="0.3">
      <c r="A22" s="152">
        <v>55</v>
      </c>
      <c r="B22" t="s">
        <v>217</v>
      </c>
      <c r="D22">
        <v>0</v>
      </c>
      <c r="E22">
        <v>0</v>
      </c>
      <c r="F22">
        <v>0</v>
      </c>
      <c r="G22">
        <v>0</v>
      </c>
      <c r="H22">
        <v>0</v>
      </c>
      <c r="I22">
        <v>0</v>
      </c>
      <c r="J22">
        <v>0</v>
      </c>
      <c r="K22">
        <v>0</v>
      </c>
      <c r="M22">
        <v>0</v>
      </c>
      <c r="N22">
        <v>0</v>
      </c>
      <c r="P22">
        <v>38443317</v>
      </c>
      <c r="Q22">
        <v>0</v>
      </c>
      <c r="R22">
        <v>0</v>
      </c>
      <c r="S22">
        <v>0</v>
      </c>
      <c r="T22">
        <v>0</v>
      </c>
      <c r="U22">
        <v>21048101</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U22">
        <v>0</v>
      </c>
      <c r="AV22">
        <v>0</v>
      </c>
      <c r="AW22">
        <v>0</v>
      </c>
      <c r="AX22">
        <v>0</v>
      </c>
      <c r="AY22">
        <v>0</v>
      </c>
      <c r="AZ22">
        <v>0</v>
      </c>
    </row>
    <row r="23" spans="1:52" x14ac:dyDescent="0.3">
      <c r="A23" s="152">
        <v>61</v>
      </c>
      <c r="B23" t="s">
        <v>231</v>
      </c>
      <c r="D23">
        <v>0</v>
      </c>
      <c r="E23">
        <v>0</v>
      </c>
      <c r="F23">
        <v>0</v>
      </c>
      <c r="G23">
        <v>0</v>
      </c>
      <c r="H23">
        <v>0</v>
      </c>
      <c r="I23">
        <v>0</v>
      </c>
      <c r="J23">
        <v>0</v>
      </c>
      <c r="K23">
        <v>97.03</v>
      </c>
      <c r="M23">
        <v>0</v>
      </c>
      <c r="N23">
        <v>0</v>
      </c>
      <c r="P23">
        <v>0</v>
      </c>
      <c r="Q23">
        <v>0</v>
      </c>
      <c r="R23">
        <v>0</v>
      </c>
      <c r="S23">
        <v>0</v>
      </c>
      <c r="T23">
        <v>0</v>
      </c>
      <c r="U23">
        <v>0</v>
      </c>
      <c r="V23">
        <v>0</v>
      </c>
      <c r="W23">
        <v>0</v>
      </c>
      <c r="X23">
        <v>98.91</v>
      </c>
      <c r="Y23">
        <v>0</v>
      </c>
      <c r="Z23">
        <v>0</v>
      </c>
      <c r="AA23">
        <v>0</v>
      </c>
      <c r="AB23">
        <v>0</v>
      </c>
      <c r="AC23">
        <v>0</v>
      </c>
      <c r="AD23">
        <v>0</v>
      </c>
      <c r="AE23">
        <v>0</v>
      </c>
      <c r="AF23">
        <v>0</v>
      </c>
      <c r="AG23">
        <v>0</v>
      </c>
      <c r="AH23">
        <v>0</v>
      </c>
      <c r="AI23">
        <v>98.76</v>
      </c>
      <c r="AJ23">
        <v>0</v>
      </c>
      <c r="AK23">
        <v>0</v>
      </c>
      <c r="AL23">
        <v>99.45</v>
      </c>
      <c r="AM23">
        <v>0</v>
      </c>
      <c r="AN23">
        <v>0</v>
      </c>
      <c r="AO23">
        <v>0</v>
      </c>
      <c r="AP23">
        <v>0</v>
      </c>
      <c r="AQ23">
        <v>0</v>
      </c>
      <c r="AR23">
        <v>0</v>
      </c>
      <c r="AS23">
        <v>0</v>
      </c>
      <c r="AU23">
        <v>0</v>
      </c>
      <c r="AV23">
        <v>0</v>
      </c>
      <c r="AW23">
        <v>100</v>
      </c>
      <c r="AX23">
        <v>0</v>
      </c>
      <c r="AY23">
        <v>0</v>
      </c>
      <c r="AZ23">
        <v>0</v>
      </c>
    </row>
    <row r="24" spans="1:52" x14ac:dyDescent="0.3">
      <c r="A24" s="152">
        <v>80</v>
      </c>
      <c r="B24" t="s">
        <v>186</v>
      </c>
      <c r="D24">
        <v>1481425</v>
      </c>
      <c r="E24">
        <v>6060047</v>
      </c>
      <c r="F24">
        <v>7834216</v>
      </c>
      <c r="G24">
        <v>15359578</v>
      </c>
      <c r="H24">
        <v>67853820</v>
      </c>
      <c r="I24">
        <v>22677874</v>
      </c>
      <c r="J24">
        <v>60137552</v>
      </c>
      <c r="K24">
        <v>6729770</v>
      </c>
      <c r="M24">
        <v>3039402</v>
      </c>
      <c r="N24">
        <v>3993984</v>
      </c>
      <c r="P24">
        <v>27565820</v>
      </c>
      <c r="Q24">
        <v>1506549</v>
      </c>
      <c r="R24">
        <v>549447</v>
      </c>
      <c r="S24">
        <v>6749094</v>
      </c>
      <c r="T24">
        <v>431514</v>
      </c>
      <c r="U24">
        <v>18476252</v>
      </c>
      <c r="V24">
        <v>3042601</v>
      </c>
      <c r="W24">
        <v>487632</v>
      </c>
      <c r="X24">
        <v>3463078</v>
      </c>
      <c r="Y24">
        <v>2533264</v>
      </c>
      <c r="Z24">
        <v>1248810</v>
      </c>
      <c r="AA24">
        <v>1409136</v>
      </c>
      <c r="AB24">
        <v>1056009</v>
      </c>
      <c r="AC24">
        <v>11572478</v>
      </c>
      <c r="AD24">
        <v>1882523</v>
      </c>
      <c r="AE24">
        <v>532470</v>
      </c>
      <c r="AF24">
        <v>41291968</v>
      </c>
      <c r="AG24">
        <v>10251654</v>
      </c>
      <c r="AH24">
        <v>18615836</v>
      </c>
      <c r="AI24">
        <v>0</v>
      </c>
      <c r="AJ24">
        <v>13272266</v>
      </c>
      <c r="AK24">
        <v>535431</v>
      </c>
      <c r="AL24">
        <v>1427858</v>
      </c>
      <c r="AM24">
        <v>33560910</v>
      </c>
      <c r="AN24">
        <v>3337384</v>
      </c>
      <c r="AO24">
        <v>6641936</v>
      </c>
      <c r="AP24">
        <v>1819095</v>
      </c>
      <c r="AQ24">
        <v>1333989</v>
      </c>
      <c r="AR24">
        <v>0</v>
      </c>
      <c r="AS24">
        <v>269969</v>
      </c>
      <c r="AU24">
        <v>14243816</v>
      </c>
      <c r="AV24">
        <v>0</v>
      </c>
      <c r="AW24">
        <v>41525</v>
      </c>
      <c r="AX24">
        <v>29393</v>
      </c>
      <c r="AY24">
        <v>2999284</v>
      </c>
      <c r="AZ24">
        <v>1274465</v>
      </c>
    </row>
    <row r="25" spans="1:52" x14ac:dyDescent="0.3">
      <c r="A25" s="152">
        <v>81</v>
      </c>
      <c r="B25" t="s">
        <v>187</v>
      </c>
      <c r="D25">
        <v>854142</v>
      </c>
      <c r="E25">
        <v>357235</v>
      </c>
      <c r="F25">
        <v>855875</v>
      </c>
      <c r="G25">
        <v>2137921</v>
      </c>
      <c r="H25">
        <v>6424828</v>
      </c>
      <c r="I25">
        <v>1483793</v>
      </c>
      <c r="J25">
        <v>23043127</v>
      </c>
      <c r="K25">
        <v>1073161</v>
      </c>
      <c r="M25">
        <v>4691</v>
      </c>
      <c r="N25">
        <v>527009</v>
      </c>
      <c r="P25">
        <v>21317497</v>
      </c>
      <c r="Q25">
        <v>115137</v>
      </c>
      <c r="R25">
        <v>32712</v>
      </c>
      <c r="S25">
        <v>296908</v>
      </c>
      <c r="T25">
        <v>123421</v>
      </c>
      <c r="U25">
        <v>4982718</v>
      </c>
      <c r="V25">
        <v>508685</v>
      </c>
      <c r="W25">
        <v>44299</v>
      </c>
      <c r="X25">
        <v>377388</v>
      </c>
      <c r="Y25">
        <v>550536</v>
      </c>
      <c r="Z25">
        <v>160462</v>
      </c>
      <c r="AA25">
        <v>0</v>
      </c>
      <c r="AB25">
        <v>47710</v>
      </c>
      <c r="AC25">
        <v>621601</v>
      </c>
      <c r="AD25">
        <v>185817</v>
      </c>
      <c r="AE25">
        <v>52558</v>
      </c>
      <c r="AF25">
        <v>4787007</v>
      </c>
      <c r="AG25">
        <v>3920289</v>
      </c>
      <c r="AH25">
        <v>509085</v>
      </c>
      <c r="AI25">
        <v>0</v>
      </c>
      <c r="AJ25">
        <v>550283</v>
      </c>
      <c r="AK25">
        <v>80896</v>
      </c>
      <c r="AL25">
        <v>12359</v>
      </c>
      <c r="AM25">
        <v>1612437</v>
      </c>
      <c r="AN25">
        <v>175555</v>
      </c>
      <c r="AO25">
        <v>587729</v>
      </c>
      <c r="AP25">
        <v>164400</v>
      </c>
      <c r="AQ25">
        <v>93113</v>
      </c>
      <c r="AR25">
        <v>108770</v>
      </c>
      <c r="AS25">
        <v>5906</v>
      </c>
      <c r="AU25">
        <v>654008</v>
      </c>
      <c r="AV25">
        <v>0</v>
      </c>
      <c r="AW25">
        <v>653</v>
      </c>
      <c r="AX25">
        <v>2197</v>
      </c>
      <c r="AY25">
        <v>310234</v>
      </c>
      <c r="AZ25">
        <v>607700</v>
      </c>
    </row>
    <row r="26" spans="1:52" x14ac:dyDescent="0.3">
      <c r="A26" s="152">
        <v>82</v>
      </c>
      <c r="B26" t="s">
        <v>287</v>
      </c>
      <c r="D26">
        <v>3448100</v>
      </c>
      <c r="E26">
        <v>5562825</v>
      </c>
      <c r="F26">
        <v>13750923</v>
      </c>
      <c r="G26">
        <v>25586275</v>
      </c>
      <c r="H26">
        <v>104986126</v>
      </c>
      <c r="I26">
        <v>6544814</v>
      </c>
      <c r="J26">
        <v>321740273</v>
      </c>
      <c r="K26">
        <v>4121725</v>
      </c>
      <c r="M26">
        <v>14277000</v>
      </c>
      <c r="N26">
        <v>6584973</v>
      </c>
      <c r="P26">
        <v>297429828</v>
      </c>
      <c r="Q26">
        <v>1071000</v>
      </c>
      <c r="R26">
        <v>2159000</v>
      </c>
      <c r="S26">
        <v>3656382</v>
      </c>
      <c r="T26">
        <v>1406216</v>
      </c>
      <c r="U26">
        <v>79132617</v>
      </c>
      <c r="V26">
        <v>11899345</v>
      </c>
      <c r="W26">
        <v>0</v>
      </c>
      <c r="X26">
        <v>7232466</v>
      </c>
      <c r="Y26">
        <v>21131383</v>
      </c>
      <c r="Z26">
        <v>1773064</v>
      </c>
      <c r="AA26">
        <v>17112919</v>
      </c>
      <c r="AB26">
        <v>0</v>
      </c>
      <c r="AC26">
        <v>74519453</v>
      </c>
      <c r="AD26">
        <v>3383498</v>
      </c>
      <c r="AE26">
        <v>1893000</v>
      </c>
      <c r="AF26">
        <v>70349529</v>
      </c>
      <c r="AG26">
        <v>80026006</v>
      </c>
      <c r="AH26">
        <v>14459492</v>
      </c>
      <c r="AI26">
        <v>0</v>
      </c>
      <c r="AJ26">
        <v>8970299</v>
      </c>
      <c r="AK26">
        <v>1673024</v>
      </c>
      <c r="AL26">
        <v>0</v>
      </c>
      <c r="AM26">
        <v>37499737</v>
      </c>
      <c r="AN26">
        <v>4515639</v>
      </c>
      <c r="AO26">
        <v>8559556</v>
      </c>
      <c r="AP26">
        <v>0</v>
      </c>
      <c r="AQ26">
        <v>581434</v>
      </c>
      <c r="AR26">
        <v>6924000</v>
      </c>
      <c r="AS26">
        <v>0</v>
      </c>
      <c r="AU26">
        <v>10363006</v>
      </c>
      <c r="AV26">
        <v>0</v>
      </c>
      <c r="AW26">
        <v>66000</v>
      </c>
      <c r="AX26">
        <v>0</v>
      </c>
      <c r="AY26">
        <v>0</v>
      </c>
      <c r="AZ26">
        <v>5918521</v>
      </c>
    </row>
    <row r="27" spans="1:52" x14ac:dyDescent="0.3">
      <c r="A27" s="152">
        <v>83</v>
      </c>
      <c r="B27" t="s">
        <v>73</v>
      </c>
      <c r="D27">
        <v>11448782</v>
      </c>
      <c r="E27">
        <v>19795905</v>
      </c>
      <c r="F27">
        <v>26826827</v>
      </c>
      <c r="G27">
        <v>73948516</v>
      </c>
      <c r="H27">
        <v>432478717</v>
      </c>
      <c r="I27">
        <v>153107091</v>
      </c>
      <c r="J27">
        <v>591087341</v>
      </c>
      <c r="K27">
        <v>39825098</v>
      </c>
      <c r="M27">
        <v>15862056</v>
      </c>
      <c r="N27">
        <v>22576865</v>
      </c>
      <c r="P27">
        <v>552274679</v>
      </c>
      <c r="Q27">
        <v>3242411</v>
      </c>
      <c r="R27">
        <v>2528451</v>
      </c>
      <c r="S27">
        <v>22938619</v>
      </c>
      <c r="T27">
        <v>1786597</v>
      </c>
      <c r="U27">
        <v>202186621</v>
      </c>
      <c r="V27">
        <v>11668902</v>
      </c>
      <c r="W27">
        <v>2114575</v>
      </c>
      <c r="X27">
        <v>12991115</v>
      </c>
      <c r="Y27">
        <v>24024407</v>
      </c>
      <c r="Z27">
        <v>5173025</v>
      </c>
      <c r="AA27">
        <v>7445357</v>
      </c>
      <c r="AB27">
        <v>2851399</v>
      </c>
      <c r="AC27">
        <v>40826331</v>
      </c>
      <c r="AD27">
        <v>10195911</v>
      </c>
      <c r="AE27">
        <v>1017510</v>
      </c>
      <c r="AF27">
        <v>157640660</v>
      </c>
      <c r="AG27">
        <v>276160042</v>
      </c>
      <c r="AH27">
        <v>115764538</v>
      </c>
      <c r="AI27">
        <v>0</v>
      </c>
      <c r="AJ27">
        <v>41050648</v>
      </c>
      <c r="AK27">
        <v>5400038</v>
      </c>
      <c r="AL27">
        <v>1948751</v>
      </c>
      <c r="AM27">
        <v>51889777</v>
      </c>
      <c r="AN27">
        <v>10149610</v>
      </c>
      <c r="AO27">
        <v>22365932</v>
      </c>
      <c r="AP27">
        <v>5930062</v>
      </c>
      <c r="AQ27">
        <v>6226263</v>
      </c>
      <c r="AR27">
        <v>3358922</v>
      </c>
      <c r="AS27">
        <v>1265750</v>
      </c>
      <c r="AU27">
        <v>38845924</v>
      </c>
      <c r="AV27">
        <v>10970893</v>
      </c>
      <c r="AW27">
        <v>49579</v>
      </c>
      <c r="AX27">
        <v>124749</v>
      </c>
      <c r="AY27">
        <v>11105544</v>
      </c>
      <c r="AZ27">
        <v>19167248</v>
      </c>
    </row>
    <row r="28" spans="1:52" x14ac:dyDescent="0.3">
      <c r="A28" s="152">
        <v>84</v>
      </c>
      <c r="B28" t="s">
        <v>195</v>
      </c>
      <c r="D28">
        <v>1879141</v>
      </c>
      <c r="E28">
        <v>2787115</v>
      </c>
      <c r="F28">
        <v>7348421</v>
      </c>
      <c r="G28">
        <v>14873267</v>
      </c>
      <c r="H28">
        <v>43841138</v>
      </c>
      <c r="I28">
        <v>17315052</v>
      </c>
      <c r="J28">
        <v>95877928</v>
      </c>
      <c r="K28">
        <v>8201899</v>
      </c>
      <c r="M28">
        <v>2440679</v>
      </c>
      <c r="N28">
        <v>3257244</v>
      </c>
      <c r="P28">
        <v>110009950</v>
      </c>
      <c r="Q28">
        <v>994804</v>
      </c>
      <c r="R28">
        <v>239611</v>
      </c>
      <c r="S28">
        <v>2386008</v>
      </c>
      <c r="T28">
        <v>444728</v>
      </c>
      <c r="U28">
        <v>47117742</v>
      </c>
      <c r="V28">
        <v>3389751</v>
      </c>
      <c r="W28">
        <v>487844</v>
      </c>
      <c r="X28">
        <v>2485380</v>
      </c>
      <c r="Y28">
        <v>4337644</v>
      </c>
      <c r="Z28">
        <v>1910339</v>
      </c>
      <c r="AA28">
        <v>1785107</v>
      </c>
      <c r="AB28">
        <v>432344</v>
      </c>
      <c r="AC28">
        <v>10334075</v>
      </c>
      <c r="AD28">
        <v>1316983</v>
      </c>
      <c r="AE28">
        <v>705397</v>
      </c>
      <c r="AF28">
        <v>24850832</v>
      </c>
      <c r="AG28">
        <v>36306194</v>
      </c>
      <c r="AH28">
        <v>8732525</v>
      </c>
      <c r="AI28">
        <v>158420</v>
      </c>
      <c r="AJ28">
        <v>8302327</v>
      </c>
      <c r="AK28">
        <v>729276</v>
      </c>
      <c r="AL28">
        <v>116251</v>
      </c>
      <c r="AM28">
        <v>13572186</v>
      </c>
      <c r="AN28">
        <v>1934967</v>
      </c>
      <c r="AO28">
        <v>2988564</v>
      </c>
      <c r="AP28">
        <v>1565179</v>
      </c>
      <c r="AQ28">
        <v>770919</v>
      </c>
      <c r="AR28">
        <v>633779</v>
      </c>
      <c r="AS28">
        <v>194378</v>
      </c>
      <c r="AU28">
        <v>5508357</v>
      </c>
      <c r="AV28">
        <v>0</v>
      </c>
      <c r="AW28">
        <v>20040</v>
      </c>
      <c r="AX28">
        <v>35733</v>
      </c>
      <c r="AY28">
        <v>1798052</v>
      </c>
      <c r="AZ28">
        <v>2636228</v>
      </c>
    </row>
    <row r="29" spans="1:52" x14ac:dyDescent="0.3">
      <c r="A29" s="152">
        <v>85</v>
      </c>
      <c r="B29" t="s">
        <v>197</v>
      </c>
      <c r="D29">
        <v>2145170</v>
      </c>
      <c r="E29">
        <v>2264588</v>
      </c>
      <c r="F29">
        <v>4888608</v>
      </c>
      <c r="G29">
        <v>10985056</v>
      </c>
      <c r="H29">
        <v>27566224</v>
      </c>
      <c r="I29">
        <v>17971756</v>
      </c>
      <c r="J29">
        <v>81597453</v>
      </c>
      <c r="K29">
        <v>8319983</v>
      </c>
      <c r="M29">
        <v>2501794</v>
      </c>
      <c r="N29">
        <v>3299327</v>
      </c>
      <c r="P29">
        <v>86436392</v>
      </c>
      <c r="Q29">
        <v>802469</v>
      </c>
      <c r="R29">
        <v>288447</v>
      </c>
      <c r="S29">
        <v>2270469</v>
      </c>
      <c r="T29">
        <v>508982</v>
      </c>
      <c r="U29">
        <v>41112830</v>
      </c>
      <c r="V29">
        <v>2665972</v>
      </c>
      <c r="W29">
        <v>378125</v>
      </c>
      <c r="X29">
        <v>2468003</v>
      </c>
      <c r="Y29">
        <v>4864937</v>
      </c>
      <c r="Z29">
        <v>1957728</v>
      </c>
      <c r="AA29">
        <v>2050040</v>
      </c>
      <c r="AB29">
        <v>462993</v>
      </c>
      <c r="AC29">
        <v>7369152</v>
      </c>
      <c r="AD29">
        <v>973365</v>
      </c>
      <c r="AE29">
        <v>915179</v>
      </c>
      <c r="AF29">
        <v>23025027</v>
      </c>
      <c r="AG29">
        <v>33592142</v>
      </c>
      <c r="AH29">
        <v>7712797</v>
      </c>
      <c r="AI29">
        <v>113443</v>
      </c>
      <c r="AJ29">
        <v>7775275</v>
      </c>
      <c r="AK29">
        <v>662318</v>
      </c>
      <c r="AL29">
        <v>307547</v>
      </c>
      <c r="AM29">
        <v>8121740</v>
      </c>
      <c r="AN29">
        <v>1713965</v>
      </c>
      <c r="AO29">
        <v>2608165</v>
      </c>
      <c r="AP29">
        <v>1217679</v>
      </c>
      <c r="AQ29">
        <v>550422</v>
      </c>
      <c r="AR29">
        <v>463846</v>
      </c>
      <c r="AS29">
        <v>187281</v>
      </c>
      <c r="AU29">
        <v>5390588</v>
      </c>
      <c r="AV29">
        <v>55622</v>
      </c>
      <c r="AW29">
        <v>10552</v>
      </c>
      <c r="AX29">
        <v>40507</v>
      </c>
      <c r="AY29">
        <v>2061705</v>
      </c>
      <c r="AZ29">
        <v>2580770</v>
      </c>
    </row>
    <row r="30" spans="1:52" x14ac:dyDescent="0.3">
      <c r="A30" s="152">
        <v>88</v>
      </c>
      <c r="B30" t="s">
        <v>194</v>
      </c>
      <c r="D30">
        <v>1751531</v>
      </c>
      <c r="E30">
        <v>2526013</v>
      </c>
      <c r="F30">
        <v>6932702</v>
      </c>
      <c r="G30">
        <v>7413695</v>
      </c>
      <c r="H30">
        <v>37371562</v>
      </c>
      <c r="I30">
        <v>17315052</v>
      </c>
      <c r="J30">
        <v>86038040</v>
      </c>
      <c r="K30">
        <v>7965183</v>
      </c>
      <c r="M30">
        <v>2391074</v>
      </c>
      <c r="N30">
        <v>3027828</v>
      </c>
      <c r="P30">
        <v>94248000</v>
      </c>
      <c r="Q30">
        <v>947072</v>
      </c>
      <c r="R30">
        <v>239611</v>
      </c>
      <c r="S30">
        <v>2196273</v>
      </c>
      <c r="T30">
        <v>320020</v>
      </c>
      <c r="U30">
        <v>46895223</v>
      </c>
      <c r="V30">
        <v>3264558</v>
      </c>
      <c r="W30">
        <v>397705</v>
      </c>
      <c r="X30">
        <v>2397442</v>
      </c>
      <c r="Y30">
        <v>4336315</v>
      </c>
      <c r="Z30">
        <v>1867067</v>
      </c>
      <c r="AA30">
        <v>1785107</v>
      </c>
      <c r="AB30">
        <v>432344</v>
      </c>
      <c r="AC30">
        <v>10282000</v>
      </c>
      <c r="AD30">
        <v>1160974</v>
      </c>
      <c r="AE30">
        <v>638653</v>
      </c>
      <c r="AF30">
        <v>23537093</v>
      </c>
      <c r="AG30">
        <v>34842587</v>
      </c>
      <c r="AH30">
        <v>8504042</v>
      </c>
      <c r="AI30">
        <v>158420</v>
      </c>
      <c r="AJ30">
        <v>7984629</v>
      </c>
      <c r="AK30">
        <v>684385</v>
      </c>
      <c r="AL30">
        <v>114251</v>
      </c>
      <c r="AM30">
        <v>13128968</v>
      </c>
      <c r="AN30">
        <v>1701027</v>
      </c>
      <c r="AO30">
        <v>2862223</v>
      </c>
      <c r="AP30">
        <v>1277333</v>
      </c>
      <c r="AQ30">
        <v>738451</v>
      </c>
      <c r="AR30">
        <v>633779</v>
      </c>
      <c r="AS30">
        <v>194378</v>
      </c>
      <c r="AU30">
        <v>4065001</v>
      </c>
      <c r="AV30">
        <v>0</v>
      </c>
      <c r="AW30">
        <v>0</v>
      </c>
      <c r="AX30">
        <v>35733</v>
      </c>
      <c r="AY30">
        <v>1481248</v>
      </c>
      <c r="AZ30">
        <v>2557295</v>
      </c>
    </row>
    <row r="31" spans="1:52" x14ac:dyDescent="0.3">
      <c r="A31" s="152">
        <v>89</v>
      </c>
      <c r="B31" t="s">
        <v>198</v>
      </c>
      <c r="D31">
        <v>107402</v>
      </c>
      <c r="E31">
        <v>65294</v>
      </c>
      <c r="F31">
        <v>478722</v>
      </c>
      <c r="G31">
        <v>693932</v>
      </c>
      <c r="H31">
        <v>3292282</v>
      </c>
      <c r="I31">
        <v>216601</v>
      </c>
      <c r="J31">
        <v>8990462</v>
      </c>
      <c r="K31">
        <v>51034</v>
      </c>
      <c r="M31">
        <v>424522</v>
      </c>
      <c r="N31">
        <v>115869</v>
      </c>
      <c r="P31">
        <v>9537899</v>
      </c>
      <c r="Q31">
        <v>67894</v>
      </c>
      <c r="R31">
        <v>93441</v>
      </c>
      <c r="S31">
        <v>0</v>
      </c>
      <c r="T31">
        <v>79078</v>
      </c>
      <c r="U31">
        <v>2452226</v>
      </c>
      <c r="V31">
        <v>20814</v>
      </c>
      <c r="W31">
        <v>14286</v>
      </c>
      <c r="X31">
        <v>18868</v>
      </c>
      <c r="Y31">
        <v>301554</v>
      </c>
      <c r="Z31">
        <v>51493</v>
      </c>
      <c r="AA31">
        <v>491509</v>
      </c>
      <c r="AB31">
        <v>0</v>
      </c>
      <c r="AC31">
        <v>2768247</v>
      </c>
      <c r="AD31">
        <v>10166</v>
      </c>
      <c r="AE31">
        <v>81678</v>
      </c>
      <c r="AF31">
        <v>1811268</v>
      </c>
      <c r="AG31">
        <v>2565779</v>
      </c>
      <c r="AH31">
        <v>418825</v>
      </c>
      <c r="AI31">
        <v>1533</v>
      </c>
      <c r="AJ31">
        <v>51559</v>
      </c>
      <c r="AK31">
        <v>73313</v>
      </c>
      <c r="AL31">
        <v>0</v>
      </c>
      <c r="AM31">
        <v>976043</v>
      </c>
      <c r="AN31">
        <v>203690</v>
      </c>
      <c r="AO31">
        <v>107946</v>
      </c>
      <c r="AP31">
        <v>0</v>
      </c>
      <c r="AQ31">
        <v>13067</v>
      </c>
      <c r="AR31">
        <v>241769</v>
      </c>
      <c r="AS31">
        <v>0</v>
      </c>
      <c r="AU31">
        <v>418187</v>
      </c>
      <c r="AV31">
        <v>0</v>
      </c>
      <c r="AW31">
        <v>4828</v>
      </c>
      <c r="AX31">
        <v>0</v>
      </c>
      <c r="AY31">
        <v>1528</v>
      </c>
      <c r="AZ31">
        <v>121572</v>
      </c>
    </row>
    <row r="32" spans="1:52" x14ac:dyDescent="0.3">
      <c r="A32" s="152">
        <v>90</v>
      </c>
      <c r="B32" t="s">
        <v>191</v>
      </c>
      <c r="D32">
        <v>0</v>
      </c>
      <c r="E32">
        <v>0</v>
      </c>
      <c r="F32">
        <v>0</v>
      </c>
      <c r="G32">
        <v>0</v>
      </c>
      <c r="H32">
        <v>0</v>
      </c>
      <c r="I32">
        <v>0</v>
      </c>
      <c r="J32">
        <v>0</v>
      </c>
      <c r="K32">
        <v>0</v>
      </c>
      <c r="M32">
        <v>0</v>
      </c>
      <c r="N32">
        <v>0</v>
      </c>
      <c r="P32">
        <v>91982316</v>
      </c>
      <c r="Q32">
        <v>0</v>
      </c>
      <c r="R32">
        <v>0</v>
      </c>
      <c r="S32">
        <v>0</v>
      </c>
      <c r="T32">
        <v>0</v>
      </c>
      <c r="U32">
        <v>49595880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U32">
        <v>0</v>
      </c>
      <c r="AV32">
        <v>0</v>
      </c>
      <c r="AW32">
        <v>0</v>
      </c>
      <c r="AX32">
        <v>0</v>
      </c>
      <c r="AY32">
        <v>0</v>
      </c>
      <c r="AZ32">
        <v>0</v>
      </c>
    </row>
    <row r="33" spans="1:52" x14ac:dyDescent="0.3">
      <c r="A33" s="152">
        <v>91</v>
      </c>
      <c r="B33" t="s">
        <v>192</v>
      </c>
      <c r="D33">
        <v>0</v>
      </c>
      <c r="E33">
        <v>0</v>
      </c>
      <c r="F33">
        <v>0</v>
      </c>
      <c r="G33">
        <v>0</v>
      </c>
      <c r="H33">
        <v>0</v>
      </c>
      <c r="I33">
        <v>0</v>
      </c>
      <c r="J33">
        <v>0</v>
      </c>
      <c r="K33">
        <v>0</v>
      </c>
      <c r="M33">
        <v>0</v>
      </c>
      <c r="N33">
        <v>0</v>
      </c>
      <c r="P33">
        <v>30390566</v>
      </c>
      <c r="Q33">
        <v>0</v>
      </c>
      <c r="R33">
        <v>0</v>
      </c>
      <c r="S33">
        <v>0</v>
      </c>
      <c r="T33">
        <v>0</v>
      </c>
      <c r="U33">
        <v>17941810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U33">
        <v>0</v>
      </c>
      <c r="AV33">
        <v>0</v>
      </c>
      <c r="AW33">
        <v>0</v>
      </c>
      <c r="AX33">
        <v>0</v>
      </c>
      <c r="AY33">
        <v>0</v>
      </c>
      <c r="AZ33">
        <v>0</v>
      </c>
    </row>
    <row r="34" spans="1:52" x14ac:dyDescent="0.3">
      <c r="A34" s="152">
        <v>93</v>
      </c>
      <c r="B34" t="s">
        <v>205</v>
      </c>
      <c r="D34">
        <v>0</v>
      </c>
      <c r="E34">
        <v>0</v>
      </c>
      <c r="F34">
        <v>0</v>
      </c>
      <c r="G34">
        <v>0</v>
      </c>
      <c r="H34">
        <v>0</v>
      </c>
      <c r="I34">
        <v>0</v>
      </c>
      <c r="J34">
        <v>0</v>
      </c>
      <c r="K34">
        <v>0</v>
      </c>
      <c r="M34">
        <v>0</v>
      </c>
      <c r="N34">
        <v>0</v>
      </c>
      <c r="P34">
        <v>229137164</v>
      </c>
      <c r="Q34">
        <v>0</v>
      </c>
      <c r="R34">
        <v>0</v>
      </c>
      <c r="S34">
        <v>0</v>
      </c>
      <c r="T34">
        <v>0</v>
      </c>
      <c r="U34">
        <v>170563613</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U34">
        <v>0</v>
      </c>
      <c r="AV34">
        <v>0</v>
      </c>
      <c r="AW34">
        <v>0</v>
      </c>
      <c r="AX34">
        <v>0</v>
      </c>
      <c r="AY34">
        <v>0</v>
      </c>
      <c r="AZ34">
        <v>0</v>
      </c>
    </row>
    <row r="35" spans="1:52" x14ac:dyDescent="0.3">
      <c r="A35" s="152">
        <v>94</v>
      </c>
      <c r="B35" t="s">
        <v>208</v>
      </c>
      <c r="D35">
        <v>0</v>
      </c>
      <c r="E35">
        <v>0</v>
      </c>
      <c r="F35">
        <v>0</v>
      </c>
      <c r="G35">
        <v>0</v>
      </c>
      <c r="H35">
        <v>0</v>
      </c>
      <c r="I35">
        <v>0</v>
      </c>
      <c r="J35">
        <v>0</v>
      </c>
      <c r="K35">
        <v>0</v>
      </c>
      <c r="M35">
        <v>0</v>
      </c>
      <c r="N35">
        <v>0</v>
      </c>
      <c r="P35">
        <v>210535247</v>
      </c>
      <c r="Q35">
        <v>0</v>
      </c>
      <c r="R35">
        <v>0</v>
      </c>
      <c r="S35">
        <v>0</v>
      </c>
      <c r="T35">
        <v>0</v>
      </c>
      <c r="U35">
        <v>165470024</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U35">
        <v>0</v>
      </c>
      <c r="AV35">
        <v>0</v>
      </c>
      <c r="AW35">
        <v>0</v>
      </c>
      <c r="AX35">
        <v>0</v>
      </c>
      <c r="AY35">
        <v>0</v>
      </c>
      <c r="AZ35">
        <v>0</v>
      </c>
    </row>
    <row r="36" spans="1:52" x14ac:dyDescent="0.3">
      <c r="A36" s="152">
        <v>97</v>
      </c>
      <c r="B36" t="s">
        <v>204</v>
      </c>
      <c r="D36">
        <v>0</v>
      </c>
      <c r="E36">
        <v>0</v>
      </c>
      <c r="F36">
        <v>0</v>
      </c>
      <c r="G36">
        <v>0</v>
      </c>
      <c r="H36">
        <v>0</v>
      </c>
      <c r="I36">
        <v>0</v>
      </c>
      <c r="J36">
        <v>0</v>
      </c>
      <c r="K36">
        <v>0</v>
      </c>
      <c r="M36">
        <v>0</v>
      </c>
      <c r="N36">
        <v>0</v>
      </c>
      <c r="P36">
        <v>189415003</v>
      </c>
      <c r="Q36">
        <v>0</v>
      </c>
      <c r="R36">
        <v>0</v>
      </c>
      <c r="S36">
        <v>0</v>
      </c>
      <c r="T36">
        <v>0</v>
      </c>
      <c r="U36">
        <v>170060709</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U36">
        <v>0</v>
      </c>
      <c r="AV36">
        <v>0</v>
      </c>
      <c r="AW36">
        <v>0</v>
      </c>
      <c r="AX36">
        <v>0</v>
      </c>
      <c r="AY36">
        <v>0</v>
      </c>
      <c r="AZ36">
        <v>0</v>
      </c>
    </row>
    <row r="37" spans="1:52" x14ac:dyDescent="0.3">
      <c r="A37" s="152">
        <v>98</v>
      </c>
      <c r="B37" t="s">
        <v>209</v>
      </c>
      <c r="D37">
        <v>0</v>
      </c>
      <c r="E37">
        <v>0</v>
      </c>
      <c r="F37">
        <v>0</v>
      </c>
      <c r="G37">
        <v>0</v>
      </c>
      <c r="H37">
        <v>0</v>
      </c>
      <c r="I37">
        <v>0</v>
      </c>
      <c r="J37">
        <v>0</v>
      </c>
      <c r="K37">
        <v>0</v>
      </c>
      <c r="M37">
        <v>0</v>
      </c>
      <c r="N37">
        <v>0</v>
      </c>
      <c r="P37">
        <v>766873</v>
      </c>
      <c r="Q37">
        <v>0</v>
      </c>
      <c r="R37">
        <v>0</v>
      </c>
      <c r="S37">
        <v>0</v>
      </c>
      <c r="T37">
        <v>0</v>
      </c>
      <c r="U37">
        <v>2129475</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U37">
        <v>0</v>
      </c>
      <c r="AV37">
        <v>0</v>
      </c>
      <c r="AW37">
        <v>0</v>
      </c>
      <c r="AX37">
        <v>0</v>
      </c>
      <c r="AY37">
        <v>0</v>
      </c>
      <c r="AZ37">
        <v>0</v>
      </c>
    </row>
    <row r="38" spans="1:52" x14ac:dyDescent="0.3">
      <c r="A38" s="152">
        <v>99</v>
      </c>
      <c r="B38" t="s">
        <v>206</v>
      </c>
      <c r="D38">
        <v>0</v>
      </c>
      <c r="E38">
        <v>0</v>
      </c>
      <c r="F38">
        <v>0</v>
      </c>
      <c r="G38">
        <v>0</v>
      </c>
      <c r="H38">
        <v>0</v>
      </c>
      <c r="I38">
        <v>0</v>
      </c>
      <c r="J38">
        <v>0</v>
      </c>
      <c r="K38">
        <v>0</v>
      </c>
      <c r="M38">
        <v>0</v>
      </c>
      <c r="N38">
        <v>0</v>
      </c>
      <c r="P38">
        <v>149893550</v>
      </c>
      <c r="Q38">
        <v>0</v>
      </c>
      <c r="R38">
        <v>0</v>
      </c>
      <c r="S38">
        <v>0</v>
      </c>
      <c r="T38">
        <v>0</v>
      </c>
      <c r="U38">
        <v>126492335</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U38">
        <v>0</v>
      </c>
      <c r="AV38">
        <v>0</v>
      </c>
      <c r="AW38">
        <v>0</v>
      </c>
      <c r="AX38">
        <v>0</v>
      </c>
      <c r="AY38">
        <v>0</v>
      </c>
      <c r="AZ38">
        <v>0</v>
      </c>
    </row>
    <row r="39" spans="1:52" x14ac:dyDescent="0.3">
      <c r="A39" s="152">
        <v>100</v>
      </c>
      <c r="B39" t="s">
        <v>219</v>
      </c>
      <c r="D39">
        <v>0</v>
      </c>
      <c r="E39">
        <v>0</v>
      </c>
      <c r="F39">
        <v>0</v>
      </c>
      <c r="G39">
        <v>0</v>
      </c>
      <c r="H39">
        <v>0</v>
      </c>
      <c r="I39">
        <v>0</v>
      </c>
      <c r="J39">
        <v>0</v>
      </c>
      <c r="K39">
        <v>0</v>
      </c>
      <c r="M39">
        <v>0</v>
      </c>
      <c r="N39">
        <v>0</v>
      </c>
      <c r="P39">
        <v>1764868</v>
      </c>
      <c r="Q39">
        <v>0</v>
      </c>
      <c r="R39">
        <v>0</v>
      </c>
      <c r="S39">
        <v>0</v>
      </c>
      <c r="T39">
        <v>0</v>
      </c>
      <c r="U39">
        <v>1350098</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U39">
        <v>0</v>
      </c>
      <c r="AV39">
        <v>0</v>
      </c>
      <c r="AW39">
        <v>0</v>
      </c>
      <c r="AX39">
        <v>0</v>
      </c>
      <c r="AY39">
        <v>0</v>
      </c>
      <c r="AZ39">
        <v>0</v>
      </c>
    </row>
    <row r="40" spans="1:52" x14ac:dyDescent="0.3">
      <c r="A40" s="152">
        <v>101</v>
      </c>
      <c r="B40" t="s">
        <v>218</v>
      </c>
      <c r="D40">
        <v>0</v>
      </c>
      <c r="E40">
        <v>0</v>
      </c>
      <c r="F40">
        <v>0</v>
      </c>
      <c r="G40">
        <v>0</v>
      </c>
      <c r="H40">
        <v>0</v>
      </c>
      <c r="I40">
        <v>0</v>
      </c>
      <c r="J40">
        <v>0</v>
      </c>
      <c r="K40">
        <v>0</v>
      </c>
      <c r="M40">
        <v>0</v>
      </c>
      <c r="N40">
        <v>0</v>
      </c>
      <c r="P40">
        <v>40379363</v>
      </c>
      <c r="Q40">
        <v>0</v>
      </c>
      <c r="R40">
        <v>0</v>
      </c>
      <c r="S40">
        <v>0</v>
      </c>
      <c r="T40">
        <v>0</v>
      </c>
      <c r="U40">
        <v>35010060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U40">
        <v>0</v>
      </c>
      <c r="AV40">
        <v>0</v>
      </c>
      <c r="AW40">
        <v>0</v>
      </c>
      <c r="AX40">
        <v>0</v>
      </c>
      <c r="AY40">
        <v>0</v>
      </c>
      <c r="AZ40">
        <v>0</v>
      </c>
    </row>
    <row r="41" spans="1:52" x14ac:dyDescent="0.3">
      <c r="A41" s="152">
        <v>102</v>
      </c>
      <c r="B41" t="s">
        <v>232</v>
      </c>
      <c r="D41">
        <v>0</v>
      </c>
      <c r="E41">
        <v>0</v>
      </c>
      <c r="F41">
        <v>0</v>
      </c>
      <c r="G41">
        <v>0</v>
      </c>
      <c r="H41">
        <v>0</v>
      </c>
      <c r="I41">
        <v>0</v>
      </c>
      <c r="J41">
        <v>0</v>
      </c>
      <c r="K41">
        <v>96.72</v>
      </c>
      <c r="M41">
        <v>0</v>
      </c>
      <c r="N41">
        <v>0</v>
      </c>
      <c r="P41">
        <v>0</v>
      </c>
      <c r="Q41">
        <v>0</v>
      </c>
      <c r="R41">
        <v>0</v>
      </c>
      <c r="S41">
        <v>0</v>
      </c>
      <c r="T41">
        <v>0</v>
      </c>
      <c r="U41">
        <v>0</v>
      </c>
      <c r="V41">
        <v>0</v>
      </c>
      <c r="W41">
        <v>0</v>
      </c>
      <c r="X41">
        <v>98.81</v>
      </c>
      <c r="Y41">
        <v>0</v>
      </c>
      <c r="Z41">
        <v>0</v>
      </c>
      <c r="AA41">
        <v>0</v>
      </c>
      <c r="AB41">
        <v>0</v>
      </c>
      <c r="AC41">
        <v>0</v>
      </c>
      <c r="AD41">
        <v>0</v>
      </c>
      <c r="AE41">
        <v>0</v>
      </c>
      <c r="AF41">
        <v>0</v>
      </c>
      <c r="AG41">
        <v>0</v>
      </c>
      <c r="AH41">
        <v>0</v>
      </c>
      <c r="AI41">
        <v>98.53</v>
      </c>
      <c r="AJ41">
        <v>0</v>
      </c>
      <c r="AK41">
        <v>0</v>
      </c>
      <c r="AL41">
        <v>99.4</v>
      </c>
      <c r="AM41">
        <v>0</v>
      </c>
      <c r="AN41">
        <v>0</v>
      </c>
      <c r="AO41">
        <v>0</v>
      </c>
      <c r="AP41">
        <v>0</v>
      </c>
      <c r="AQ41">
        <v>0</v>
      </c>
      <c r="AR41">
        <v>0</v>
      </c>
      <c r="AS41">
        <v>0</v>
      </c>
      <c r="AU41">
        <v>0</v>
      </c>
      <c r="AV41">
        <v>0</v>
      </c>
      <c r="AW41">
        <v>100</v>
      </c>
      <c r="AX41">
        <v>0</v>
      </c>
      <c r="AY41">
        <v>0</v>
      </c>
      <c r="AZ41">
        <v>0</v>
      </c>
    </row>
    <row r="42" spans="1:52" x14ac:dyDescent="0.3">
      <c r="A42" s="152">
        <v>103</v>
      </c>
      <c r="B42" t="s">
        <v>233</v>
      </c>
      <c r="D42">
        <v>0</v>
      </c>
      <c r="E42">
        <v>0</v>
      </c>
      <c r="F42">
        <v>0</v>
      </c>
      <c r="G42">
        <v>0</v>
      </c>
      <c r="H42">
        <v>0</v>
      </c>
      <c r="I42">
        <v>0</v>
      </c>
      <c r="J42">
        <v>0</v>
      </c>
      <c r="K42">
        <v>100</v>
      </c>
      <c r="M42">
        <v>0</v>
      </c>
      <c r="N42">
        <v>0</v>
      </c>
      <c r="P42">
        <v>0</v>
      </c>
      <c r="Q42">
        <v>0</v>
      </c>
      <c r="R42">
        <v>0</v>
      </c>
      <c r="S42">
        <v>0</v>
      </c>
      <c r="T42">
        <v>0</v>
      </c>
      <c r="U42">
        <v>0</v>
      </c>
      <c r="V42">
        <v>0</v>
      </c>
      <c r="W42">
        <v>0</v>
      </c>
      <c r="X42">
        <v>100</v>
      </c>
      <c r="Y42">
        <v>0</v>
      </c>
      <c r="Z42">
        <v>0</v>
      </c>
      <c r="AA42">
        <v>0</v>
      </c>
      <c r="AB42">
        <v>0</v>
      </c>
      <c r="AC42">
        <v>0</v>
      </c>
      <c r="AD42">
        <v>0</v>
      </c>
      <c r="AE42">
        <v>0</v>
      </c>
      <c r="AF42">
        <v>0</v>
      </c>
      <c r="AG42">
        <v>0</v>
      </c>
      <c r="AH42">
        <v>0</v>
      </c>
      <c r="AI42">
        <v>100</v>
      </c>
      <c r="AJ42">
        <v>0</v>
      </c>
      <c r="AK42">
        <v>0</v>
      </c>
      <c r="AL42">
        <v>100</v>
      </c>
      <c r="AM42">
        <v>0</v>
      </c>
      <c r="AN42">
        <v>0</v>
      </c>
      <c r="AO42">
        <v>0</v>
      </c>
      <c r="AP42">
        <v>0</v>
      </c>
      <c r="AQ42">
        <v>0</v>
      </c>
      <c r="AR42">
        <v>0</v>
      </c>
      <c r="AS42">
        <v>0</v>
      </c>
      <c r="AU42">
        <v>0</v>
      </c>
      <c r="AV42">
        <v>0</v>
      </c>
      <c r="AW42">
        <v>100</v>
      </c>
      <c r="AX42">
        <v>0</v>
      </c>
      <c r="AY42">
        <v>0</v>
      </c>
      <c r="AZ42">
        <v>0</v>
      </c>
    </row>
    <row r="43" spans="1:52" x14ac:dyDescent="0.3">
      <c r="A43" s="152">
        <v>191</v>
      </c>
      <c r="B43" t="s">
        <v>201</v>
      </c>
      <c r="D43">
        <v>741335</v>
      </c>
      <c r="E43">
        <v>620606</v>
      </c>
      <c r="F43">
        <v>0</v>
      </c>
      <c r="G43">
        <v>2859728</v>
      </c>
      <c r="H43">
        <v>4281722</v>
      </c>
      <c r="I43">
        <v>4764375</v>
      </c>
      <c r="J43">
        <v>9299824</v>
      </c>
      <c r="K43">
        <v>0</v>
      </c>
      <c r="M43">
        <v>36000</v>
      </c>
      <c r="N43">
        <v>408421</v>
      </c>
      <c r="P43">
        <v>8784291</v>
      </c>
      <c r="Q43">
        <v>0</v>
      </c>
      <c r="R43">
        <v>0</v>
      </c>
      <c r="S43">
        <v>140601</v>
      </c>
      <c r="T43">
        <v>0</v>
      </c>
      <c r="U43">
        <v>5528276</v>
      </c>
      <c r="V43">
        <v>83942</v>
      </c>
      <c r="W43">
        <v>0</v>
      </c>
      <c r="X43">
        <v>600000</v>
      </c>
      <c r="Y43">
        <v>284885</v>
      </c>
      <c r="Z43">
        <v>0</v>
      </c>
      <c r="AA43">
        <v>0</v>
      </c>
      <c r="AB43">
        <v>0</v>
      </c>
      <c r="AC43">
        <v>0</v>
      </c>
      <c r="AD43">
        <v>84901</v>
      </c>
      <c r="AE43">
        <v>0</v>
      </c>
      <c r="AF43">
        <v>3466785</v>
      </c>
      <c r="AG43">
        <v>1992762</v>
      </c>
      <c r="AH43">
        <v>0</v>
      </c>
      <c r="AI43">
        <v>0</v>
      </c>
      <c r="AJ43">
        <v>0</v>
      </c>
      <c r="AK43">
        <v>0</v>
      </c>
      <c r="AL43">
        <v>0</v>
      </c>
      <c r="AM43">
        <v>0</v>
      </c>
      <c r="AN43">
        <v>0</v>
      </c>
      <c r="AO43">
        <v>1603619</v>
      </c>
      <c r="AP43">
        <v>0</v>
      </c>
      <c r="AQ43">
        <v>28652</v>
      </c>
      <c r="AR43">
        <v>0</v>
      </c>
      <c r="AS43">
        <v>0</v>
      </c>
      <c r="AU43">
        <v>465448</v>
      </c>
      <c r="AV43">
        <v>0</v>
      </c>
      <c r="AW43">
        <v>0</v>
      </c>
      <c r="AX43">
        <v>0</v>
      </c>
      <c r="AY43">
        <v>387350</v>
      </c>
      <c r="AZ43">
        <v>1217044</v>
      </c>
    </row>
    <row r="44" spans="1:52" x14ac:dyDescent="0.3">
      <c r="A44" s="152">
        <v>192</v>
      </c>
      <c r="B44" t="s">
        <v>212</v>
      </c>
      <c r="D44">
        <v>0</v>
      </c>
      <c r="E44">
        <v>0</v>
      </c>
      <c r="F44">
        <v>0</v>
      </c>
      <c r="G44">
        <v>0</v>
      </c>
      <c r="H44">
        <v>0</v>
      </c>
      <c r="I44">
        <v>0</v>
      </c>
      <c r="J44">
        <v>0</v>
      </c>
      <c r="K44">
        <v>0</v>
      </c>
      <c r="M44">
        <v>0</v>
      </c>
      <c r="N44">
        <v>0</v>
      </c>
      <c r="P44">
        <v>12155694</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U44">
        <v>0</v>
      </c>
      <c r="AV44">
        <v>0</v>
      </c>
      <c r="AW44">
        <v>0</v>
      </c>
      <c r="AX44">
        <v>0</v>
      </c>
      <c r="AY44">
        <v>0</v>
      </c>
      <c r="AZ44">
        <v>0</v>
      </c>
    </row>
    <row r="45" spans="1:52" x14ac:dyDescent="0.3">
      <c r="A45" s="152">
        <v>252</v>
      </c>
      <c r="B45" t="s">
        <v>74</v>
      </c>
      <c r="D45">
        <v>0</v>
      </c>
      <c r="E45">
        <v>0</v>
      </c>
      <c r="F45">
        <v>0</v>
      </c>
      <c r="G45">
        <v>0</v>
      </c>
      <c r="H45">
        <v>0</v>
      </c>
      <c r="I45">
        <v>0</v>
      </c>
      <c r="J45">
        <v>0</v>
      </c>
      <c r="K45">
        <v>0</v>
      </c>
      <c r="M45">
        <v>0</v>
      </c>
      <c r="N45">
        <v>0</v>
      </c>
      <c r="P45">
        <v>0</v>
      </c>
      <c r="Q45">
        <v>0</v>
      </c>
      <c r="R45">
        <v>0</v>
      </c>
      <c r="S45">
        <v>0</v>
      </c>
      <c r="T45">
        <v>0</v>
      </c>
      <c r="U45">
        <v>0</v>
      </c>
      <c r="V45">
        <v>0</v>
      </c>
      <c r="W45">
        <v>0</v>
      </c>
      <c r="X45">
        <v>0</v>
      </c>
      <c r="Y45">
        <v>0</v>
      </c>
      <c r="Z45">
        <v>0</v>
      </c>
      <c r="AA45">
        <v>0</v>
      </c>
      <c r="AB45">
        <v>0</v>
      </c>
      <c r="AC45">
        <v>0</v>
      </c>
      <c r="AD45">
        <v>0</v>
      </c>
      <c r="AE45">
        <v>0</v>
      </c>
      <c r="AF45">
        <v>0</v>
      </c>
      <c r="AG45">
        <v>0</v>
      </c>
      <c r="AH45">
        <v>0</v>
      </c>
      <c r="AI45">
        <v>6374</v>
      </c>
      <c r="AJ45">
        <v>0</v>
      </c>
      <c r="AK45">
        <v>0</v>
      </c>
      <c r="AL45">
        <v>0</v>
      </c>
      <c r="AM45">
        <v>0</v>
      </c>
      <c r="AN45">
        <v>0</v>
      </c>
      <c r="AO45">
        <v>0</v>
      </c>
      <c r="AP45">
        <v>0</v>
      </c>
      <c r="AQ45">
        <v>0</v>
      </c>
      <c r="AR45">
        <v>0</v>
      </c>
      <c r="AS45">
        <v>0</v>
      </c>
      <c r="AU45">
        <v>0</v>
      </c>
      <c r="AV45">
        <v>0</v>
      </c>
      <c r="AW45">
        <v>0</v>
      </c>
      <c r="AX45">
        <v>0</v>
      </c>
      <c r="AY45">
        <v>0</v>
      </c>
      <c r="AZ45">
        <v>0</v>
      </c>
    </row>
    <row r="46" spans="1:52" x14ac:dyDescent="0.3">
      <c r="A46" s="152">
        <v>253</v>
      </c>
      <c r="B46" t="s">
        <v>75</v>
      </c>
      <c r="D46">
        <v>0</v>
      </c>
      <c r="E46">
        <v>0</v>
      </c>
      <c r="F46">
        <v>0</v>
      </c>
      <c r="G46">
        <v>0</v>
      </c>
      <c r="H46">
        <v>0</v>
      </c>
      <c r="I46">
        <v>0</v>
      </c>
      <c r="J46">
        <v>0</v>
      </c>
      <c r="K46">
        <v>0</v>
      </c>
      <c r="M46">
        <v>0</v>
      </c>
      <c r="N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U46">
        <v>0</v>
      </c>
      <c r="AV46">
        <v>0</v>
      </c>
      <c r="AW46">
        <v>0</v>
      </c>
      <c r="AX46">
        <v>0</v>
      </c>
      <c r="AY46">
        <v>0</v>
      </c>
      <c r="AZ46">
        <v>0</v>
      </c>
    </row>
    <row r="47" spans="1:52" x14ac:dyDescent="0.3">
      <c r="A47" s="152">
        <v>254</v>
      </c>
      <c r="B47" t="s">
        <v>76</v>
      </c>
      <c r="D47">
        <v>0</v>
      </c>
      <c r="E47">
        <v>0</v>
      </c>
      <c r="F47">
        <v>0</v>
      </c>
      <c r="G47">
        <v>0</v>
      </c>
      <c r="H47">
        <v>0</v>
      </c>
      <c r="I47">
        <v>0</v>
      </c>
      <c r="J47">
        <v>0</v>
      </c>
      <c r="K47">
        <v>0</v>
      </c>
      <c r="M47">
        <v>0</v>
      </c>
      <c r="N47">
        <v>0</v>
      </c>
      <c r="P47">
        <v>0</v>
      </c>
      <c r="Q47">
        <v>0</v>
      </c>
      <c r="R47">
        <v>0</v>
      </c>
      <c r="S47">
        <v>0</v>
      </c>
      <c r="T47">
        <v>0</v>
      </c>
      <c r="U47">
        <v>0</v>
      </c>
      <c r="V47">
        <v>0</v>
      </c>
      <c r="W47">
        <v>0</v>
      </c>
      <c r="X47">
        <v>0</v>
      </c>
      <c r="Y47">
        <v>0</v>
      </c>
      <c r="Z47">
        <v>0</v>
      </c>
      <c r="AA47">
        <v>0</v>
      </c>
      <c r="AB47">
        <v>0</v>
      </c>
      <c r="AC47">
        <v>0</v>
      </c>
      <c r="AD47">
        <v>0</v>
      </c>
      <c r="AE47">
        <v>0</v>
      </c>
      <c r="AF47">
        <v>0</v>
      </c>
      <c r="AG47">
        <v>0</v>
      </c>
      <c r="AH47">
        <v>0</v>
      </c>
      <c r="AI47">
        <v>736590</v>
      </c>
      <c r="AJ47">
        <v>0</v>
      </c>
      <c r="AK47">
        <v>0</v>
      </c>
      <c r="AL47">
        <v>0</v>
      </c>
      <c r="AM47">
        <v>0</v>
      </c>
      <c r="AN47">
        <v>0</v>
      </c>
      <c r="AO47">
        <v>0</v>
      </c>
      <c r="AP47">
        <v>0</v>
      </c>
      <c r="AQ47">
        <v>0</v>
      </c>
      <c r="AR47">
        <v>0</v>
      </c>
      <c r="AS47">
        <v>0</v>
      </c>
      <c r="AU47">
        <v>0</v>
      </c>
      <c r="AV47">
        <v>0</v>
      </c>
      <c r="AW47">
        <v>0</v>
      </c>
      <c r="AX47">
        <v>0</v>
      </c>
      <c r="AY47">
        <v>0</v>
      </c>
      <c r="AZ47">
        <v>0</v>
      </c>
    </row>
    <row r="48" spans="1:52" x14ac:dyDescent="0.3">
      <c r="A48" s="152">
        <v>255</v>
      </c>
      <c r="B48" t="s">
        <v>165</v>
      </c>
      <c r="D48">
        <v>0</v>
      </c>
      <c r="E48">
        <v>0</v>
      </c>
      <c r="F48">
        <v>0</v>
      </c>
      <c r="G48">
        <v>0</v>
      </c>
      <c r="H48">
        <v>0</v>
      </c>
      <c r="I48">
        <v>0</v>
      </c>
      <c r="J48">
        <v>0</v>
      </c>
      <c r="K48">
        <v>0</v>
      </c>
      <c r="M48">
        <v>0</v>
      </c>
      <c r="N48">
        <v>0</v>
      </c>
      <c r="P48">
        <v>0</v>
      </c>
      <c r="Q48">
        <v>0</v>
      </c>
      <c r="R48">
        <v>0</v>
      </c>
      <c r="S48">
        <v>0</v>
      </c>
      <c r="T48">
        <v>0</v>
      </c>
      <c r="U48">
        <v>0</v>
      </c>
      <c r="V48">
        <v>0</v>
      </c>
      <c r="W48">
        <v>0</v>
      </c>
      <c r="X48">
        <v>0</v>
      </c>
      <c r="Y48">
        <v>0</v>
      </c>
      <c r="Z48">
        <v>0</v>
      </c>
      <c r="AA48">
        <v>0</v>
      </c>
      <c r="AB48">
        <v>0</v>
      </c>
      <c r="AC48">
        <v>0</v>
      </c>
      <c r="AD48">
        <v>0</v>
      </c>
      <c r="AE48">
        <v>0</v>
      </c>
      <c r="AF48">
        <v>0</v>
      </c>
      <c r="AG48">
        <v>0</v>
      </c>
      <c r="AH48">
        <v>0</v>
      </c>
      <c r="AI48">
        <v>216774</v>
      </c>
      <c r="AJ48">
        <v>0</v>
      </c>
      <c r="AK48">
        <v>0</v>
      </c>
      <c r="AL48">
        <v>0</v>
      </c>
      <c r="AM48">
        <v>0</v>
      </c>
      <c r="AN48">
        <v>0</v>
      </c>
      <c r="AO48">
        <v>0</v>
      </c>
      <c r="AP48">
        <v>0</v>
      </c>
      <c r="AQ48">
        <v>0</v>
      </c>
      <c r="AR48">
        <v>0</v>
      </c>
      <c r="AS48">
        <v>0</v>
      </c>
      <c r="AU48">
        <v>0</v>
      </c>
      <c r="AV48">
        <v>0</v>
      </c>
      <c r="AW48">
        <v>0</v>
      </c>
      <c r="AX48">
        <v>0</v>
      </c>
      <c r="AY48">
        <v>0</v>
      </c>
      <c r="AZ48">
        <v>0</v>
      </c>
    </row>
    <row r="49" spans="1:52" x14ac:dyDescent="0.3">
      <c r="A49" s="152">
        <v>327</v>
      </c>
      <c r="B49" t="s">
        <v>866</v>
      </c>
      <c r="D49">
        <v>724599</v>
      </c>
      <c r="E49">
        <v>529738</v>
      </c>
      <c r="F49">
        <v>493112</v>
      </c>
      <c r="G49">
        <v>1070624</v>
      </c>
      <c r="H49">
        <v>13077710</v>
      </c>
      <c r="I49">
        <v>7861153</v>
      </c>
      <c r="J49">
        <v>9764697</v>
      </c>
      <c r="K49">
        <v>1057862</v>
      </c>
      <c r="M49">
        <v>1554693</v>
      </c>
      <c r="N49">
        <v>788528</v>
      </c>
      <c r="P49">
        <v>12180177</v>
      </c>
      <c r="Q49">
        <v>34035</v>
      </c>
      <c r="R49">
        <v>20000</v>
      </c>
      <c r="S49">
        <v>637499</v>
      </c>
      <c r="T49">
        <v>30586</v>
      </c>
      <c r="U49">
        <v>3780635</v>
      </c>
      <c r="V49">
        <v>58844</v>
      </c>
      <c r="W49">
        <v>265154</v>
      </c>
      <c r="X49">
        <v>260800</v>
      </c>
      <c r="Y49">
        <v>882053</v>
      </c>
      <c r="Z49">
        <v>326985</v>
      </c>
      <c r="AA49">
        <v>356810</v>
      </c>
      <c r="AB49">
        <v>92043</v>
      </c>
      <c r="AC49">
        <v>1377196</v>
      </c>
      <c r="AD49">
        <v>506876</v>
      </c>
      <c r="AE49">
        <v>0</v>
      </c>
      <c r="AF49">
        <v>18994773</v>
      </c>
      <c r="AG49">
        <v>17605354</v>
      </c>
      <c r="AH49">
        <v>41143242</v>
      </c>
      <c r="AI49">
        <v>0</v>
      </c>
      <c r="AJ49">
        <v>603427</v>
      </c>
      <c r="AK49">
        <v>315358</v>
      </c>
      <c r="AL49">
        <v>1</v>
      </c>
      <c r="AM49">
        <v>33450</v>
      </c>
      <c r="AN49">
        <v>77603</v>
      </c>
      <c r="AO49">
        <v>392289</v>
      </c>
      <c r="AP49">
        <v>68756</v>
      </c>
      <c r="AQ49">
        <v>151491</v>
      </c>
      <c r="AR49">
        <v>0</v>
      </c>
      <c r="AS49">
        <v>59979</v>
      </c>
      <c r="AU49">
        <v>1645763</v>
      </c>
      <c r="AV49">
        <v>0</v>
      </c>
      <c r="AW49">
        <v>0</v>
      </c>
      <c r="AX49">
        <v>15059</v>
      </c>
      <c r="AY49">
        <v>228517</v>
      </c>
      <c r="AZ49">
        <v>16858</v>
      </c>
    </row>
    <row r="50" spans="1:52" x14ac:dyDescent="0.3">
      <c r="A50" s="152">
        <v>328</v>
      </c>
      <c r="B50" t="s">
        <v>284</v>
      </c>
      <c r="D50">
        <v>1823154</v>
      </c>
      <c r="E50">
        <v>0</v>
      </c>
      <c r="F50">
        <v>247455</v>
      </c>
      <c r="G50">
        <v>17299811</v>
      </c>
      <c r="H50">
        <v>14130635</v>
      </c>
      <c r="I50">
        <v>4257477</v>
      </c>
      <c r="J50">
        <v>112802125</v>
      </c>
      <c r="K50">
        <v>3923533</v>
      </c>
      <c r="M50">
        <v>107237</v>
      </c>
      <c r="N50">
        <v>0</v>
      </c>
      <c r="P50">
        <v>102169071</v>
      </c>
      <c r="Q50">
        <v>0</v>
      </c>
      <c r="R50">
        <v>0</v>
      </c>
      <c r="S50">
        <v>126741</v>
      </c>
      <c r="T50">
        <v>1281008</v>
      </c>
      <c r="U50">
        <v>23439181</v>
      </c>
      <c r="V50">
        <v>0</v>
      </c>
      <c r="W50">
        <v>0</v>
      </c>
      <c r="X50">
        <v>7057810</v>
      </c>
      <c r="Y50">
        <v>0</v>
      </c>
      <c r="Z50">
        <v>6521</v>
      </c>
      <c r="AA50">
        <v>0</v>
      </c>
      <c r="AB50">
        <v>0</v>
      </c>
      <c r="AC50">
        <v>2973403</v>
      </c>
      <c r="AD50">
        <v>0</v>
      </c>
      <c r="AE50">
        <v>0</v>
      </c>
      <c r="AF50">
        <v>11473601</v>
      </c>
      <c r="AG50">
        <v>58602396</v>
      </c>
      <c r="AH50">
        <v>138085</v>
      </c>
      <c r="AI50">
        <v>0</v>
      </c>
      <c r="AJ50">
        <v>1084517</v>
      </c>
      <c r="AK50">
        <v>1036427</v>
      </c>
      <c r="AL50">
        <v>0</v>
      </c>
      <c r="AM50">
        <v>1630956</v>
      </c>
      <c r="AN50">
        <v>0</v>
      </c>
      <c r="AO50">
        <v>2946791</v>
      </c>
      <c r="AP50">
        <v>0</v>
      </c>
      <c r="AQ50">
        <v>0</v>
      </c>
      <c r="AR50">
        <v>0</v>
      </c>
      <c r="AS50">
        <v>0</v>
      </c>
      <c r="AU50">
        <v>1921301</v>
      </c>
      <c r="AV50">
        <v>0</v>
      </c>
      <c r="AW50">
        <v>0</v>
      </c>
      <c r="AX50">
        <v>0</v>
      </c>
      <c r="AY50">
        <v>0</v>
      </c>
      <c r="AZ50">
        <v>3508930</v>
      </c>
    </row>
    <row r="51" spans="1:52" x14ac:dyDescent="0.3">
      <c r="A51" s="152">
        <v>331</v>
      </c>
      <c r="B51" t="s">
        <v>215</v>
      </c>
      <c r="D51">
        <v>208393</v>
      </c>
      <c r="E51">
        <v>437509</v>
      </c>
      <c r="F51">
        <v>2004391</v>
      </c>
      <c r="G51">
        <v>674598</v>
      </c>
      <c r="H51">
        <v>5265825</v>
      </c>
      <c r="I51">
        <v>2409269</v>
      </c>
      <c r="J51">
        <v>12489159</v>
      </c>
      <c r="K51">
        <v>152840</v>
      </c>
      <c r="M51">
        <v>434000</v>
      </c>
      <c r="N51">
        <v>668855</v>
      </c>
      <c r="P51">
        <v>16267672</v>
      </c>
      <c r="Q51">
        <v>141547</v>
      </c>
      <c r="R51">
        <v>43000</v>
      </c>
      <c r="S51">
        <v>245380</v>
      </c>
      <c r="T51">
        <v>1297522</v>
      </c>
      <c r="U51">
        <v>4924804</v>
      </c>
      <c r="V51">
        <v>920027</v>
      </c>
      <c r="W51">
        <v>392557</v>
      </c>
      <c r="X51">
        <v>285751</v>
      </c>
      <c r="Y51">
        <v>1690113</v>
      </c>
      <c r="Z51">
        <v>175267</v>
      </c>
      <c r="AA51">
        <v>305130</v>
      </c>
      <c r="AB51">
        <v>0</v>
      </c>
      <c r="AC51">
        <v>2456309</v>
      </c>
      <c r="AD51">
        <v>330426</v>
      </c>
      <c r="AE51">
        <v>29000</v>
      </c>
      <c r="AF51">
        <v>3682993</v>
      </c>
      <c r="AG51">
        <v>5827407</v>
      </c>
      <c r="AH51">
        <v>1643384</v>
      </c>
      <c r="AI51">
        <v>91230</v>
      </c>
      <c r="AJ51">
        <v>575581</v>
      </c>
      <c r="AK51">
        <v>83573</v>
      </c>
      <c r="AL51">
        <v>0</v>
      </c>
      <c r="AM51">
        <v>2421145</v>
      </c>
      <c r="AN51">
        <v>224785</v>
      </c>
      <c r="AO51">
        <v>301883</v>
      </c>
      <c r="AP51">
        <v>0</v>
      </c>
      <c r="AQ51">
        <v>129358</v>
      </c>
      <c r="AR51">
        <v>121000</v>
      </c>
      <c r="AS51">
        <v>0</v>
      </c>
      <c r="AU51">
        <v>223250</v>
      </c>
      <c r="AV51">
        <v>0</v>
      </c>
      <c r="AW51">
        <v>6000</v>
      </c>
      <c r="AX51">
        <v>0</v>
      </c>
      <c r="AY51">
        <v>3056</v>
      </c>
      <c r="AZ51">
        <v>471072</v>
      </c>
    </row>
    <row r="52" spans="1:52" x14ac:dyDescent="0.3">
      <c r="A52" s="152">
        <v>332</v>
      </c>
      <c r="B52" t="s">
        <v>216</v>
      </c>
      <c r="D52">
        <v>48630</v>
      </c>
      <c r="E52">
        <v>265531</v>
      </c>
      <c r="F52">
        <v>1543922</v>
      </c>
      <c r="G52">
        <v>28036120</v>
      </c>
      <c r="H52">
        <v>23196827</v>
      </c>
      <c r="I52">
        <v>4867657</v>
      </c>
      <c r="J52">
        <v>55754015</v>
      </c>
      <c r="K52">
        <v>3664043</v>
      </c>
      <c r="M52">
        <v>336523</v>
      </c>
      <c r="N52">
        <v>352246</v>
      </c>
      <c r="P52">
        <v>79735851</v>
      </c>
      <c r="Q52">
        <v>55596</v>
      </c>
      <c r="R52">
        <v>0</v>
      </c>
      <c r="S52">
        <v>954284</v>
      </c>
      <c r="T52">
        <v>990524</v>
      </c>
      <c r="U52">
        <v>17799715</v>
      </c>
      <c r="V52">
        <v>1006081</v>
      </c>
      <c r="W52">
        <v>293929</v>
      </c>
      <c r="X52">
        <v>4385424</v>
      </c>
      <c r="Y52">
        <v>1902851</v>
      </c>
      <c r="Z52">
        <v>246960</v>
      </c>
      <c r="AA52">
        <v>17269</v>
      </c>
      <c r="AB52">
        <v>0</v>
      </c>
      <c r="AC52">
        <v>2751075</v>
      </c>
      <c r="AD52">
        <v>72293</v>
      </c>
      <c r="AE52">
        <v>41530</v>
      </c>
      <c r="AF52">
        <v>9057513</v>
      </c>
      <c r="AG52">
        <v>26283821</v>
      </c>
      <c r="AH52">
        <v>301286</v>
      </c>
      <c r="AI52">
        <v>0</v>
      </c>
      <c r="AJ52">
        <v>2276672</v>
      </c>
      <c r="AK52">
        <v>19901</v>
      </c>
      <c r="AL52">
        <v>13743</v>
      </c>
      <c r="AM52">
        <v>1215941</v>
      </c>
      <c r="AN52">
        <v>238879</v>
      </c>
      <c r="AO52">
        <v>2724563</v>
      </c>
      <c r="AP52">
        <v>393983</v>
      </c>
      <c r="AQ52">
        <v>17959</v>
      </c>
      <c r="AR52">
        <v>0</v>
      </c>
      <c r="AS52">
        <v>0</v>
      </c>
      <c r="AU52">
        <v>1107271</v>
      </c>
      <c r="AV52">
        <v>0</v>
      </c>
      <c r="AW52">
        <v>0</v>
      </c>
      <c r="AX52">
        <v>2900</v>
      </c>
      <c r="AY52">
        <v>538485</v>
      </c>
      <c r="AZ52">
        <v>2967881</v>
      </c>
    </row>
    <row r="53" spans="1:52" x14ac:dyDescent="0.3">
      <c r="A53" s="152">
        <v>333</v>
      </c>
      <c r="B53" t="s">
        <v>153</v>
      </c>
      <c r="D53">
        <v>0</v>
      </c>
      <c r="E53">
        <v>0</v>
      </c>
      <c r="F53">
        <v>0</v>
      </c>
      <c r="G53">
        <v>0</v>
      </c>
      <c r="H53">
        <v>0</v>
      </c>
      <c r="I53">
        <v>0</v>
      </c>
      <c r="J53">
        <v>0</v>
      </c>
      <c r="K53">
        <v>0</v>
      </c>
      <c r="M53">
        <v>0</v>
      </c>
      <c r="N53">
        <v>0</v>
      </c>
      <c r="P53">
        <v>0</v>
      </c>
      <c r="Q53">
        <v>0</v>
      </c>
      <c r="R53">
        <v>0</v>
      </c>
      <c r="S53">
        <v>0</v>
      </c>
      <c r="T53">
        <v>0</v>
      </c>
      <c r="U53">
        <v>0</v>
      </c>
      <c r="V53">
        <v>0</v>
      </c>
      <c r="W53">
        <v>0</v>
      </c>
      <c r="X53">
        <v>0</v>
      </c>
      <c r="Y53">
        <v>0</v>
      </c>
      <c r="Z53">
        <v>0</v>
      </c>
      <c r="AA53">
        <v>0</v>
      </c>
      <c r="AB53">
        <v>0</v>
      </c>
      <c r="AC53">
        <v>0</v>
      </c>
      <c r="AD53">
        <v>0</v>
      </c>
      <c r="AE53">
        <v>0</v>
      </c>
      <c r="AF53">
        <v>0</v>
      </c>
      <c r="AG53">
        <v>0</v>
      </c>
      <c r="AH53">
        <v>0</v>
      </c>
      <c r="AI53">
        <v>714038</v>
      </c>
      <c r="AJ53">
        <v>0</v>
      </c>
      <c r="AK53">
        <v>0</v>
      </c>
      <c r="AL53">
        <v>0</v>
      </c>
      <c r="AM53">
        <v>0</v>
      </c>
      <c r="AN53">
        <v>0</v>
      </c>
      <c r="AO53">
        <v>0</v>
      </c>
      <c r="AP53">
        <v>0</v>
      </c>
      <c r="AQ53">
        <v>0</v>
      </c>
      <c r="AR53">
        <v>0</v>
      </c>
      <c r="AS53">
        <v>0</v>
      </c>
      <c r="AU53">
        <v>0</v>
      </c>
      <c r="AV53">
        <v>0</v>
      </c>
      <c r="AW53">
        <v>0</v>
      </c>
      <c r="AX53">
        <v>0</v>
      </c>
      <c r="AY53">
        <v>0</v>
      </c>
      <c r="AZ53">
        <v>0</v>
      </c>
    </row>
    <row r="54" spans="1:52" x14ac:dyDescent="0.3">
      <c r="A54" s="152">
        <v>334</v>
      </c>
      <c r="B54" t="s">
        <v>238</v>
      </c>
      <c r="D54">
        <v>0</v>
      </c>
      <c r="E54">
        <v>0</v>
      </c>
      <c r="F54">
        <v>0</v>
      </c>
      <c r="G54">
        <v>0</v>
      </c>
      <c r="H54">
        <v>0</v>
      </c>
      <c r="I54">
        <v>0</v>
      </c>
      <c r="J54">
        <v>0</v>
      </c>
      <c r="K54">
        <v>0</v>
      </c>
      <c r="M54">
        <v>0</v>
      </c>
      <c r="N54">
        <v>0</v>
      </c>
      <c r="P54">
        <v>0</v>
      </c>
      <c r="Q54">
        <v>0</v>
      </c>
      <c r="R54">
        <v>0</v>
      </c>
      <c r="S54">
        <v>0</v>
      </c>
      <c r="T54">
        <v>0</v>
      </c>
      <c r="U54">
        <v>0</v>
      </c>
      <c r="V54">
        <v>0</v>
      </c>
      <c r="W54">
        <v>0</v>
      </c>
      <c r="X54">
        <v>0</v>
      </c>
      <c r="Y54">
        <v>0</v>
      </c>
      <c r="Z54">
        <v>0</v>
      </c>
      <c r="AA54">
        <v>0</v>
      </c>
      <c r="AB54">
        <v>0</v>
      </c>
      <c r="AC54">
        <v>0</v>
      </c>
      <c r="AD54">
        <v>0</v>
      </c>
      <c r="AE54">
        <v>0</v>
      </c>
      <c r="AF54">
        <v>0</v>
      </c>
      <c r="AG54">
        <v>0</v>
      </c>
      <c r="AH54">
        <v>0</v>
      </c>
      <c r="AI54">
        <v>294918</v>
      </c>
      <c r="AJ54">
        <v>0</v>
      </c>
      <c r="AK54">
        <v>0</v>
      </c>
      <c r="AL54">
        <v>0</v>
      </c>
      <c r="AM54">
        <v>0</v>
      </c>
      <c r="AN54">
        <v>0</v>
      </c>
      <c r="AO54">
        <v>0</v>
      </c>
      <c r="AP54">
        <v>0</v>
      </c>
      <c r="AQ54">
        <v>0</v>
      </c>
      <c r="AR54">
        <v>0</v>
      </c>
      <c r="AS54">
        <v>0</v>
      </c>
      <c r="AU54">
        <v>0</v>
      </c>
      <c r="AV54">
        <v>0</v>
      </c>
      <c r="AW54">
        <v>0</v>
      </c>
      <c r="AX54">
        <v>0</v>
      </c>
      <c r="AY54">
        <v>0</v>
      </c>
      <c r="AZ54">
        <v>0</v>
      </c>
    </row>
    <row r="55" spans="1:52" x14ac:dyDescent="0.3">
      <c r="A55" s="152">
        <v>335</v>
      </c>
      <c r="B55" t="s">
        <v>87</v>
      </c>
      <c r="D55">
        <v>0</v>
      </c>
      <c r="E55">
        <v>0</v>
      </c>
      <c r="F55">
        <v>0</v>
      </c>
      <c r="G55">
        <v>0</v>
      </c>
      <c r="H55">
        <v>0</v>
      </c>
      <c r="I55">
        <v>0</v>
      </c>
      <c r="J55">
        <v>0</v>
      </c>
      <c r="K55">
        <v>0</v>
      </c>
      <c r="M55">
        <v>0</v>
      </c>
      <c r="N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U55">
        <v>0</v>
      </c>
      <c r="AV55">
        <v>0</v>
      </c>
      <c r="AW55">
        <v>0</v>
      </c>
      <c r="AX55">
        <v>0</v>
      </c>
      <c r="AY55">
        <v>0</v>
      </c>
      <c r="AZ55">
        <v>0</v>
      </c>
    </row>
    <row r="56" spans="1:52" x14ac:dyDescent="0.3">
      <c r="A56" s="152">
        <v>336</v>
      </c>
      <c r="B56" t="s">
        <v>867</v>
      </c>
      <c r="D56">
        <v>0</v>
      </c>
      <c r="E56">
        <v>0</v>
      </c>
      <c r="F56">
        <v>0</v>
      </c>
      <c r="G56">
        <v>0</v>
      </c>
      <c r="H56">
        <v>0</v>
      </c>
      <c r="I56">
        <v>0</v>
      </c>
      <c r="J56">
        <v>0</v>
      </c>
      <c r="K56">
        <v>0</v>
      </c>
      <c r="M56">
        <v>0</v>
      </c>
      <c r="N56">
        <v>0</v>
      </c>
      <c r="P56">
        <v>0</v>
      </c>
      <c r="Q56">
        <v>0</v>
      </c>
      <c r="R56">
        <v>0</v>
      </c>
      <c r="S56">
        <v>0</v>
      </c>
      <c r="T56">
        <v>0</v>
      </c>
      <c r="U56">
        <v>0</v>
      </c>
      <c r="V56">
        <v>0</v>
      </c>
      <c r="W56">
        <v>0</v>
      </c>
      <c r="X56">
        <v>0</v>
      </c>
      <c r="Y56">
        <v>0</v>
      </c>
      <c r="Z56">
        <v>0</v>
      </c>
      <c r="AA56">
        <v>0</v>
      </c>
      <c r="AB56">
        <v>0</v>
      </c>
      <c r="AC56">
        <v>0</v>
      </c>
      <c r="AD56">
        <v>0</v>
      </c>
      <c r="AE56">
        <v>0</v>
      </c>
      <c r="AF56">
        <v>0</v>
      </c>
      <c r="AG56">
        <v>0</v>
      </c>
      <c r="AH56">
        <v>0</v>
      </c>
      <c r="AI56">
        <v>4933</v>
      </c>
      <c r="AJ56">
        <v>0</v>
      </c>
      <c r="AK56">
        <v>0</v>
      </c>
      <c r="AL56">
        <v>0</v>
      </c>
      <c r="AM56">
        <v>0</v>
      </c>
      <c r="AN56">
        <v>0</v>
      </c>
      <c r="AO56">
        <v>0</v>
      </c>
      <c r="AP56">
        <v>0</v>
      </c>
      <c r="AQ56">
        <v>0</v>
      </c>
      <c r="AR56">
        <v>0</v>
      </c>
      <c r="AS56">
        <v>0</v>
      </c>
      <c r="AU56">
        <v>0</v>
      </c>
      <c r="AV56">
        <v>0</v>
      </c>
      <c r="AW56">
        <v>0</v>
      </c>
      <c r="AX56">
        <v>0</v>
      </c>
      <c r="AY56">
        <v>0</v>
      </c>
      <c r="AZ56">
        <v>0</v>
      </c>
    </row>
    <row r="57" spans="1:52" x14ac:dyDescent="0.3">
      <c r="A57" s="152">
        <v>337</v>
      </c>
      <c r="B57" t="s">
        <v>222</v>
      </c>
      <c r="D57">
        <v>0</v>
      </c>
      <c r="E57">
        <v>0</v>
      </c>
      <c r="F57">
        <v>0</v>
      </c>
      <c r="G57">
        <v>0</v>
      </c>
      <c r="H57">
        <v>0</v>
      </c>
      <c r="I57">
        <v>0</v>
      </c>
      <c r="J57">
        <v>0</v>
      </c>
      <c r="K57">
        <v>0</v>
      </c>
      <c r="M57">
        <v>0</v>
      </c>
      <c r="N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U57">
        <v>0</v>
      </c>
      <c r="AV57">
        <v>0</v>
      </c>
      <c r="AW57">
        <v>0</v>
      </c>
      <c r="AX57">
        <v>0</v>
      </c>
      <c r="AY57">
        <v>0</v>
      </c>
      <c r="AZ57">
        <v>0</v>
      </c>
    </row>
    <row r="58" spans="1:52" x14ac:dyDescent="0.3">
      <c r="A58" s="152">
        <v>338</v>
      </c>
      <c r="B58" t="s">
        <v>86</v>
      </c>
      <c r="D58">
        <v>0</v>
      </c>
      <c r="E58">
        <v>0</v>
      </c>
      <c r="F58">
        <v>0</v>
      </c>
      <c r="G58">
        <v>0</v>
      </c>
      <c r="H58">
        <v>0</v>
      </c>
      <c r="I58">
        <v>0</v>
      </c>
      <c r="J58">
        <v>0</v>
      </c>
      <c r="K58">
        <v>0</v>
      </c>
      <c r="M58">
        <v>0</v>
      </c>
      <c r="N58">
        <v>0</v>
      </c>
      <c r="P58">
        <v>0</v>
      </c>
      <c r="Q58">
        <v>0</v>
      </c>
      <c r="R58">
        <v>0</v>
      </c>
      <c r="S58">
        <v>0</v>
      </c>
      <c r="T58">
        <v>0</v>
      </c>
      <c r="U58">
        <v>0</v>
      </c>
      <c r="V58">
        <v>0</v>
      </c>
      <c r="W58">
        <v>0</v>
      </c>
      <c r="X58">
        <v>0</v>
      </c>
      <c r="Y58">
        <v>0</v>
      </c>
      <c r="Z58">
        <v>0</v>
      </c>
      <c r="AA58">
        <v>0</v>
      </c>
      <c r="AB58">
        <v>0</v>
      </c>
      <c r="AC58">
        <v>0</v>
      </c>
      <c r="AD58">
        <v>0</v>
      </c>
      <c r="AE58">
        <v>0</v>
      </c>
      <c r="AF58">
        <v>0</v>
      </c>
      <c r="AG58">
        <v>0</v>
      </c>
      <c r="AH58">
        <v>0</v>
      </c>
      <c r="AI58">
        <v>4933</v>
      </c>
      <c r="AJ58">
        <v>0</v>
      </c>
      <c r="AK58">
        <v>0</v>
      </c>
      <c r="AL58">
        <v>0</v>
      </c>
      <c r="AM58">
        <v>0</v>
      </c>
      <c r="AN58">
        <v>0</v>
      </c>
      <c r="AO58">
        <v>0</v>
      </c>
      <c r="AP58">
        <v>0</v>
      </c>
      <c r="AQ58">
        <v>0</v>
      </c>
      <c r="AR58">
        <v>0</v>
      </c>
      <c r="AS58">
        <v>0</v>
      </c>
      <c r="AU58">
        <v>0</v>
      </c>
      <c r="AV58">
        <v>0</v>
      </c>
      <c r="AW58">
        <v>0</v>
      </c>
      <c r="AX58">
        <v>0</v>
      </c>
      <c r="AY58">
        <v>0</v>
      </c>
      <c r="AZ58">
        <v>0</v>
      </c>
    </row>
    <row r="59" spans="1:52" x14ac:dyDescent="0.3">
      <c r="A59" s="152">
        <v>339</v>
      </c>
      <c r="B59" t="s">
        <v>158</v>
      </c>
      <c r="D59">
        <v>0</v>
      </c>
      <c r="E59">
        <v>0</v>
      </c>
      <c r="F59">
        <v>0</v>
      </c>
      <c r="G59">
        <v>0</v>
      </c>
      <c r="H59">
        <v>0</v>
      </c>
      <c r="I59">
        <v>0</v>
      </c>
      <c r="J59">
        <v>0</v>
      </c>
      <c r="K59">
        <v>0</v>
      </c>
      <c r="M59">
        <v>0</v>
      </c>
      <c r="N59">
        <v>0</v>
      </c>
      <c r="P59">
        <v>0</v>
      </c>
      <c r="Q59">
        <v>0</v>
      </c>
      <c r="R59">
        <v>0</v>
      </c>
      <c r="S59">
        <v>0</v>
      </c>
      <c r="T59">
        <v>0</v>
      </c>
      <c r="U59">
        <v>0</v>
      </c>
      <c r="V59">
        <v>0</v>
      </c>
      <c r="W59">
        <v>0</v>
      </c>
      <c r="X59">
        <v>0</v>
      </c>
      <c r="Y59">
        <v>0</v>
      </c>
      <c r="Z59">
        <v>0</v>
      </c>
      <c r="AA59">
        <v>0</v>
      </c>
      <c r="AB59">
        <v>0</v>
      </c>
      <c r="AC59">
        <v>0</v>
      </c>
      <c r="AD59">
        <v>0</v>
      </c>
      <c r="AE59">
        <v>0</v>
      </c>
      <c r="AF59">
        <v>0</v>
      </c>
      <c r="AG59">
        <v>0</v>
      </c>
      <c r="AH59">
        <v>0</v>
      </c>
      <c r="AI59">
        <v>7700</v>
      </c>
      <c r="AJ59">
        <v>0</v>
      </c>
      <c r="AK59">
        <v>0</v>
      </c>
      <c r="AL59">
        <v>0</v>
      </c>
      <c r="AM59">
        <v>0</v>
      </c>
      <c r="AN59">
        <v>0</v>
      </c>
      <c r="AO59">
        <v>0</v>
      </c>
      <c r="AP59">
        <v>0</v>
      </c>
      <c r="AQ59">
        <v>0</v>
      </c>
      <c r="AR59">
        <v>0</v>
      </c>
      <c r="AS59">
        <v>0</v>
      </c>
      <c r="AU59">
        <v>0</v>
      </c>
      <c r="AV59">
        <v>0</v>
      </c>
      <c r="AW59">
        <v>0</v>
      </c>
      <c r="AX59">
        <v>0</v>
      </c>
      <c r="AY59">
        <v>0</v>
      </c>
      <c r="AZ59">
        <v>0</v>
      </c>
    </row>
    <row r="60" spans="1:52" x14ac:dyDescent="0.3">
      <c r="A60" s="152">
        <v>341</v>
      </c>
      <c r="B60" t="s">
        <v>868</v>
      </c>
      <c r="D60">
        <v>0</v>
      </c>
      <c r="E60">
        <v>0</v>
      </c>
      <c r="F60">
        <v>0</v>
      </c>
      <c r="G60">
        <v>0</v>
      </c>
      <c r="H60">
        <v>0</v>
      </c>
      <c r="I60">
        <v>0</v>
      </c>
      <c r="J60">
        <v>0</v>
      </c>
      <c r="K60">
        <v>0</v>
      </c>
      <c r="M60">
        <v>0</v>
      </c>
      <c r="N60">
        <v>0</v>
      </c>
      <c r="P60">
        <v>0</v>
      </c>
      <c r="Q60">
        <v>0</v>
      </c>
      <c r="R60">
        <v>0</v>
      </c>
      <c r="S60">
        <v>0</v>
      </c>
      <c r="T60">
        <v>0</v>
      </c>
      <c r="U60">
        <v>0</v>
      </c>
      <c r="V60">
        <v>0</v>
      </c>
      <c r="W60">
        <v>0</v>
      </c>
      <c r="X60">
        <v>0</v>
      </c>
      <c r="Y60">
        <v>0</v>
      </c>
      <c r="Z60">
        <v>0</v>
      </c>
      <c r="AA60">
        <v>0</v>
      </c>
      <c r="AB60">
        <v>0</v>
      </c>
      <c r="AC60">
        <v>0</v>
      </c>
      <c r="AD60">
        <v>0</v>
      </c>
      <c r="AE60">
        <v>0</v>
      </c>
      <c r="AF60">
        <v>0</v>
      </c>
      <c r="AG60">
        <v>0</v>
      </c>
      <c r="AH60">
        <v>0</v>
      </c>
      <c r="AI60">
        <v>72504</v>
      </c>
      <c r="AJ60">
        <v>0</v>
      </c>
      <c r="AK60">
        <v>0</v>
      </c>
      <c r="AL60">
        <v>0</v>
      </c>
      <c r="AM60">
        <v>0</v>
      </c>
      <c r="AN60">
        <v>0</v>
      </c>
      <c r="AO60">
        <v>0</v>
      </c>
      <c r="AP60">
        <v>0</v>
      </c>
      <c r="AQ60">
        <v>0</v>
      </c>
      <c r="AR60">
        <v>0</v>
      </c>
      <c r="AS60">
        <v>0</v>
      </c>
      <c r="AU60">
        <v>0</v>
      </c>
      <c r="AV60">
        <v>0</v>
      </c>
      <c r="AW60">
        <v>0</v>
      </c>
      <c r="AX60">
        <v>0</v>
      </c>
      <c r="AY60">
        <v>0</v>
      </c>
      <c r="AZ60">
        <v>0</v>
      </c>
    </row>
    <row r="61" spans="1:52" x14ac:dyDescent="0.3">
      <c r="A61" s="152">
        <v>343</v>
      </c>
      <c r="B61" t="s">
        <v>223</v>
      </c>
      <c r="D61">
        <v>0</v>
      </c>
      <c r="E61">
        <v>0</v>
      </c>
      <c r="F61">
        <v>0</v>
      </c>
      <c r="G61">
        <v>0</v>
      </c>
      <c r="H61">
        <v>0</v>
      </c>
      <c r="I61">
        <v>0</v>
      </c>
      <c r="J61">
        <v>0</v>
      </c>
      <c r="K61">
        <v>0</v>
      </c>
      <c r="M61">
        <v>0</v>
      </c>
      <c r="N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U61">
        <v>0</v>
      </c>
      <c r="AV61">
        <v>0</v>
      </c>
      <c r="AW61">
        <v>0</v>
      </c>
      <c r="AX61">
        <v>0</v>
      </c>
      <c r="AY61">
        <v>0</v>
      </c>
      <c r="AZ61">
        <v>0</v>
      </c>
    </row>
    <row r="62" spans="1:52" x14ac:dyDescent="0.3">
      <c r="A62" s="152">
        <v>344</v>
      </c>
      <c r="B62" t="s">
        <v>156</v>
      </c>
      <c r="D62">
        <v>0</v>
      </c>
      <c r="E62">
        <v>0</v>
      </c>
      <c r="F62">
        <v>0</v>
      </c>
      <c r="G62">
        <v>0</v>
      </c>
      <c r="H62">
        <v>0</v>
      </c>
      <c r="I62">
        <v>0</v>
      </c>
      <c r="J62">
        <v>0</v>
      </c>
      <c r="K62">
        <v>0</v>
      </c>
      <c r="M62">
        <v>0</v>
      </c>
      <c r="N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U62">
        <v>0</v>
      </c>
      <c r="AV62">
        <v>0</v>
      </c>
      <c r="AW62">
        <v>0</v>
      </c>
      <c r="AX62">
        <v>0</v>
      </c>
      <c r="AY62">
        <v>0</v>
      </c>
      <c r="AZ62">
        <v>0</v>
      </c>
    </row>
    <row r="63" spans="1:52" x14ac:dyDescent="0.3">
      <c r="A63" s="152">
        <v>349</v>
      </c>
      <c r="B63" t="s">
        <v>92</v>
      </c>
      <c r="D63">
        <v>3640468</v>
      </c>
      <c r="E63">
        <v>6174665</v>
      </c>
      <c r="F63">
        <v>15248601</v>
      </c>
      <c r="G63">
        <v>28556576</v>
      </c>
      <c r="H63">
        <v>124326536</v>
      </c>
      <c r="I63">
        <v>15180149</v>
      </c>
      <c r="J63">
        <v>371620996</v>
      </c>
      <c r="K63">
        <v>8754698</v>
      </c>
      <c r="M63">
        <v>16117075</v>
      </c>
      <c r="N63">
        <v>10090856</v>
      </c>
      <c r="P63">
        <v>354473041</v>
      </c>
      <c r="Q63">
        <v>1259924</v>
      </c>
      <c r="R63">
        <v>2683227</v>
      </c>
      <c r="S63">
        <v>4367185</v>
      </c>
      <c r="T63">
        <v>1479860</v>
      </c>
      <c r="U63">
        <v>115228698</v>
      </c>
      <c r="V63">
        <v>12332448</v>
      </c>
      <c r="W63">
        <v>24378</v>
      </c>
      <c r="X63">
        <v>8598925</v>
      </c>
      <c r="Y63">
        <v>22278226</v>
      </c>
      <c r="Z63">
        <v>2577256</v>
      </c>
      <c r="AA63">
        <v>17138131</v>
      </c>
      <c r="AB63">
        <v>34224</v>
      </c>
      <c r="AC63">
        <v>75459974</v>
      </c>
      <c r="AD63">
        <v>3709148</v>
      </c>
      <c r="AE63">
        <v>2105870</v>
      </c>
      <c r="AF63">
        <v>85412258</v>
      </c>
      <c r="AG63">
        <v>105968378</v>
      </c>
      <c r="AH63">
        <v>15360335</v>
      </c>
      <c r="AI63">
        <v>0</v>
      </c>
      <c r="AJ63">
        <v>14601984</v>
      </c>
      <c r="AK63">
        <v>1714857</v>
      </c>
      <c r="AL63">
        <v>23343</v>
      </c>
      <c r="AM63">
        <v>39436989</v>
      </c>
      <c r="AN63">
        <v>4742296</v>
      </c>
      <c r="AO63">
        <v>11186838</v>
      </c>
      <c r="AP63">
        <v>338835</v>
      </c>
      <c r="AQ63">
        <v>732278</v>
      </c>
      <c r="AR63">
        <v>7553746</v>
      </c>
      <c r="AS63">
        <v>13154</v>
      </c>
      <c r="AU63">
        <v>13651360</v>
      </c>
      <c r="AV63">
        <v>0</v>
      </c>
      <c r="AW63">
        <v>66354</v>
      </c>
      <c r="AX63">
        <v>630</v>
      </c>
      <c r="AY63">
        <v>629784</v>
      </c>
      <c r="AZ63">
        <v>6275130</v>
      </c>
    </row>
    <row r="64" spans="1:52" x14ac:dyDescent="0.3">
      <c r="A64" s="152">
        <v>350</v>
      </c>
      <c r="B64" t="s">
        <v>869</v>
      </c>
      <c r="D64">
        <v>9645</v>
      </c>
      <c r="E64">
        <v>61833</v>
      </c>
      <c r="F64">
        <v>235331</v>
      </c>
      <c r="G64">
        <v>56344641</v>
      </c>
      <c r="H64">
        <v>1215565</v>
      </c>
      <c r="I64">
        <v>483143</v>
      </c>
      <c r="J64">
        <v>10586420</v>
      </c>
      <c r="K64">
        <v>1523600</v>
      </c>
      <c r="M64">
        <v>21652</v>
      </c>
      <c r="N64">
        <v>45494</v>
      </c>
      <c r="P64">
        <v>3693601</v>
      </c>
      <c r="Q64">
        <v>16895</v>
      </c>
      <c r="R64">
        <v>38754</v>
      </c>
      <c r="S64">
        <v>27969</v>
      </c>
      <c r="T64">
        <v>63</v>
      </c>
      <c r="U64">
        <v>2337795</v>
      </c>
      <c r="V64">
        <v>14256</v>
      </c>
      <c r="W64">
        <v>6634</v>
      </c>
      <c r="X64">
        <v>271259</v>
      </c>
      <c r="Y64">
        <v>1039290</v>
      </c>
      <c r="Z64">
        <v>47016</v>
      </c>
      <c r="AA64">
        <v>19413</v>
      </c>
      <c r="AB64">
        <v>36291</v>
      </c>
      <c r="AC64">
        <v>1652033</v>
      </c>
      <c r="AD64">
        <v>27910</v>
      </c>
      <c r="AE64">
        <v>43480</v>
      </c>
      <c r="AF64">
        <v>5258197</v>
      </c>
      <c r="AG64">
        <v>2181025</v>
      </c>
      <c r="AH64">
        <v>261062</v>
      </c>
      <c r="AI64">
        <v>983</v>
      </c>
      <c r="AJ64">
        <v>871506</v>
      </c>
      <c r="AK64">
        <v>4071</v>
      </c>
      <c r="AL64">
        <v>152112</v>
      </c>
      <c r="AM64">
        <v>767771</v>
      </c>
      <c r="AN64">
        <v>56466</v>
      </c>
      <c r="AO64">
        <v>127622</v>
      </c>
      <c r="AP64">
        <v>71523</v>
      </c>
      <c r="AQ64">
        <v>15970</v>
      </c>
      <c r="AR64">
        <v>7703</v>
      </c>
      <c r="AS64">
        <v>33129</v>
      </c>
      <c r="AU64">
        <v>201589</v>
      </c>
      <c r="AV64">
        <v>0</v>
      </c>
      <c r="AW64">
        <v>5</v>
      </c>
      <c r="AX64">
        <v>0</v>
      </c>
      <c r="AY64">
        <v>74691</v>
      </c>
      <c r="AZ64">
        <v>456715</v>
      </c>
    </row>
    <row r="65" spans="1:52" x14ac:dyDescent="0.3">
      <c r="A65" s="152">
        <v>351</v>
      </c>
      <c r="B65" t="s">
        <v>200</v>
      </c>
      <c r="D65">
        <v>151964</v>
      </c>
      <c r="E65">
        <v>73863</v>
      </c>
      <c r="F65">
        <v>478722</v>
      </c>
      <c r="G65">
        <v>693932</v>
      </c>
      <c r="H65">
        <v>3413465</v>
      </c>
      <c r="I65">
        <v>216601</v>
      </c>
      <c r="J65">
        <v>9607794</v>
      </c>
      <c r="K65">
        <v>334279</v>
      </c>
      <c r="M65">
        <v>425463</v>
      </c>
      <c r="N65">
        <v>131291</v>
      </c>
      <c r="P65">
        <v>9615958</v>
      </c>
      <c r="Q65">
        <v>67894</v>
      </c>
      <c r="R65">
        <v>93441</v>
      </c>
      <c r="S65">
        <v>12465</v>
      </c>
      <c r="T65">
        <v>0</v>
      </c>
      <c r="U65">
        <v>2452226</v>
      </c>
      <c r="V65">
        <v>33477</v>
      </c>
      <c r="W65">
        <v>14286</v>
      </c>
      <c r="X65">
        <v>18868</v>
      </c>
      <c r="Y65">
        <v>301554</v>
      </c>
      <c r="Z65">
        <v>56528</v>
      </c>
      <c r="AA65">
        <v>491509</v>
      </c>
      <c r="AB65">
        <v>34284</v>
      </c>
      <c r="AC65">
        <v>2961412</v>
      </c>
      <c r="AD65">
        <v>10166</v>
      </c>
      <c r="AE65">
        <v>81678</v>
      </c>
      <c r="AF65">
        <v>1811268</v>
      </c>
      <c r="AG65">
        <v>3097480</v>
      </c>
      <c r="AH65">
        <v>418825</v>
      </c>
      <c r="AI65">
        <v>141272</v>
      </c>
      <c r="AJ65">
        <v>51559</v>
      </c>
      <c r="AK65">
        <v>80404</v>
      </c>
      <c r="AL65">
        <v>0</v>
      </c>
      <c r="AM65">
        <v>1476043</v>
      </c>
      <c r="AN65">
        <v>203690</v>
      </c>
      <c r="AO65">
        <v>107946</v>
      </c>
      <c r="AP65">
        <v>98</v>
      </c>
      <c r="AQ65">
        <v>13067</v>
      </c>
      <c r="AR65">
        <v>241769</v>
      </c>
      <c r="AS65">
        <v>0</v>
      </c>
      <c r="AU65">
        <v>700768</v>
      </c>
      <c r="AV65">
        <v>0</v>
      </c>
      <c r="AW65">
        <v>4828</v>
      </c>
      <c r="AX65">
        <v>0</v>
      </c>
      <c r="AY65">
        <v>1528</v>
      </c>
      <c r="AZ65">
        <v>121572</v>
      </c>
    </row>
    <row r="66" spans="1:52" x14ac:dyDescent="0.3">
      <c r="A66" s="152">
        <v>352</v>
      </c>
      <c r="B66" t="s">
        <v>202</v>
      </c>
      <c r="D66">
        <v>0</v>
      </c>
      <c r="E66">
        <v>0</v>
      </c>
      <c r="F66">
        <v>0</v>
      </c>
      <c r="G66">
        <v>0</v>
      </c>
      <c r="H66">
        <v>0</v>
      </c>
      <c r="I66">
        <v>0</v>
      </c>
      <c r="J66">
        <v>0</v>
      </c>
      <c r="K66">
        <v>0</v>
      </c>
      <c r="M66">
        <v>0</v>
      </c>
      <c r="N66">
        <v>0</v>
      </c>
      <c r="P66">
        <v>4755856</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U66">
        <v>0</v>
      </c>
      <c r="AV66">
        <v>0</v>
      </c>
      <c r="AW66">
        <v>0</v>
      </c>
      <c r="AX66">
        <v>0</v>
      </c>
      <c r="AY66">
        <v>0</v>
      </c>
      <c r="AZ66">
        <v>0</v>
      </c>
    </row>
    <row r="67" spans="1:52" x14ac:dyDescent="0.3">
      <c r="A67" s="152">
        <v>353</v>
      </c>
      <c r="B67" t="s">
        <v>203</v>
      </c>
      <c r="D67">
        <v>0</v>
      </c>
      <c r="E67">
        <v>0</v>
      </c>
      <c r="F67">
        <v>0</v>
      </c>
      <c r="G67">
        <v>0</v>
      </c>
      <c r="H67">
        <v>0</v>
      </c>
      <c r="I67">
        <v>0</v>
      </c>
      <c r="J67">
        <v>0</v>
      </c>
      <c r="K67">
        <v>0</v>
      </c>
      <c r="M67">
        <v>0</v>
      </c>
      <c r="N67">
        <v>0</v>
      </c>
      <c r="P67">
        <v>0</v>
      </c>
      <c r="Q67">
        <v>0</v>
      </c>
      <c r="R67">
        <v>0</v>
      </c>
      <c r="S67">
        <v>0</v>
      </c>
      <c r="T67">
        <v>0</v>
      </c>
      <c r="U67">
        <v>0</v>
      </c>
      <c r="V67">
        <v>0</v>
      </c>
      <c r="W67">
        <v>0</v>
      </c>
      <c r="X67">
        <v>0</v>
      </c>
      <c r="Y67">
        <v>0</v>
      </c>
      <c r="Z67">
        <v>0</v>
      </c>
      <c r="AA67">
        <v>0</v>
      </c>
      <c r="AB67">
        <v>0</v>
      </c>
      <c r="AC67">
        <v>0</v>
      </c>
      <c r="AD67">
        <v>0</v>
      </c>
      <c r="AE67">
        <v>0</v>
      </c>
      <c r="AF67">
        <v>0</v>
      </c>
      <c r="AG67">
        <v>0</v>
      </c>
      <c r="AH67">
        <v>0</v>
      </c>
      <c r="AI67">
        <v>203838</v>
      </c>
      <c r="AJ67">
        <v>0</v>
      </c>
      <c r="AK67">
        <v>0</v>
      </c>
      <c r="AL67">
        <v>0</v>
      </c>
      <c r="AM67">
        <v>0</v>
      </c>
      <c r="AN67">
        <v>0</v>
      </c>
      <c r="AO67">
        <v>0</v>
      </c>
      <c r="AP67">
        <v>0</v>
      </c>
      <c r="AQ67">
        <v>0</v>
      </c>
      <c r="AR67">
        <v>0</v>
      </c>
      <c r="AS67">
        <v>0</v>
      </c>
      <c r="AU67">
        <v>0</v>
      </c>
      <c r="AV67">
        <v>0</v>
      </c>
      <c r="AW67">
        <v>0</v>
      </c>
      <c r="AX67">
        <v>0</v>
      </c>
      <c r="AY67">
        <v>0</v>
      </c>
      <c r="AZ67">
        <v>0</v>
      </c>
    </row>
    <row r="68" spans="1:52" x14ac:dyDescent="0.3">
      <c r="A68" s="152">
        <v>356</v>
      </c>
      <c r="B68" t="s">
        <v>285</v>
      </c>
      <c r="D68">
        <v>0</v>
      </c>
      <c r="E68">
        <v>0</v>
      </c>
      <c r="F68">
        <v>0</v>
      </c>
      <c r="G68">
        <v>0</v>
      </c>
      <c r="H68">
        <v>0</v>
      </c>
      <c r="I68">
        <v>0</v>
      </c>
      <c r="J68">
        <v>0</v>
      </c>
      <c r="K68">
        <v>0</v>
      </c>
      <c r="M68">
        <v>0</v>
      </c>
      <c r="N68">
        <v>0</v>
      </c>
      <c r="P68">
        <v>589865563</v>
      </c>
      <c r="Q68">
        <v>0</v>
      </c>
      <c r="R68">
        <v>0</v>
      </c>
      <c r="S68">
        <v>0</v>
      </c>
      <c r="T68">
        <v>0</v>
      </c>
      <c r="U68">
        <v>317131904</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U68">
        <v>0</v>
      </c>
      <c r="AV68">
        <v>0</v>
      </c>
      <c r="AW68">
        <v>0</v>
      </c>
      <c r="AX68">
        <v>0</v>
      </c>
      <c r="AY68">
        <v>0</v>
      </c>
      <c r="AZ68">
        <v>0</v>
      </c>
    </row>
    <row r="69" spans="1:52" x14ac:dyDescent="0.3">
      <c r="A69" s="152">
        <v>357</v>
      </c>
      <c r="B69" t="s">
        <v>286</v>
      </c>
      <c r="D69">
        <v>0</v>
      </c>
      <c r="E69">
        <v>0</v>
      </c>
      <c r="F69">
        <v>0</v>
      </c>
      <c r="G69">
        <v>0</v>
      </c>
      <c r="H69">
        <v>0</v>
      </c>
      <c r="I69">
        <v>0</v>
      </c>
      <c r="J69">
        <v>0</v>
      </c>
      <c r="K69">
        <v>0</v>
      </c>
      <c r="M69">
        <v>0</v>
      </c>
      <c r="N69">
        <v>0</v>
      </c>
      <c r="P69">
        <v>339168867</v>
      </c>
      <c r="Q69">
        <v>0</v>
      </c>
      <c r="R69">
        <v>0</v>
      </c>
      <c r="S69">
        <v>0</v>
      </c>
      <c r="T69">
        <v>0</v>
      </c>
      <c r="U69">
        <v>208442775</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U69">
        <v>0</v>
      </c>
      <c r="AV69">
        <v>0</v>
      </c>
      <c r="AW69">
        <v>0</v>
      </c>
      <c r="AX69">
        <v>0</v>
      </c>
      <c r="AY69">
        <v>0</v>
      </c>
      <c r="AZ69">
        <v>0</v>
      </c>
    </row>
    <row r="70" spans="1:52" x14ac:dyDescent="0.3">
      <c r="A70" s="152">
        <v>359</v>
      </c>
      <c r="B70" t="s">
        <v>224</v>
      </c>
      <c r="D70">
        <v>0</v>
      </c>
      <c r="E70">
        <v>0</v>
      </c>
      <c r="F70">
        <v>0</v>
      </c>
      <c r="G70">
        <v>0</v>
      </c>
      <c r="H70">
        <v>0</v>
      </c>
      <c r="I70">
        <v>0</v>
      </c>
      <c r="J70">
        <v>0</v>
      </c>
      <c r="K70">
        <v>0</v>
      </c>
      <c r="M70">
        <v>0</v>
      </c>
      <c r="N70">
        <v>0</v>
      </c>
      <c r="P70">
        <v>24860498</v>
      </c>
      <c r="Q70">
        <v>0</v>
      </c>
      <c r="R70">
        <v>0</v>
      </c>
      <c r="S70">
        <v>0</v>
      </c>
      <c r="T70">
        <v>0</v>
      </c>
      <c r="U70">
        <v>64171784</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U70">
        <v>0</v>
      </c>
      <c r="AV70">
        <v>0</v>
      </c>
      <c r="AW70">
        <v>0</v>
      </c>
      <c r="AX70">
        <v>0</v>
      </c>
      <c r="AY70">
        <v>0</v>
      </c>
      <c r="AZ70">
        <v>0</v>
      </c>
    </row>
    <row r="71" spans="1:52" x14ac:dyDescent="0.3">
      <c r="A71" s="152">
        <v>360</v>
      </c>
      <c r="B71" t="s">
        <v>95</v>
      </c>
      <c r="D71">
        <v>0</v>
      </c>
      <c r="E71">
        <v>0</v>
      </c>
      <c r="F71">
        <v>0</v>
      </c>
      <c r="G71">
        <v>0</v>
      </c>
      <c r="H71">
        <v>0</v>
      </c>
      <c r="I71">
        <v>0</v>
      </c>
      <c r="J71">
        <v>0</v>
      </c>
      <c r="K71">
        <v>0</v>
      </c>
      <c r="M71">
        <v>0</v>
      </c>
      <c r="N71">
        <v>0</v>
      </c>
      <c r="P71">
        <v>76305176</v>
      </c>
      <c r="Q71">
        <v>0</v>
      </c>
      <c r="R71">
        <v>0</v>
      </c>
      <c r="S71">
        <v>0</v>
      </c>
      <c r="T71">
        <v>0</v>
      </c>
      <c r="U71">
        <v>113180042</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U71">
        <v>0</v>
      </c>
      <c r="AV71">
        <v>0</v>
      </c>
      <c r="AW71">
        <v>0</v>
      </c>
      <c r="AX71">
        <v>0</v>
      </c>
      <c r="AY71">
        <v>0</v>
      </c>
      <c r="AZ71">
        <v>0</v>
      </c>
    </row>
    <row r="72" spans="1:52" x14ac:dyDescent="0.3">
      <c r="A72" s="152">
        <v>361</v>
      </c>
      <c r="B72" t="s">
        <v>77</v>
      </c>
      <c r="D72">
        <v>0</v>
      </c>
      <c r="E72">
        <v>0</v>
      </c>
      <c r="F72">
        <v>0</v>
      </c>
      <c r="G72">
        <v>0</v>
      </c>
      <c r="H72">
        <v>0</v>
      </c>
      <c r="I72">
        <v>0</v>
      </c>
      <c r="J72">
        <v>0</v>
      </c>
      <c r="K72">
        <v>0</v>
      </c>
      <c r="M72">
        <v>0</v>
      </c>
      <c r="N72">
        <v>0</v>
      </c>
      <c r="P72">
        <v>113946832</v>
      </c>
      <c r="Q72">
        <v>0</v>
      </c>
      <c r="R72">
        <v>0</v>
      </c>
      <c r="S72">
        <v>0</v>
      </c>
      <c r="T72">
        <v>0</v>
      </c>
      <c r="U72">
        <v>73267603</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U72">
        <v>0</v>
      </c>
      <c r="AV72">
        <v>0</v>
      </c>
      <c r="AW72">
        <v>0</v>
      </c>
      <c r="AX72">
        <v>0</v>
      </c>
      <c r="AY72">
        <v>0</v>
      </c>
      <c r="AZ72">
        <v>0</v>
      </c>
    </row>
    <row r="73" spans="1:52" x14ac:dyDescent="0.3">
      <c r="A73" s="152">
        <v>362</v>
      </c>
      <c r="B73" t="s">
        <v>78</v>
      </c>
      <c r="D73">
        <v>0</v>
      </c>
      <c r="E73">
        <v>0</v>
      </c>
      <c r="F73">
        <v>0</v>
      </c>
      <c r="G73">
        <v>0</v>
      </c>
      <c r="H73">
        <v>0</v>
      </c>
      <c r="I73">
        <v>0</v>
      </c>
      <c r="J73">
        <v>0</v>
      </c>
      <c r="K73">
        <v>0</v>
      </c>
      <c r="M73">
        <v>0</v>
      </c>
      <c r="N73">
        <v>0</v>
      </c>
      <c r="P73">
        <v>483801089</v>
      </c>
      <c r="Q73">
        <v>0</v>
      </c>
      <c r="R73">
        <v>0</v>
      </c>
      <c r="S73">
        <v>0</v>
      </c>
      <c r="T73">
        <v>0</v>
      </c>
      <c r="U73">
        <v>154556684</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U73">
        <v>0</v>
      </c>
      <c r="AV73">
        <v>0</v>
      </c>
      <c r="AW73">
        <v>0</v>
      </c>
      <c r="AX73">
        <v>0</v>
      </c>
      <c r="AY73">
        <v>0</v>
      </c>
      <c r="AZ73">
        <v>0</v>
      </c>
    </row>
    <row r="74" spans="1:52" x14ac:dyDescent="0.3">
      <c r="A74" s="152">
        <v>363</v>
      </c>
      <c r="B74" t="s">
        <v>210</v>
      </c>
      <c r="D74">
        <v>0</v>
      </c>
      <c r="E74">
        <v>0</v>
      </c>
      <c r="F74">
        <v>0</v>
      </c>
      <c r="G74">
        <v>0</v>
      </c>
      <c r="H74">
        <v>0</v>
      </c>
      <c r="I74">
        <v>0</v>
      </c>
      <c r="J74">
        <v>0</v>
      </c>
      <c r="K74">
        <v>0</v>
      </c>
      <c r="M74">
        <v>0</v>
      </c>
      <c r="N74">
        <v>0</v>
      </c>
      <c r="P74">
        <v>3974355</v>
      </c>
      <c r="Q74">
        <v>0</v>
      </c>
      <c r="R74">
        <v>0</v>
      </c>
      <c r="S74">
        <v>0</v>
      </c>
      <c r="T74">
        <v>0</v>
      </c>
      <c r="U74">
        <v>3388509</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U74">
        <v>0</v>
      </c>
      <c r="AV74">
        <v>0</v>
      </c>
      <c r="AW74">
        <v>0</v>
      </c>
      <c r="AX74">
        <v>0</v>
      </c>
      <c r="AY74">
        <v>0</v>
      </c>
      <c r="AZ74">
        <v>0</v>
      </c>
    </row>
    <row r="75" spans="1:52" x14ac:dyDescent="0.3">
      <c r="A75" s="152">
        <v>364</v>
      </c>
      <c r="B75" t="s">
        <v>211</v>
      </c>
      <c r="D75">
        <v>0</v>
      </c>
      <c r="E75">
        <v>0</v>
      </c>
      <c r="F75">
        <v>0</v>
      </c>
      <c r="G75">
        <v>0</v>
      </c>
      <c r="H75">
        <v>0</v>
      </c>
      <c r="I75">
        <v>0</v>
      </c>
      <c r="J75">
        <v>0</v>
      </c>
      <c r="K75">
        <v>0</v>
      </c>
      <c r="M75">
        <v>0</v>
      </c>
      <c r="N75">
        <v>0</v>
      </c>
      <c r="P75">
        <v>15537635</v>
      </c>
      <c r="Q75">
        <v>0</v>
      </c>
      <c r="R75">
        <v>0</v>
      </c>
      <c r="S75">
        <v>0</v>
      </c>
      <c r="T75">
        <v>0</v>
      </c>
      <c r="U75">
        <v>2129475</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U75">
        <v>0</v>
      </c>
      <c r="AV75">
        <v>0</v>
      </c>
      <c r="AW75">
        <v>0</v>
      </c>
      <c r="AX75">
        <v>0</v>
      </c>
      <c r="AY75">
        <v>0</v>
      </c>
      <c r="AZ75">
        <v>0</v>
      </c>
    </row>
    <row r="76" spans="1:52" x14ac:dyDescent="0.3">
      <c r="A76" s="152">
        <v>365</v>
      </c>
      <c r="B76" t="s">
        <v>213</v>
      </c>
      <c r="D76">
        <v>0</v>
      </c>
      <c r="E76">
        <v>0</v>
      </c>
      <c r="F76">
        <v>0</v>
      </c>
      <c r="G76">
        <v>0</v>
      </c>
      <c r="H76">
        <v>0</v>
      </c>
      <c r="I76">
        <v>0</v>
      </c>
      <c r="J76">
        <v>0</v>
      </c>
      <c r="K76">
        <v>0</v>
      </c>
      <c r="M76">
        <v>0</v>
      </c>
      <c r="N76">
        <v>0</v>
      </c>
      <c r="P76">
        <v>996861</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U76">
        <v>0</v>
      </c>
      <c r="AV76">
        <v>0</v>
      </c>
      <c r="AW76">
        <v>0</v>
      </c>
      <c r="AX76">
        <v>0</v>
      </c>
      <c r="AY76">
        <v>0</v>
      </c>
      <c r="AZ76">
        <v>0</v>
      </c>
    </row>
    <row r="77" spans="1:52" x14ac:dyDescent="0.3">
      <c r="A77" s="152">
        <v>366</v>
      </c>
      <c r="B77" t="s">
        <v>870</v>
      </c>
      <c r="D77">
        <v>0</v>
      </c>
      <c r="E77">
        <v>0</v>
      </c>
      <c r="F77">
        <v>0</v>
      </c>
      <c r="G77">
        <v>0</v>
      </c>
      <c r="H77">
        <v>0</v>
      </c>
      <c r="I77">
        <v>0</v>
      </c>
      <c r="J77">
        <v>0</v>
      </c>
      <c r="K77">
        <v>0</v>
      </c>
      <c r="M77">
        <v>0</v>
      </c>
      <c r="N77">
        <v>0</v>
      </c>
      <c r="P77">
        <v>3772412</v>
      </c>
      <c r="Q77">
        <v>0</v>
      </c>
      <c r="R77">
        <v>0</v>
      </c>
      <c r="S77">
        <v>0</v>
      </c>
      <c r="T77">
        <v>0</v>
      </c>
      <c r="U77">
        <v>4939838</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U77">
        <v>0</v>
      </c>
      <c r="AV77">
        <v>0</v>
      </c>
      <c r="AW77">
        <v>0</v>
      </c>
      <c r="AX77">
        <v>0</v>
      </c>
      <c r="AY77">
        <v>0</v>
      </c>
      <c r="AZ77">
        <v>0</v>
      </c>
    </row>
    <row r="78" spans="1:52" x14ac:dyDescent="0.3">
      <c r="A78" s="152">
        <v>368</v>
      </c>
      <c r="B78" t="s">
        <v>168</v>
      </c>
      <c r="D78">
        <v>0</v>
      </c>
      <c r="E78">
        <v>0</v>
      </c>
      <c r="F78">
        <v>0</v>
      </c>
      <c r="G78">
        <v>0</v>
      </c>
      <c r="H78">
        <v>0</v>
      </c>
      <c r="I78">
        <v>0</v>
      </c>
      <c r="J78">
        <v>0</v>
      </c>
      <c r="K78">
        <v>0</v>
      </c>
      <c r="M78">
        <v>0</v>
      </c>
      <c r="N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U78">
        <v>0</v>
      </c>
      <c r="AV78">
        <v>0</v>
      </c>
      <c r="AW78">
        <v>0</v>
      </c>
      <c r="AX78">
        <v>0</v>
      </c>
      <c r="AY78">
        <v>0</v>
      </c>
      <c r="AZ78">
        <v>0</v>
      </c>
    </row>
    <row r="79" spans="1:52" x14ac:dyDescent="0.3">
      <c r="A79" s="152">
        <v>369</v>
      </c>
      <c r="B79" t="s">
        <v>173</v>
      </c>
      <c r="D79">
        <v>0</v>
      </c>
      <c r="E79">
        <v>0</v>
      </c>
      <c r="F79">
        <v>0</v>
      </c>
      <c r="G79">
        <v>0</v>
      </c>
      <c r="H79">
        <v>0</v>
      </c>
      <c r="I79">
        <v>0</v>
      </c>
      <c r="J79">
        <v>0</v>
      </c>
      <c r="K79">
        <v>0</v>
      </c>
      <c r="M79">
        <v>0</v>
      </c>
      <c r="N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U79">
        <v>0</v>
      </c>
      <c r="AV79">
        <v>0</v>
      </c>
      <c r="AW79">
        <v>0</v>
      </c>
      <c r="AX79">
        <v>0</v>
      </c>
      <c r="AY79">
        <v>0</v>
      </c>
      <c r="AZ79">
        <v>0</v>
      </c>
    </row>
    <row r="80" spans="1:52" x14ac:dyDescent="0.3">
      <c r="A80" s="152">
        <v>370</v>
      </c>
      <c r="B80" t="s">
        <v>175</v>
      </c>
      <c r="D80">
        <v>0</v>
      </c>
      <c r="E80">
        <v>0</v>
      </c>
      <c r="F80">
        <v>0</v>
      </c>
      <c r="G80">
        <v>0</v>
      </c>
      <c r="H80">
        <v>0</v>
      </c>
      <c r="I80">
        <v>0</v>
      </c>
      <c r="J80">
        <v>0</v>
      </c>
      <c r="K80">
        <v>0</v>
      </c>
      <c r="M80">
        <v>0</v>
      </c>
      <c r="N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U80">
        <v>0</v>
      </c>
      <c r="AV80">
        <v>0</v>
      </c>
      <c r="AW80">
        <v>0</v>
      </c>
      <c r="AX80">
        <v>0</v>
      </c>
      <c r="AY80">
        <v>0</v>
      </c>
      <c r="AZ80">
        <v>0</v>
      </c>
    </row>
    <row r="81" spans="1:52" x14ac:dyDescent="0.3">
      <c r="A81" s="152">
        <v>373</v>
      </c>
      <c r="B81" t="s">
        <v>282</v>
      </c>
      <c r="D81">
        <v>0</v>
      </c>
      <c r="E81">
        <v>0</v>
      </c>
      <c r="F81">
        <v>0</v>
      </c>
      <c r="G81">
        <v>0</v>
      </c>
      <c r="H81">
        <v>0</v>
      </c>
      <c r="I81">
        <v>0</v>
      </c>
      <c r="J81">
        <v>0</v>
      </c>
      <c r="K81">
        <v>0</v>
      </c>
      <c r="M81">
        <v>0</v>
      </c>
      <c r="N81">
        <v>0</v>
      </c>
      <c r="P81">
        <v>0</v>
      </c>
      <c r="Q81">
        <v>0</v>
      </c>
      <c r="R81">
        <v>0</v>
      </c>
      <c r="S81">
        <v>0</v>
      </c>
      <c r="T81">
        <v>0</v>
      </c>
      <c r="U81">
        <v>0</v>
      </c>
      <c r="V81">
        <v>0</v>
      </c>
      <c r="W81">
        <v>0</v>
      </c>
      <c r="X81">
        <v>0</v>
      </c>
      <c r="Y81">
        <v>0</v>
      </c>
      <c r="Z81">
        <v>0</v>
      </c>
      <c r="AA81">
        <v>0</v>
      </c>
      <c r="AB81">
        <v>0</v>
      </c>
      <c r="AC81">
        <v>0</v>
      </c>
      <c r="AD81">
        <v>0</v>
      </c>
      <c r="AE81">
        <v>0</v>
      </c>
      <c r="AF81">
        <v>0</v>
      </c>
      <c r="AG81">
        <v>0</v>
      </c>
      <c r="AH81">
        <v>0</v>
      </c>
      <c r="AI81">
        <v>288544</v>
      </c>
      <c r="AJ81">
        <v>0</v>
      </c>
      <c r="AK81">
        <v>0</v>
      </c>
      <c r="AL81">
        <v>0</v>
      </c>
      <c r="AM81">
        <v>0</v>
      </c>
      <c r="AN81">
        <v>0</v>
      </c>
      <c r="AO81">
        <v>0</v>
      </c>
      <c r="AP81">
        <v>0</v>
      </c>
      <c r="AQ81">
        <v>0</v>
      </c>
      <c r="AR81">
        <v>0</v>
      </c>
      <c r="AS81">
        <v>0</v>
      </c>
      <c r="AU81">
        <v>0</v>
      </c>
      <c r="AV81">
        <v>0</v>
      </c>
      <c r="AW81">
        <v>0</v>
      </c>
      <c r="AX81">
        <v>0</v>
      </c>
      <c r="AY81">
        <v>0</v>
      </c>
      <c r="AZ81">
        <v>0</v>
      </c>
    </row>
    <row r="82" spans="1:52" x14ac:dyDescent="0.3">
      <c r="A82" s="152">
        <v>375</v>
      </c>
      <c r="B82" t="s">
        <v>190</v>
      </c>
      <c r="D82">
        <v>2363969</v>
      </c>
      <c r="E82">
        <v>6870548</v>
      </c>
      <c r="F82">
        <v>7776824</v>
      </c>
      <c r="G82">
        <v>16237364</v>
      </c>
      <c r="H82">
        <v>64850064</v>
      </c>
      <c r="I82">
        <v>17062510</v>
      </c>
      <c r="J82">
        <v>59193254</v>
      </c>
      <c r="K82">
        <v>5395662</v>
      </c>
      <c r="M82">
        <v>2293354</v>
      </c>
      <c r="N82">
        <v>3451164</v>
      </c>
      <c r="P82">
        <v>18479119</v>
      </c>
      <c r="Q82">
        <v>1652446</v>
      </c>
      <c r="R82">
        <v>66589</v>
      </c>
      <c r="S82">
        <v>7190564</v>
      </c>
      <c r="T82">
        <v>705460</v>
      </c>
      <c r="U82">
        <v>20542971</v>
      </c>
      <c r="V82">
        <v>3399023</v>
      </c>
      <c r="W82">
        <v>516805</v>
      </c>
      <c r="X82">
        <v>3110805</v>
      </c>
      <c r="Y82">
        <v>2893891</v>
      </c>
      <c r="Z82">
        <v>763841</v>
      </c>
      <c r="AA82">
        <v>2182836</v>
      </c>
      <c r="AB82">
        <v>1087563</v>
      </c>
      <c r="AC82">
        <v>10226857</v>
      </c>
      <c r="AD82">
        <v>2048652</v>
      </c>
      <c r="AE82">
        <v>483810</v>
      </c>
      <c r="AF82">
        <v>35000539</v>
      </c>
      <c r="AG82">
        <v>5839587</v>
      </c>
      <c r="AH82">
        <v>18726142</v>
      </c>
      <c r="AI82">
        <v>0</v>
      </c>
      <c r="AJ82">
        <v>9540321</v>
      </c>
      <c r="AK82">
        <v>580278</v>
      </c>
      <c r="AL82">
        <v>1606728</v>
      </c>
      <c r="AM82">
        <v>34207328</v>
      </c>
      <c r="AN82">
        <v>3477868</v>
      </c>
      <c r="AO82">
        <v>6687874</v>
      </c>
      <c r="AP82">
        <v>2118232</v>
      </c>
      <c r="AQ82">
        <v>1416977</v>
      </c>
      <c r="AR82">
        <v>-472600</v>
      </c>
      <c r="AS82">
        <v>269710</v>
      </c>
      <c r="AU82">
        <v>13015559</v>
      </c>
      <c r="AV82">
        <v>0</v>
      </c>
      <c r="AW82">
        <v>41824</v>
      </c>
      <c r="AX82">
        <v>31590</v>
      </c>
      <c r="AY82">
        <v>3016730</v>
      </c>
      <c r="AZ82">
        <v>1496680</v>
      </c>
    </row>
    <row r="83" spans="1:52" x14ac:dyDescent="0.3">
      <c r="A83" s="152">
        <v>376</v>
      </c>
      <c r="B83" t="s">
        <v>79</v>
      </c>
      <c r="D83">
        <v>0</v>
      </c>
      <c r="E83">
        <v>0</v>
      </c>
      <c r="F83">
        <v>0</v>
      </c>
      <c r="G83">
        <v>0</v>
      </c>
      <c r="H83">
        <v>0</v>
      </c>
      <c r="I83">
        <v>0</v>
      </c>
      <c r="J83">
        <v>0</v>
      </c>
      <c r="K83">
        <v>0</v>
      </c>
      <c r="M83">
        <v>0</v>
      </c>
      <c r="N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U83">
        <v>0</v>
      </c>
      <c r="AV83">
        <v>0</v>
      </c>
      <c r="AW83">
        <v>0</v>
      </c>
      <c r="AX83">
        <v>0</v>
      </c>
      <c r="AY83">
        <v>0</v>
      </c>
      <c r="AZ83">
        <v>0</v>
      </c>
    </row>
    <row r="84" spans="1:52" x14ac:dyDescent="0.3">
      <c r="A84" s="152">
        <v>377</v>
      </c>
      <c r="B84" t="s">
        <v>80</v>
      </c>
      <c r="D84">
        <v>0</v>
      </c>
      <c r="E84">
        <v>66315</v>
      </c>
      <c r="F84">
        <v>0</v>
      </c>
      <c r="G84">
        <v>0</v>
      </c>
      <c r="H84">
        <v>0</v>
      </c>
      <c r="I84">
        <v>0</v>
      </c>
      <c r="J84">
        <v>0</v>
      </c>
      <c r="K84">
        <v>0</v>
      </c>
      <c r="M84">
        <v>0</v>
      </c>
      <c r="N84">
        <v>135008</v>
      </c>
      <c r="P84">
        <v>0</v>
      </c>
      <c r="Q84">
        <v>0</v>
      </c>
      <c r="R84">
        <v>0</v>
      </c>
      <c r="S84">
        <v>0</v>
      </c>
      <c r="T84">
        <v>39381</v>
      </c>
      <c r="U84">
        <v>0</v>
      </c>
      <c r="V84">
        <v>0</v>
      </c>
      <c r="W84">
        <v>0</v>
      </c>
      <c r="X84">
        <v>0</v>
      </c>
      <c r="Y84">
        <v>0</v>
      </c>
      <c r="Z84">
        <v>0</v>
      </c>
      <c r="AA84">
        <v>0</v>
      </c>
      <c r="AB84">
        <v>0</v>
      </c>
      <c r="AC84">
        <v>0</v>
      </c>
      <c r="AD84">
        <v>-216289</v>
      </c>
      <c r="AE84">
        <v>0</v>
      </c>
      <c r="AF84">
        <v>0</v>
      </c>
      <c r="AG84">
        <v>0</v>
      </c>
      <c r="AH84">
        <v>0</v>
      </c>
      <c r="AI84">
        <v>0</v>
      </c>
      <c r="AJ84">
        <v>0</v>
      </c>
      <c r="AK84">
        <v>-2606</v>
      </c>
      <c r="AL84">
        <v>637</v>
      </c>
      <c r="AM84">
        <v>0</v>
      </c>
      <c r="AN84">
        <v>0</v>
      </c>
      <c r="AO84">
        <v>20625</v>
      </c>
      <c r="AP84">
        <v>1</v>
      </c>
      <c r="AQ84">
        <v>2838</v>
      </c>
      <c r="AR84">
        <v>0</v>
      </c>
      <c r="AS84">
        <v>0</v>
      </c>
      <c r="AU84">
        <v>0</v>
      </c>
      <c r="AV84">
        <v>0</v>
      </c>
      <c r="AW84">
        <v>0</v>
      </c>
      <c r="AX84">
        <v>0</v>
      </c>
      <c r="AY84">
        <v>0</v>
      </c>
      <c r="AZ84">
        <v>0</v>
      </c>
    </row>
    <row r="85" spans="1:52" x14ac:dyDescent="0.3">
      <c r="A85" s="152">
        <v>378</v>
      </c>
      <c r="B85" t="s">
        <v>81</v>
      </c>
      <c r="D85">
        <v>0</v>
      </c>
      <c r="E85">
        <v>0</v>
      </c>
      <c r="F85">
        <v>0</v>
      </c>
      <c r="G85">
        <v>0</v>
      </c>
      <c r="H85">
        <v>0</v>
      </c>
      <c r="I85">
        <v>0</v>
      </c>
      <c r="J85">
        <v>0</v>
      </c>
      <c r="K85">
        <v>0</v>
      </c>
      <c r="M85">
        <v>0</v>
      </c>
      <c r="N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U85">
        <v>0</v>
      </c>
      <c r="AV85">
        <v>0</v>
      </c>
      <c r="AW85">
        <v>0</v>
      </c>
      <c r="AX85">
        <v>0</v>
      </c>
      <c r="AY85">
        <v>0</v>
      </c>
      <c r="AZ85">
        <v>0</v>
      </c>
    </row>
    <row r="86" spans="1:52" x14ac:dyDescent="0.3">
      <c r="A86" s="152">
        <v>379</v>
      </c>
      <c r="B86" t="s">
        <v>88</v>
      </c>
      <c r="D86">
        <v>0</v>
      </c>
      <c r="E86">
        <v>0</v>
      </c>
      <c r="F86">
        <v>0</v>
      </c>
      <c r="G86">
        <v>0</v>
      </c>
      <c r="H86">
        <v>0</v>
      </c>
      <c r="I86">
        <v>0</v>
      </c>
      <c r="J86">
        <v>0</v>
      </c>
      <c r="K86">
        <v>0</v>
      </c>
      <c r="M86">
        <v>0</v>
      </c>
      <c r="N86">
        <v>0</v>
      </c>
      <c r="P86">
        <v>0</v>
      </c>
      <c r="Q86">
        <v>0</v>
      </c>
      <c r="R86">
        <v>0</v>
      </c>
      <c r="S86">
        <v>0</v>
      </c>
      <c r="T86">
        <v>0</v>
      </c>
      <c r="U86">
        <v>0</v>
      </c>
      <c r="V86">
        <v>0</v>
      </c>
      <c r="W86">
        <v>0</v>
      </c>
      <c r="X86">
        <v>0</v>
      </c>
      <c r="Y86">
        <v>0</v>
      </c>
      <c r="Z86">
        <v>0</v>
      </c>
      <c r="AA86">
        <v>0</v>
      </c>
      <c r="AB86">
        <v>0</v>
      </c>
      <c r="AC86">
        <v>0</v>
      </c>
      <c r="AD86">
        <v>0</v>
      </c>
      <c r="AE86">
        <v>0</v>
      </c>
      <c r="AF86">
        <v>0</v>
      </c>
      <c r="AG86">
        <v>0</v>
      </c>
      <c r="AH86">
        <v>0</v>
      </c>
      <c r="AI86">
        <v>740323</v>
      </c>
      <c r="AJ86">
        <v>0</v>
      </c>
      <c r="AK86">
        <v>0</v>
      </c>
      <c r="AL86">
        <v>0</v>
      </c>
      <c r="AM86">
        <v>0</v>
      </c>
      <c r="AN86">
        <v>0</v>
      </c>
      <c r="AO86">
        <v>0</v>
      </c>
      <c r="AP86">
        <v>0</v>
      </c>
      <c r="AQ86">
        <v>0</v>
      </c>
      <c r="AR86">
        <v>0</v>
      </c>
      <c r="AS86">
        <v>0</v>
      </c>
      <c r="AU86">
        <v>0</v>
      </c>
      <c r="AV86">
        <v>0</v>
      </c>
      <c r="AW86">
        <v>0</v>
      </c>
      <c r="AX86">
        <v>0</v>
      </c>
      <c r="AY86">
        <v>0</v>
      </c>
      <c r="AZ86">
        <v>0</v>
      </c>
    </row>
    <row r="87" spans="1:52" x14ac:dyDescent="0.3">
      <c r="A87" s="152">
        <v>380</v>
      </c>
      <c r="B87" t="s">
        <v>91</v>
      </c>
      <c r="D87">
        <v>0</v>
      </c>
      <c r="E87">
        <v>0</v>
      </c>
      <c r="F87">
        <v>0</v>
      </c>
      <c r="G87">
        <v>0</v>
      </c>
      <c r="H87">
        <v>0</v>
      </c>
      <c r="I87">
        <v>0</v>
      </c>
      <c r="J87">
        <v>0</v>
      </c>
      <c r="K87">
        <v>0</v>
      </c>
      <c r="M87">
        <v>0</v>
      </c>
      <c r="N87">
        <v>0</v>
      </c>
      <c r="P87">
        <v>0</v>
      </c>
      <c r="Q87">
        <v>0</v>
      </c>
      <c r="R87">
        <v>0</v>
      </c>
      <c r="S87">
        <v>0</v>
      </c>
      <c r="T87">
        <v>0</v>
      </c>
      <c r="U87">
        <v>0</v>
      </c>
      <c r="V87">
        <v>0</v>
      </c>
      <c r="W87">
        <v>0</v>
      </c>
      <c r="X87">
        <v>0</v>
      </c>
      <c r="Y87">
        <v>0</v>
      </c>
      <c r="Z87">
        <v>0</v>
      </c>
      <c r="AA87">
        <v>0</v>
      </c>
      <c r="AB87">
        <v>0</v>
      </c>
      <c r="AC87">
        <v>0</v>
      </c>
      <c r="AD87">
        <v>0</v>
      </c>
      <c r="AE87">
        <v>0</v>
      </c>
      <c r="AF87">
        <v>0</v>
      </c>
      <c r="AG87">
        <v>0</v>
      </c>
      <c r="AH87">
        <v>0</v>
      </c>
      <c r="AI87">
        <v>1470</v>
      </c>
      <c r="AJ87">
        <v>0</v>
      </c>
      <c r="AK87">
        <v>0</v>
      </c>
      <c r="AL87">
        <v>0</v>
      </c>
      <c r="AM87">
        <v>0</v>
      </c>
      <c r="AN87">
        <v>0</v>
      </c>
      <c r="AO87">
        <v>0</v>
      </c>
      <c r="AP87">
        <v>0</v>
      </c>
      <c r="AQ87">
        <v>0</v>
      </c>
      <c r="AR87">
        <v>0</v>
      </c>
      <c r="AS87">
        <v>0</v>
      </c>
      <c r="AU87">
        <v>0</v>
      </c>
      <c r="AV87">
        <v>0</v>
      </c>
      <c r="AW87">
        <v>0</v>
      </c>
      <c r="AX87">
        <v>0</v>
      </c>
      <c r="AY87">
        <v>0</v>
      </c>
      <c r="AZ87">
        <v>0</v>
      </c>
    </row>
    <row r="88" spans="1:52" x14ac:dyDescent="0.3">
      <c r="A88" s="152">
        <v>381</v>
      </c>
      <c r="B88" t="s">
        <v>83</v>
      </c>
      <c r="D88">
        <v>15089250</v>
      </c>
      <c r="E88">
        <v>25970570</v>
      </c>
      <c r="F88">
        <v>42075428</v>
      </c>
      <c r="G88">
        <v>102505092</v>
      </c>
      <c r="H88">
        <v>556805253</v>
      </c>
      <c r="I88">
        <v>168287240</v>
      </c>
      <c r="J88">
        <v>962708337</v>
      </c>
      <c r="K88">
        <v>48579796</v>
      </c>
      <c r="M88">
        <v>31979131</v>
      </c>
      <c r="N88">
        <v>32667721</v>
      </c>
      <c r="P88">
        <v>906747720</v>
      </c>
      <c r="Q88">
        <v>4502335</v>
      </c>
      <c r="R88">
        <v>5211678</v>
      </c>
      <c r="S88">
        <v>27305804</v>
      </c>
      <c r="T88">
        <v>3266457</v>
      </c>
      <c r="U88">
        <v>317415319</v>
      </c>
      <c r="V88">
        <v>24001350</v>
      </c>
      <c r="W88">
        <v>2138953</v>
      </c>
      <c r="X88">
        <v>21590040</v>
      </c>
      <c r="Y88">
        <v>46302633</v>
      </c>
      <c r="Z88">
        <v>7750281</v>
      </c>
      <c r="AA88">
        <v>24583488</v>
      </c>
      <c r="AB88">
        <v>2885623</v>
      </c>
      <c r="AC88">
        <v>116286305</v>
      </c>
      <c r="AD88">
        <v>13905059</v>
      </c>
      <c r="AE88">
        <v>3123380</v>
      </c>
      <c r="AF88">
        <v>243052918</v>
      </c>
      <c r="AG88">
        <v>382128420</v>
      </c>
      <c r="AH88">
        <v>131124873</v>
      </c>
      <c r="AI88">
        <v>0</v>
      </c>
      <c r="AJ88">
        <v>55652632</v>
      </c>
      <c r="AK88">
        <v>7114895</v>
      </c>
      <c r="AL88">
        <v>1972094</v>
      </c>
      <c r="AM88">
        <v>91326766</v>
      </c>
      <c r="AN88">
        <v>14891906</v>
      </c>
      <c r="AO88">
        <v>33552770</v>
      </c>
      <c r="AP88">
        <v>6268897</v>
      </c>
      <c r="AQ88">
        <v>6958541</v>
      </c>
      <c r="AR88">
        <v>10912668</v>
      </c>
      <c r="AS88">
        <v>1278904</v>
      </c>
      <c r="AU88">
        <v>52497284</v>
      </c>
      <c r="AV88">
        <v>10970893</v>
      </c>
      <c r="AW88">
        <v>115933</v>
      </c>
      <c r="AX88">
        <v>125379</v>
      </c>
      <c r="AY88">
        <v>11735328</v>
      </c>
      <c r="AZ88">
        <v>25442378</v>
      </c>
    </row>
    <row r="89" spans="1:52" x14ac:dyDescent="0.3">
      <c r="A89" s="152">
        <v>382</v>
      </c>
      <c r="B89" t="s">
        <v>84</v>
      </c>
      <c r="D89">
        <v>0</v>
      </c>
      <c r="E89">
        <v>0</v>
      </c>
      <c r="F89">
        <v>0</v>
      </c>
      <c r="G89">
        <v>0</v>
      </c>
      <c r="H89">
        <v>0</v>
      </c>
      <c r="I89">
        <v>0</v>
      </c>
      <c r="J89">
        <v>0</v>
      </c>
      <c r="K89">
        <v>0</v>
      </c>
      <c r="M89">
        <v>0</v>
      </c>
      <c r="N89">
        <v>0</v>
      </c>
      <c r="P89">
        <v>560106265</v>
      </c>
      <c r="Q89">
        <v>0</v>
      </c>
      <c r="R89">
        <v>0</v>
      </c>
      <c r="S89">
        <v>0</v>
      </c>
      <c r="T89">
        <v>0</v>
      </c>
      <c r="U89">
        <v>267736726</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U89">
        <v>0</v>
      </c>
      <c r="AV89">
        <v>0</v>
      </c>
      <c r="AW89">
        <v>0</v>
      </c>
      <c r="AX89">
        <v>0</v>
      </c>
      <c r="AY89">
        <v>0</v>
      </c>
      <c r="AZ89">
        <v>0</v>
      </c>
    </row>
    <row r="90" spans="1:52" x14ac:dyDescent="0.3">
      <c r="A90" s="152">
        <v>383</v>
      </c>
      <c r="B90" t="s">
        <v>189</v>
      </c>
      <c r="D90">
        <v>0</v>
      </c>
      <c r="E90">
        <v>0</v>
      </c>
      <c r="F90">
        <v>0</v>
      </c>
      <c r="G90">
        <v>0</v>
      </c>
      <c r="H90">
        <v>0</v>
      </c>
      <c r="I90">
        <v>0</v>
      </c>
      <c r="J90">
        <v>730495</v>
      </c>
      <c r="K90">
        <v>0</v>
      </c>
      <c r="M90">
        <v>0</v>
      </c>
      <c r="N90">
        <v>0</v>
      </c>
      <c r="P90">
        <v>437183</v>
      </c>
      <c r="Q90">
        <v>0</v>
      </c>
      <c r="R90">
        <v>0</v>
      </c>
      <c r="S90">
        <v>0</v>
      </c>
      <c r="T90">
        <v>0</v>
      </c>
      <c r="U90">
        <v>137250</v>
      </c>
      <c r="V90">
        <v>77583</v>
      </c>
      <c r="W90">
        <v>0</v>
      </c>
      <c r="X90">
        <v>10904</v>
      </c>
      <c r="Y90">
        <v>0</v>
      </c>
      <c r="Z90">
        <v>31725</v>
      </c>
      <c r="AA90">
        <v>0</v>
      </c>
      <c r="AB90">
        <v>0</v>
      </c>
      <c r="AC90">
        <v>0</v>
      </c>
      <c r="AD90">
        <v>0</v>
      </c>
      <c r="AE90">
        <v>93750</v>
      </c>
      <c r="AF90">
        <v>0</v>
      </c>
      <c r="AG90">
        <v>0</v>
      </c>
      <c r="AH90">
        <v>3529</v>
      </c>
      <c r="AI90">
        <v>0</v>
      </c>
      <c r="AJ90">
        <v>0</v>
      </c>
      <c r="AK90">
        <v>0</v>
      </c>
      <c r="AL90">
        <v>970</v>
      </c>
      <c r="AM90">
        <v>0</v>
      </c>
      <c r="AN90">
        <v>0</v>
      </c>
      <c r="AO90">
        <v>0</v>
      </c>
      <c r="AP90">
        <v>0</v>
      </c>
      <c r="AQ90">
        <v>0</v>
      </c>
      <c r="AR90">
        <v>0</v>
      </c>
      <c r="AS90">
        <v>0</v>
      </c>
      <c r="AU90">
        <v>0</v>
      </c>
      <c r="AV90">
        <v>0</v>
      </c>
      <c r="AW90">
        <v>0</v>
      </c>
      <c r="AX90">
        <v>0</v>
      </c>
      <c r="AY90">
        <v>25854</v>
      </c>
      <c r="AZ90">
        <v>0</v>
      </c>
    </row>
    <row r="91" spans="1:52" x14ac:dyDescent="0.3">
      <c r="A91" s="152">
        <v>384</v>
      </c>
      <c r="B91" t="s">
        <v>94</v>
      </c>
      <c r="D91">
        <v>0</v>
      </c>
      <c r="E91">
        <v>0</v>
      </c>
      <c r="F91">
        <v>0</v>
      </c>
      <c r="G91">
        <v>0</v>
      </c>
      <c r="H91">
        <v>0</v>
      </c>
      <c r="I91">
        <v>0</v>
      </c>
      <c r="J91">
        <v>0</v>
      </c>
      <c r="K91">
        <v>0</v>
      </c>
      <c r="M91">
        <v>0</v>
      </c>
      <c r="N91">
        <v>0</v>
      </c>
      <c r="P91">
        <v>9312</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U91">
        <v>0</v>
      </c>
      <c r="AV91">
        <v>0</v>
      </c>
      <c r="AW91">
        <v>0</v>
      </c>
      <c r="AX91">
        <v>0</v>
      </c>
      <c r="AY91">
        <v>0</v>
      </c>
      <c r="AZ91">
        <v>0</v>
      </c>
    </row>
    <row r="92" spans="1:52" x14ac:dyDescent="0.3">
      <c r="A92" s="152">
        <v>385</v>
      </c>
      <c r="B92" t="s">
        <v>85</v>
      </c>
      <c r="D92">
        <v>0</v>
      </c>
      <c r="E92">
        <v>0</v>
      </c>
      <c r="F92">
        <v>0</v>
      </c>
      <c r="G92">
        <v>0</v>
      </c>
      <c r="H92">
        <v>0</v>
      </c>
      <c r="I92">
        <v>0</v>
      </c>
      <c r="J92">
        <v>0</v>
      </c>
      <c r="K92">
        <v>0</v>
      </c>
      <c r="M92">
        <v>0</v>
      </c>
      <c r="N92">
        <v>0</v>
      </c>
      <c r="P92">
        <v>0</v>
      </c>
      <c r="Q92">
        <v>0</v>
      </c>
      <c r="R92">
        <v>0</v>
      </c>
      <c r="S92">
        <v>0</v>
      </c>
      <c r="T92">
        <v>0</v>
      </c>
      <c r="U92">
        <v>0</v>
      </c>
      <c r="V92">
        <v>0</v>
      </c>
      <c r="W92">
        <v>0</v>
      </c>
      <c r="X92">
        <v>0</v>
      </c>
      <c r="Y92">
        <v>0</v>
      </c>
      <c r="Z92">
        <v>0</v>
      </c>
      <c r="AA92">
        <v>0</v>
      </c>
      <c r="AB92">
        <v>0</v>
      </c>
      <c r="AC92">
        <v>0</v>
      </c>
      <c r="AD92">
        <v>0</v>
      </c>
      <c r="AE92">
        <v>0</v>
      </c>
      <c r="AF92">
        <v>0</v>
      </c>
      <c r="AG92">
        <v>0</v>
      </c>
      <c r="AH92">
        <v>0</v>
      </c>
      <c r="AI92">
        <v>747897</v>
      </c>
      <c r="AJ92">
        <v>0</v>
      </c>
      <c r="AK92">
        <v>0</v>
      </c>
      <c r="AL92">
        <v>0</v>
      </c>
      <c r="AM92">
        <v>0</v>
      </c>
      <c r="AN92">
        <v>0</v>
      </c>
      <c r="AO92">
        <v>0</v>
      </c>
      <c r="AP92">
        <v>0</v>
      </c>
      <c r="AQ92">
        <v>0</v>
      </c>
      <c r="AR92">
        <v>0</v>
      </c>
      <c r="AS92">
        <v>0</v>
      </c>
      <c r="AU92">
        <v>0</v>
      </c>
      <c r="AV92">
        <v>0</v>
      </c>
      <c r="AW92">
        <v>0</v>
      </c>
      <c r="AX92">
        <v>0</v>
      </c>
      <c r="AY92">
        <v>0</v>
      </c>
      <c r="AZ92">
        <v>0</v>
      </c>
    </row>
    <row r="93" spans="1:52" x14ac:dyDescent="0.3">
      <c r="A93" s="152">
        <v>386</v>
      </c>
      <c r="B93" t="s">
        <v>162</v>
      </c>
      <c r="D93">
        <v>0</v>
      </c>
      <c r="E93">
        <v>0</v>
      </c>
      <c r="F93">
        <v>0</v>
      </c>
      <c r="G93">
        <v>0</v>
      </c>
      <c r="H93">
        <v>0</v>
      </c>
      <c r="I93">
        <v>0</v>
      </c>
      <c r="J93">
        <v>0</v>
      </c>
      <c r="K93">
        <v>0</v>
      </c>
      <c r="M93">
        <v>0</v>
      </c>
      <c r="N93">
        <v>0</v>
      </c>
      <c r="P93">
        <v>0</v>
      </c>
      <c r="Q93">
        <v>0</v>
      </c>
      <c r="R93">
        <v>0</v>
      </c>
      <c r="S93">
        <v>0</v>
      </c>
      <c r="T93">
        <v>0</v>
      </c>
      <c r="U93">
        <v>0</v>
      </c>
      <c r="V93">
        <v>0</v>
      </c>
      <c r="W93">
        <v>0</v>
      </c>
      <c r="X93">
        <v>0</v>
      </c>
      <c r="Y93">
        <v>0</v>
      </c>
      <c r="Z93">
        <v>0</v>
      </c>
      <c r="AA93">
        <v>0</v>
      </c>
      <c r="AB93">
        <v>0</v>
      </c>
      <c r="AC93">
        <v>0</v>
      </c>
      <c r="AD93">
        <v>0</v>
      </c>
      <c r="AE93">
        <v>0</v>
      </c>
      <c r="AF93">
        <v>0</v>
      </c>
      <c r="AG93">
        <v>0</v>
      </c>
      <c r="AH93">
        <v>0</v>
      </c>
      <c r="AI93">
        <v>203838</v>
      </c>
      <c r="AJ93">
        <v>0</v>
      </c>
      <c r="AK93">
        <v>0</v>
      </c>
      <c r="AL93">
        <v>0</v>
      </c>
      <c r="AM93">
        <v>0</v>
      </c>
      <c r="AN93">
        <v>0</v>
      </c>
      <c r="AO93">
        <v>0</v>
      </c>
      <c r="AP93">
        <v>0</v>
      </c>
      <c r="AQ93">
        <v>0</v>
      </c>
      <c r="AR93">
        <v>0</v>
      </c>
      <c r="AS93">
        <v>0</v>
      </c>
      <c r="AU93">
        <v>0</v>
      </c>
      <c r="AV93">
        <v>0</v>
      </c>
      <c r="AW93">
        <v>0</v>
      </c>
      <c r="AX93">
        <v>0</v>
      </c>
      <c r="AY93">
        <v>0</v>
      </c>
      <c r="AZ93">
        <v>0</v>
      </c>
    </row>
    <row r="94" spans="1:52" x14ac:dyDescent="0.3">
      <c r="A94" s="152">
        <v>387</v>
      </c>
      <c r="B94" t="s">
        <v>163</v>
      </c>
      <c r="D94">
        <v>0</v>
      </c>
      <c r="E94">
        <v>0</v>
      </c>
      <c r="F94">
        <v>0</v>
      </c>
      <c r="G94">
        <v>0</v>
      </c>
      <c r="H94">
        <v>0</v>
      </c>
      <c r="I94">
        <v>0</v>
      </c>
      <c r="J94">
        <v>0</v>
      </c>
      <c r="K94">
        <v>0</v>
      </c>
      <c r="M94">
        <v>0</v>
      </c>
      <c r="N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U94">
        <v>0</v>
      </c>
      <c r="AV94">
        <v>0</v>
      </c>
      <c r="AW94">
        <v>0</v>
      </c>
      <c r="AX94">
        <v>0</v>
      </c>
      <c r="AY94">
        <v>0</v>
      </c>
      <c r="AZ94">
        <v>0</v>
      </c>
    </row>
    <row r="95" spans="1:52" x14ac:dyDescent="0.3">
      <c r="A95" s="152">
        <v>388</v>
      </c>
      <c r="B95" t="s">
        <v>157</v>
      </c>
      <c r="D95">
        <v>0</v>
      </c>
      <c r="E95">
        <v>0</v>
      </c>
      <c r="F95">
        <v>0</v>
      </c>
      <c r="G95">
        <v>0</v>
      </c>
      <c r="H95">
        <v>0</v>
      </c>
      <c r="I95">
        <v>0</v>
      </c>
      <c r="J95">
        <v>0</v>
      </c>
      <c r="K95">
        <v>0</v>
      </c>
      <c r="M95">
        <v>0</v>
      </c>
      <c r="N95">
        <v>0</v>
      </c>
      <c r="P95">
        <v>0</v>
      </c>
      <c r="Q95">
        <v>0</v>
      </c>
      <c r="R95">
        <v>0</v>
      </c>
      <c r="S95">
        <v>0</v>
      </c>
      <c r="T95">
        <v>0</v>
      </c>
      <c r="U95">
        <v>0</v>
      </c>
      <c r="V95">
        <v>0</v>
      </c>
      <c r="W95">
        <v>0</v>
      </c>
      <c r="X95">
        <v>0</v>
      </c>
      <c r="Y95">
        <v>0</v>
      </c>
      <c r="Z95">
        <v>0</v>
      </c>
      <c r="AA95">
        <v>0</v>
      </c>
      <c r="AB95">
        <v>0</v>
      </c>
      <c r="AC95">
        <v>0</v>
      </c>
      <c r="AD95">
        <v>0</v>
      </c>
      <c r="AE95">
        <v>0</v>
      </c>
      <c r="AF95">
        <v>0</v>
      </c>
      <c r="AG95">
        <v>0</v>
      </c>
      <c r="AH95">
        <v>0</v>
      </c>
      <c r="AI95">
        <v>67268</v>
      </c>
      <c r="AJ95">
        <v>0</v>
      </c>
      <c r="AK95">
        <v>0</v>
      </c>
      <c r="AL95">
        <v>0</v>
      </c>
      <c r="AM95">
        <v>0</v>
      </c>
      <c r="AN95">
        <v>0</v>
      </c>
      <c r="AO95">
        <v>0</v>
      </c>
      <c r="AP95">
        <v>0</v>
      </c>
      <c r="AQ95">
        <v>0</v>
      </c>
      <c r="AR95">
        <v>0</v>
      </c>
      <c r="AS95">
        <v>0</v>
      </c>
      <c r="AU95">
        <v>0</v>
      </c>
      <c r="AV95">
        <v>0</v>
      </c>
      <c r="AW95">
        <v>0</v>
      </c>
      <c r="AX95">
        <v>0</v>
      </c>
      <c r="AY95">
        <v>0</v>
      </c>
      <c r="AZ95">
        <v>0</v>
      </c>
    </row>
    <row r="96" spans="1:52" x14ac:dyDescent="0.3">
      <c r="A96" s="152">
        <v>389</v>
      </c>
      <c r="B96" t="s">
        <v>164</v>
      </c>
      <c r="D96">
        <v>0</v>
      </c>
      <c r="E96">
        <v>0</v>
      </c>
      <c r="F96">
        <v>0</v>
      </c>
      <c r="G96">
        <v>0</v>
      </c>
      <c r="H96">
        <v>0</v>
      </c>
      <c r="I96">
        <v>0</v>
      </c>
      <c r="J96">
        <v>0</v>
      </c>
      <c r="K96">
        <v>0</v>
      </c>
      <c r="M96">
        <v>0</v>
      </c>
      <c r="N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U96">
        <v>0</v>
      </c>
      <c r="AV96">
        <v>0</v>
      </c>
      <c r="AW96">
        <v>0</v>
      </c>
      <c r="AX96">
        <v>0</v>
      </c>
      <c r="AY96">
        <v>0</v>
      </c>
      <c r="AZ96">
        <v>0</v>
      </c>
    </row>
    <row r="97" spans="1:52" x14ac:dyDescent="0.3">
      <c r="A97" s="152">
        <v>391</v>
      </c>
      <c r="B97" t="s">
        <v>169</v>
      </c>
      <c r="D97">
        <v>0</v>
      </c>
      <c r="E97">
        <v>0</v>
      </c>
      <c r="F97">
        <v>0</v>
      </c>
      <c r="G97">
        <v>0</v>
      </c>
      <c r="H97">
        <v>0</v>
      </c>
      <c r="I97">
        <v>0</v>
      </c>
      <c r="J97">
        <v>0</v>
      </c>
      <c r="K97">
        <v>0</v>
      </c>
      <c r="M97">
        <v>0</v>
      </c>
      <c r="N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U97">
        <v>0</v>
      </c>
      <c r="AV97">
        <v>0</v>
      </c>
      <c r="AW97">
        <v>0</v>
      </c>
      <c r="AX97">
        <v>0</v>
      </c>
      <c r="AY97">
        <v>0</v>
      </c>
      <c r="AZ97">
        <v>0</v>
      </c>
    </row>
    <row r="98" spans="1:52" x14ac:dyDescent="0.3">
      <c r="A98" s="152">
        <v>500</v>
      </c>
      <c r="B98" t="s">
        <v>152</v>
      </c>
      <c r="D98">
        <v>0</v>
      </c>
      <c r="E98">
        <v>0</v>
      </c>
      <c r="F98">
        <v>0</v>
      </c>
      <c r="G98">
        <v>0</v>
      </c>
      <c r="H98">
        <v>0</v>
      </c>
      <c r="I98">
        <v>0</v>
      </c>
      <c r="J98">
        <v>0</v>
      </c>
      <c r="K98">
        <v>0</v>
      </c>
      <c r="M98">
        <v>0</v>
      </c>
      <c r="N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U98">
        <v>0</v>
      </c>
      <c r="AV98">
        <v>0</v>
      </c>
      <c r="AW98">
        <v>0</v>
      </c>
      <c r="AX98">
        <v>0</v>
      </c>
      <c r="AY98">
        <v>0</v>
      </c>
      <c r="AZ98">
        <v>0</v>
      </c>
    </row>
    <row r="99" spans="1:52" x14ac:dyDescent="0.3">
      <c r="A99" s="152">
        <v>502</v>
      </c>
      <c r="B99" t="s">
        <v>154</v>
      </c>
      <c r="D99">
        <v>1481425</v>
      </c>
      <c r="E99">
        <v>6060047</v>
      </c>
      <c r="F99">
        <v>7834216</v>
      </c>
      <c r="G99">
        <v>0</v>
      </c>
      <c r="H99">
        <v>67853820</v>
      </c>
      <c r="I99">
        <v>0</v>
      </c>
      <c r="J99">
        <v>58091018</v>
      </c>
      <c r="K99">
        <v>6729770</v>
      </c>
      <c r="M99">
        <v>3039402</v>
      </c>
      <c r="N99">
        <v>3993984</v>
      </c>
      <c r="P99">
        <v>119548136</v>
      </c>
      <c r="Q99">
        <v>1506549</v>
      </c>
      <c r="R99">
        <v>549447</v>
      </c>
      <c r="S99">
        <v>6749094</v>
      </c>
      <c r="T99">
        <v>0</v>
      </c>
      <c r="U99">
        <v>85544923</v>
      </c>
      <c r="V99">
        <v>3042601</v>
      </c>
      <c r="W99">
        <v>487632</v>
      </c>
      <c r="X99">
        <v>3463078</v>
      </c>
      <c r="Y99">
        <v>2533264</v>
      </c>
      <c r="Z99">
        <v>0</v>
      </c>
      <c r="AA99">
        <v>1409136</v>
      </c>
      <c r="AB99">
        <v>1056009</v>
      </c>
      <c r="AC99">
        <v>11572478</v>
      </c>
      <c r="AD99">
        <v>1882523</v>
      </c>
      <c r="AE99">
        <v>532470</v>
      </c>
      <c r="AF99">
        <v>41291968</v>
      </c>
      <c r="AG99">
        <v>10251654</v>
      </c>
      <c r="AH99">
        <v>18615836</v>
      </c>
      <c r="AI99">
        <v>0</v>
      </c>
      <c r="AJ99">
        <v>13272266</v>
      </c>
      <c r="AK99">
        <v>535431</v>
      </c>
      <c r="AL99">
        <v>1427858</v>
      </c>
      <c r="AM99">
        <v>33560910</v>
      </c>
      <c r="AN99">
        <v>3337384</v>
      </c>
      <c r="AO99">
        <v>6641936</v>
      </c>
      <c r="AP99">
        <v>1819095</v>
      </c>
      <c r="AQ99">
        <v>1333989</v>
      </c>
      <c r="AR99">
        <v>0</v>
      </c>
      <c r="AS99">
        <v>269969</v>
      </c>
      <c r="AU99">
        <v>14243816</v>
      </c>
      <c r="AV99">
        <v>0</v>
      </c>
      <c r="AW99">
        <v>41525</v>
      </c>
      <c r="AX99">
        <v>29393</v>
      </c>
      <c r="AY99">
        <v>2999284</v>
      </c>
      <c r="AZ99">
        <v>1274465</v>
      </c>
    </row>
    <row r="100" spans="1:52" x14ac:dyDescent="0.3">
      <c r="A100" s="152">
        <v>503</v>
      </c>
      <c r="B100" t="s">
        <v>155</v>
      </c>
      <c r="D100">
        <v>37375</v>
      </c>
      <c r="E100">
        <v>1181400</v>
      </c>
      <c r="F100">
        <v>204969</v>
      </c>
      <c r="G100">
        <v>0</v>
      </c>
      <c r="H100">
        <v>8337923</v>
      </c>
      <c r="I100">
        <v>0</v>
      </c>
      <c r="J100">
        <v>75895256</v>
      </c>
      <c r="K100">
        <v>0</v>
      </c>
      <c r="M100">
        <v>1843597</v>
      </c>
      <c r="N100">
        <v>2180148</v>
      </c>
      <c r="P100">
        <v>169021756</v>
      </c>
      <c r="Q100">
        <v>80558</v>
      </c>
      <c r="R100">
        <v>0</v>
      </c>
      <c r="S100">
        <v>351811</v>
      </c>
      <c r="T100">
        <v>0</v>
      </c>
      <c r="U100">
        <v>23630694</v>
      </c>
      <c r="V100">
        <v>303871</v>
      </c>
      <c r="W100">
        <v>173914</v>
      </c>
      <c r="X100">
        <v>352747</v>
      </c>
      <c r="Y100">
        <v>0</v>
      </c>
      <c r="Z100">
        <v>0</v>
      </c>
      <c r="AA100">
        <v>798912</v>
      </c>
      <c r="AB100">
        <v>5025</v>
      </c>
      <c r="AC100">
        <v>3832700</v>
      </c>
      <c r="AD100">
        <v>1564251</v>
      </c>
      <c r="AE100">
        <v>13510</v>
      </c>
      <c r="AF100">
        <v>4078977</v>
      </c>
      <c r="AG100">
        <v>13248585</v>
      </c>
      <c r="AH100">
        <v>0</v>
      </c>
      <c r="AI100">
        <v>0</v>
      </c>
      <c r="AJ100">
        <v>530042</v>
      </c>
      <c r="AK100">
        <v>73573</v>
      </c>
      <c r="AL100">
        <v>0</v>
      </c>
      <c r="AM100">
        <v>0</v>
      </c>
      <c r="AN100">
        <v>251555</v>
      </c>
      <c r="AO100">
        <v>1114814</v>
      </c>
      <c r="AP100">
        <v>196807</v>
      </c>
      <c r="AQ100">
        <v>779314</v>
      </c>
      <c r="AR100">
        <v>375808</v>
      </c>
      <c r="AS100">
        <v>6989</v>
      </c>
      <c r="AU100">
        <v>871203</v>
      </c>
      <c r="AV100">
        <v>0</v>
      </c>
      <c r="AW100">
        <v>0</v>
      </c>
      <c r="AX100">
        <v>630</v>
      </c>
      <c r="AY100">
        <v>69521</v>
      </c>
      <c r="AZ100">
        <v>0</v>
      </c>
    </row>
    <row r="101" spans="1:52" x14ac:dyDescent="0.3">
      <c r="A101" s="152">
        <v>504</v>
      </c>
      <c r="B101" t="s">
        <v>159</v>
      </c>
      <c r="D101">
        <v>0</v>
      </c>
      <c r="E101">
        <v>0</v>
      </c>
      <c r="F101">
        <v>0</v>
      </c>
      <c r="G101">
        <v>0</v>
      </c>
      <c r="H101">
        <v>0</v>
      </c>
      <c r="I101">
        <v>0</v>
      </c>
      <c r="J101">
        <v>0</v>
      </c>
      <c r="K101">
        <v>0</v>
      </c>
      <c r="M101">
        <v>0</v>
      </c>
      <c r="N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U101">
        <v>0</v>
      </c>
      <c r="AV101">
        <v>0</v>
      </c>
      <c r="AW101">
        <v>0</v>
      </c>
      <c r="AX101">
        <v>0</v>
      </c>
      <c r="AY101">
        <v>0</v>
      </c>
      <c r="AZ101">
        <v>0</v>
      </c>
    </row>
    <row r="102" spans="1:52" x14ac:dyDescent="0.3">
      <c r="A102" s="152">
        <v>505</v>
      </c>
      <c r="B102" t="s">
        <v>160</v>
      </c>
      <c r="D102">
        <v>0</v>
      </c>
      <c r="E102">
        <v>0</v>
      </c>
      <c r="F102">
        <v>0</v>
      </c>
      <c r="G102">
        <v>0</v>
      </c>
      <c r="H102">
        <v>0</v>
      </c>
      <c r="I102">
        <v>0</v>
      </c>
      <c r="J102">
        <v>0</v>
      </c>
      <c r="K102">
        <v>0</v>
      </c>
      <c r="M102">
        <v>0</v>
      </c>
      <c r="N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U102">
        <v>0</v>
      </c>
      <c r="AV102">
        <v>0</v>
      </c>
      <c r="AW102">
        <v>0</v>
      </c>
      <c r="AX102">
        <v>0</v>
      </c>
      <c r="AY102">
        <v>0</v>
      </c>
      <c r="AZ102">
        <v>0</v>
      </c>
    </row>
    <row r="103" spans="1:52" x14ac:dyDescent="0.3">
      <c r="A103" s="152">
        <v>506</v>
      </c>
      <c r="B103" t="s">
        <v>166</v>
      </c>
      <c r="D103">
        <v>0</v>
      </c>
      <c r="E103">
        <v>0</v>
      </c>
      <c r="F103">
        <v>0</v>
      </c>
      <c r="G103">
        <v>0</v>
      </c>
      <c r="H103">
        <v>0</v>
      </c>
      <c r="I103">
        <v>0</v>
      </c>
      <c r="J103">
        <v>0</v>
      </c>
      <c r="K103">
        <v>0</v>
      </c>
      <c r="M103">
        <v>0</v>
      </c>
      <c r="N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714038</v>
      </c>
      <c r="AJ103">
        <v>0</v>
      </c>
      <c r="AK103">
        <v>0</v>
      </c>
      <c r="AL103">
        <v>0</v>
      </c>
      <c r="AM103">
        <v>0</v>
      </c>
      <c r="AN103">
        <v>0</v>
      </c>
      <c r="AO103">
        <v>0</v>
      </c>
      <c r="AP103">
        <v>0</v>
      </c>
      <c r="AQ103">
        <v>0</v>
      </c>
      <c r="AR103">
        <v>0</v>
      </c>
      <c r="AS103">
        <v>0</v>
      </c>
      <c r="AU103">
        <v>0</v>
      </c>
      <c r="AV103">
        <v>0</v>
      </c>
      <c r="AW103">
        <v>0</v>
      </c>
      <c r="AX103">
        <v>0</v>
      </c>
      <c r="AY103">
        <v>0</v>
      </c>
      <c r="AZ103">
        <v>0</v>
      </c>
    </row>
    <row r="104" spans="1:52" x14ac:dyDescent="0.3">
      <c r="A104" s="152">
        <v>507</v>
      </c>
      <c r="B104" t="s">
        <v>871</v>
      </c>
      <c r="D104">
        <v>0</v>
      </c>
      <c r="E104">
        <v>0</v>
      </c>
      <c r="F104">
        <v>0</v>
      </c>
      <c r="G104">
        <v>0</v>
      </c>
      <c r="H104">
        <v>0</v>
      </c>
      <c r="I104">
        <v>0</v>
      </c>
      <c r="J104">
        <v>0</v>
      </c>
      <c r="K104">
        <v>0</v>
      </c>
      <c r="M104">
        <v>0</v>
      </c>
      <c r="N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U104">
        <v>0</v>
      </c>
      <c r="AV104">
        <v>0</v>
      </c>
      <c r="AW104">
        <v>0</v>
      </c>
      <c r="AX104">
        <v>0</v>
      </c>
      <c r="AY104">
        <v>0</v>
      </c>
      <c r="AZ104">
        <v>0</v>
      </c>
    </row>
    <row r="105" spans="1:52" x14ac:dyDescent="0.3">
      <c r="A105" s="152">
        <v>508</v>
      </c>
      <c r="B105" t="s">
        <v>181</v>
      </c>
      <c r="D105">
        <v>0</v>
      </c>
      <c r="E105">
        <v>0</v>
      </c>
      <c r="F105">
        <v>0</v>
      </c>
      <c r="G105">
        <v>0</v>
      </c>
      <c r="H105">
        <v>0</v>
      </c>
      <c r="I105">
        <v>0</v>
      </c>
      <c r="J105">
        <v>0</v>
      </c>
      <c r="K105">
        <v>0</v>
      </c>
      <c r="M105">
        <v>0</v>
      </c>
      <c r="N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U105">
        <v>0</v>
      </c>
      <c r="AV105">
        <v>0</v>
      </c>
      <c r="AW105">
        <v>0</v>
      </c>
      <c r="AX105">
        <v>0</v>
      </c>
      <c r="AY105">
        <v>0</v>
      </c>
      <c r="AZ105">
        <v>0</v>
      </c>
    </row>
    <row r="106" spans="1:52" x14ac:dyDescent="0.3">
      <c r="A106" s="152">
        <v>509</v>
      </c>
      <c r="B106" t="s">
        <v>182</v>
      </c>
      <c r="D106">
        <v>0</v>
      </c>
      <c r="E106">
        <v>0</v>
      </c>
      <c r="F106">
        <v>0</v>
      </c>
      <c r="G106">
        <v>0</v>
      </c>
      <c r="H106">
        <v>0</v>
      </c>
      <c r="I106">
        <v>0</v>
      </c>
      <c r="J106">
        <v>0</v>
      </c>
      <c r="K106">
        <v>0</v>
      </c>
      <c r="M106">
        <v>0</v>
      </c>
      <c r="N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U106">
        <v>0</v>
      </c>
      <c r="AV106">
        <v>0</v>
      </c>
      <c r="AW106">
        <v>0</v>
      </c>
      <c r="AX106">
        <v>0</v>
      </c>
      <c r="AY106">
        <v>0</v>
      </c>
      <c r="AZ106">
        <v>0</v>
      </c>
    </row>
    <row r="107" spans="1:52" x14ac:dyDescent="0.3">
      <c r="A107" s="152">
        <v>510</v>
      </c>
      <c r="B107" t="s">
        <v>188</v>
      </c>
      <c r="D107">
        <v>126053</v>
      </c>
      <c r="E107">
        <v>2792</v>
      </c>
      <c r="F107">
        <v>12337</v>
      </c>
      <c r="G107">
        <v>148337</v>
      </c>
      <c r="H107">
        <v>534115</v>
      </c>
      <c r="I107">
        <v>0</v>
      </c>
      <c r="J107">
        <v>37108</v>
      </c>
      <c r="K107">
        <v>474113</v>
      </c>
      <c r="M107">
        <v>0</v>
      </c>
      <c r="N107">
        <v>0</v>
      </c>
      <c r="P107">
        <v>2896186</v>
      </c>
      <c r="Q107">
        <v>93649</v>
      </c>
      <c r="R107">
        <v>0</v>
      </c>
      <c r="S107">
        <v>14963</v>
      </c>
      <c r="T107">
        <v>1424</v>
      </c>
      <c r="U107">
        <v>1163291</v>
      </c>
      <c r="V107">
        <v>0</v>
      </c>
      <c r="W107">
        <v>9252</v>
      </c>
      <c r="X107">
        <v>185931</v>
      </c>
      <c r="Y107">
        <v>0</v>
      </c>
      <c r="Z107">
        <v>94164</v>
      </c>
      <c r="AA107">
        <v>0</v>
      </c>
      <c r="AB107">
        <v>0</v>
      </c>
      <c r="AC107">
        <v>20943</v>
      </c>
      <c r="AD107">
        <v>1094</v>
      </c>
      <c r="AE107">
        <v>8756</v>
      </c>
      <c r="AF107">
        <v>691513</v>
      </c>
      <c r="AG107">
        <v>1558598</v>
      </c>
      <c r="AH107">
        <v>136041</v>
      </c>
      <c r="AI107">
        <v>0</v>
      </c>
      <c r="AJ107">
        <v>125278</v>
      </c>
      <c r="AK107">
        <v>1850</v>
      </c>
      <c r="AL107">
        <v>0</v>
      </c>
      <c r="AM107">
        <v>351716</v>
      </c>
      <c r="AN107">
        <v>0</v>
      </c>
      <c r="AO107">
        <v>3527</v>
      </c>
      <c r="AP107">
        <v>3902</v>
      </c>
      <c r="AQ107">
        <v>668</v>
      </c>
      <c r="AR107">
        <v>0</v>
      </c>
      <c r="AS107">
        <v>0</v>
      </c>
      <c r="AU107">
        <v>33092</v>
      </c>
      <c r="AV107">
        <v>0</v>
      </c>
      <c r="AW107">
        <v>0</v>
      </c>
      <c r="AX107">
        <v>0</v>
      </c>
      <c r="AY107">
        <v>72501</v>
      </c>
      <c r="AZ107">
        <v>46662</v>
      </c>
    </row>
    <row r="108" spans="1:52" x14ac:dyDescent="0.3">
      <c r="A108" s="152">
        <v>511</v>
      </c>
      <c r="B108" t="s">
        <v>193</v>
      </c>
      <c r="D108">
        <v>0</v>
      </c>
      <c r="E108">
        <v>0</v>
      </c>
      <c r="F108">
        <v>0</v>
      </c>
      <c r="G108">
        <v>0</v>
      </c>
      <c r="H108">
        <v>0</v>
      </c>
      <c r="I108">
        <v>0</v>
      </c>
      <c r="J108">
        <v>0</v>
      </c>
      <c r="K108">
        <v>0</v>
      </c>
      <c r="M108">
        <v>0</v>
      </c>
      <c r="N108">
        <v>0</v>
      </c>
      <c r="P108">
        <v>15366191</v>
      </c>
      <c r="Q108">
        <v>0</v>
      </c>
      <c r="R108">
        <v>0</v>
      </c>
      <c r="S108">
        <v>0</v>
      </c>
      <c r="T108">
        <v>0</v>
      </c>
      <c r="U108">
        <v>6614718</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U108">
        <v>0</v>
      </c>
      <c r="AV108">
        <v>0</v>
      </c>
      <c r="AW108">
        <v>0</v>
      </c>
      <c r="AX108">
        <v>0</v>
      </c>
      <c r="AY108">
        <v>0</v>
      </c>
      <c r="AZ108">
        <v>0</v>
      </c>
    </row>
    <row r="109" spans="1:52" x14ac:dyDescent="0.3">
      <c r="A109" s="152">
        <v>512</v>
      </c>
      <c r="B109" t="s">
        <v>220</v>
      </c>
      <c r="D109">
        <v>0</v>
      </c>
      <c r="E109">
        <v>0</v>
      </c>
      <c r="F109">
        <v>0</v>
      </c>
      <c r="G109">
        <v>94177</v>
      </c>
      <c r="H109">
        <v>0</v>
      </c>
      <c r="I109">
        <v>0</v>
      </c>
      <c r="J109">
        <v>0</v>
      </c>
      <c r="K109">
        <v>0</v>
      </c>
      <c r="M109">
        <v>0</v>
      </c>
      <c r="N109">
        <v>0</v>
      </c>
      <c r="P109">
        <v>0</v>
      </c>
      <c r="Q109">
        <v>0</v>
      </c>
      <c r="R109">
        <v>0</v>
      </c>
      <c r="S109">
        <v>0</v>
      </c>
      <c r="T109">
        <v>0</v>
      </c>
      <c r="U109">
        <v>6448052</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U109">
        <v>0</v>
      </c>
      <c r="AV109">
        <v>0</v>
      </c>
      <c r="AW109">
        <v>0</v>
      </c>
      <c r="AX109">
        <v>0</v>
      </c>
      <c r="AY109">
        <v>0</v>
      </c>
      <c r="AZ109">
        <v>0</v>
      </c>
    </row>
    <row r="110" spans="1:52" x14ac:dyDescent="0.3">
      <c r="A110" s="152">
        <v>513</v>
      </c>
      <c r="B110" t="s">
        <v>226</v>
      </c>
      <c r="D110">
        <v>0</v>
      </c>
      <c r="E110">
        <v>0</v>
      </c>
      <c r="F110">
        <v>0</v>
      </c>
      <c r="G110">
        <v>0</v>
      </c>
      <c r="H110">
        <v>0</v>
      </c>
      <c r="I110">
        <v>0</v>
      </c>
      <c r="J110">
        <v>0</v>
      </c>
      <c r="K110">
        <v>0</v>
      </c>
      <c r="M110">
        <v>0</v>
      </c>
      <c r="N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U110">
        <v>0</v>
      </c>
      <c r="AV110">
        <v>0</v>
      </c>
      <c r="AW110">
        <v>0</v>
      </c>
      <c r="AX110">
        <v>0</v>
      </c>
      <c r="AY110">
        <v>0</v>
      </c>
      <c r="AZ110">
        <v>0</v>
      </c>
    </row>
    <row r="111" spans="1:52" x14ac:dyDescent="0.3">
      <c r="A111" s="152">
        <v>514</v>
      </c>
      <c r="B111" t="s">
        <v>227</v>
      </c>
      <c r="D111">
        <v>0</v>
      </c>
      <c r="E111">
        <v>0</v>
      </c>
      <c r="F111">
        <v>0</v>
      </c>
      <c r="G111">
        <v>0</v>
      </c>
      <c r="H111">
        <v>0</v>
      </c>
      <c r="I111">
        <v>0</v>
      </c>
      <c r="J111">
        <v>0</v>
      </c>
      <c r="K111">
        <v>0</v>
      </c>
      <c r="M111">
        <v>0</v>
      </c>
      <c r="N111">
        <v>0</v>
      </c>
      <c r="P111">
        <v>0</v>
      </c>
      <c r="Q111">
        <v>0</v>
      </c>
      <c r="R111">
        <v>0</v>
      </c>
      <c r="S111">
        <v>0</v>
      </c>
      <c r="T111">
        <v>0</v>
      </c>
      <c r="U111">
        <v>4939838</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U111">
        <v>0</v>
      </c>
      <c r="AV111">
        <v>0</v>
      </c>
      <c r="AW111">
        <v>0</v>
      </c>
      <c r="AX111">
        <v>0</v>
      </c>
      <c r="AY111">
        <v>0</v>
      </c>
      <c r="AZ111">
        <v>0</v>
      </c>
    </row>
    <row r="112" spans="1:52" x14ac:dyDescent="0.3">
      <c r="A112" s="152">
        <v>515</v>
      </c>
      <c r="B112" t="s">
        <v>239</v>
      </c>
      <c r="D112">
        <v>185904</v>
      </c>
      <c r="E112">
        <v>351832</v>
      </c>
      <c r="F112">
        <v>0</v>
      </c>
      <c r="G112">
        <v>221576</v>
      </c>
      <c r="H112">
        <v>53941734</v>
      </c>
      <c r="I112">
        <v>2429459</v>
      </c>
      <c r="J112">
        <v>0</v>
      </c>
      <c r="K112">
        <v>618911</v>
      </c>
      <c r="M112">
        <v>0</v>
      </c>
      <c r="N112">
        <v>353692</v>
      </c>
      <c r="P112">
        <v>9013437</v>
      </c>
      <c r="Q112">
        <v>0</v>
      </c>
      <c r="R112">
        <v>0</v>
      </c>
      <c r="S112">
        <v>518723</v>
      </c>
      <c r="T112">
        <v>0</v>
      </c>
      <c r="U112">
        <v>4835753</v>
      </c>
      <c r="V112">
        <v>120901</v>
      </c>
      <c r="W112">
        <v>0</v>
      </c>
      <c r="X112">
        <v>229355</v>
      </c>
      <c r="Y112">
        <v>395734</v>
      </c>
      <c r="Z112">
        <v>602858</v>
      </c>
      <c r="AA112">
        <v>26604937</v>
      </c>
      <c r="AB112">
        <v>721966</v>
      </c>
      <c r="AC112">
        <v>0</v>
      </c>
      <c r="AD112">
        <v>351572</v>
      </c>
      <c r="AE112">
        <v>0</v>
      </c>
      <c r="AF112">
        <v>11883201</v>
      </c>
      <c r="AG112">
        <v>0</v>
      </c>
      <c r="AH112">
        <v>499204</v>
      </c>
      <c r="AI112">
        <v>0</v>
      </c>
      <c r="AJ112">
        <v>1330176</v>
      </c>
      <c r="AK112">
        <v>0</v>
      </c>
      <c r="AL112">
        <v>0</v>
      </c>
      <c r="AM112">
        <v>34230255</v>
      </c>
      <c r="AN112">
        <v>0</v>
      </c>
      <c r="AO112">
        <v>351876</v>
      </c>
      <c r="AP112">
        <v>0</v>
      </c>
      <c r="AQ112">
        <v>351523</v>
      </c>
      <c r="AR112">
        <v>0</v>
      </c>
      <c r="AS112">
        <v>0</v>
      </c>
      <c r="AU112">
        <v>766359</v>
      </c>
      <c r="AV112">
        <v>0</v>
      </c>
      <c r="AW112">
        <v>0</v>
      </c>
      <c r="AX112">
        <v>268240</v>
      </c>
      <c r="AY112">
        <v>0</v>
      </c>
      <c r="AZ112">
        <v>461135</v>
      </c>
    </row>
    <row r="113" spans="1:52" x14ac:dyDescent="0.3">
      <c r="A113" s="152">
        <v>516</v>
      </c>
      <c r="B113" t="s">
        <v>240</v>
      </c>
      <c r="D113">
        <v>23062554</v>
      </c>
      <c r="E113">
        <v>26118591</v>
      </c>
      <c r="F113">
        <v>45991656</v>
      </c>
      <c r="G113">
        <v>57088609</v>
      </c>
      <c r="H113">
        <v>486228285</v>
      </c>
      <c r="I113">
        <v>215914482</v>
      </c>
      <c r="J113">
        <v>831795197</v>
      </c>
      <c r="K113">
        <v>56446103</v>
      </c>
      <c r="M113">
        <v>38690248</v>
      </c>
      <c r="N113">
        <v>35992113</v>
      </c>
      <c r="P113">
        <v>1024153266</v>
      </c>
      <c r="Q113">
        <v>6302156</v>
      </c>
      <c r="R113">
        <v>6572659</v>
      </c>
      <c r="S113">
        <v>28893493</v>
      </c>
      <c r="T113">
        <v>3770614</v>
      </c>
      <c r="U113">
        <v>378632677</v>
      </c>
      <c r="V113">
        <v>6314053</v>
      </c>
      <c r="W113">
        <v>2665547</v>
      </c>
      <c r="X113">
        <v>13305818</v>
      </c>
      <c r="Y113">
        <v>69849067</v>
      </c>
      <c r="Z113">
        <v>10968533</v>
      </c>
      <c r="AA113">
        <v>0</v>
      </c>
      <c r="AB113">
        <v>2958467</v>
      </c>
      <c r="AC113">
        <v>135092492</v>
      </c>
      <c r="AD113">
        <v>13902465</v>
      </c>
      <c r="AE113">
        <v>7058745</v>
      </c>
      <c r="AF113">
        <v>231611616</v>
      </c>
      <c r="AG113">
        <v>414088613</v>
      </c>
      <c r="AH113">
        <v>71131952</v>
      </c>
      <c r="AI113">
        <v>0</v>
      </c>
      <c r="AJ113">
        <v>74021546</v>
      </c>
      <c r="AK113">
        <v>7391343</v>
      </c>
      <c r="AL113">
        <v>1162609</v>
      </c>
      <c r="AM113">
        <v>34516992</v>
      </c>
      <c r="AN113">
        <v>19463517</v>
      </c>
      <c r="AO113">
        <v>29678934</v>
      </c>
      <c r="AP113">
        <v>8173334</v>
      </c>
      <c r="AQ113">
        <v>7847750</v>
      </c>
      <c r="AR113">
        <v>12836291</v>
      </c>
      <c r="AS113">
        <v>1517807</v>
      </c>
      <c r="AU113">
        <v>52513744</v>
      </c>
      <c r="AV113">
        <v>11823021</v>
      </c>
      <c r="AW113">
        <v>178232</v>
      </c>
      <c r="AX113">
        <v>80742</v>
      </c>
      <c r="AY113">
        <v>12100922</v>
      </c>
      <c r="AZ113">
        <v>32023172</v>
      </c>
    </row>
    <row r="114" spans="1:52" x14ac:dyDescent="0.3">
      <c r="A114" s="152">
        <v>517</v>
      </c>
      <c r="B114" t="s">
        <v>241</v>
      </c>
      <c r="D114">
        <v>0</v>
      </c>
      <c r="E114">
        <v>0</v>
      </c>
      <c r="F114">
        <v>0</v>
      </c>
      <c r="G114">
        <v>0</v>
      </c>
      <c r="H114">
        <v>0</v>
      </c>
      <c r="I114">
        <v>0</v>
      </c>
      <c r="J114">
        <v>0</v>
      </c>
      <c r="K114">
        <v>0</v>
      </c>
      <c r="M114">
        <v>0</v>
      </c>
      <c r="N114">
        <v>0</v>
      </c>
      <c r="P114">
        <v>0</v>
      </c>
      <c r="Q114">
        <v>0</v>
      </c>
      <c r="R114">
        <v>0</v>
      </c>
      <c r="S114">
        <v>0</v>
      </c>
      <c r="T114">
        <v>0</v>
      </c>
      <c r="U114">
        <v>0</v>
      </c>
      <c r="V114">
        <v>0</v>
      </c>
      <c r="W114">
        <v>0</v>
      </c>
      <c r="X114">
        <v>0</v>
      </c>
      <c r="Y114">
        <v>0</v>
      </c>
      <c r="Z114">
        <v>0</v>
      </c>
      <c r="AA114">
        <v>0</v>
      </c>
      <c r="AB114">
        <v>0</v>
      </c>
      <c r="AC114">
        <v>0</v>
      </c>
      <c r="AD114">
        <v>0</v>
      </c>
      <c r="AE114">
        <v>0</v>
      </c>
      <c r="AF114">
        <v>0</v>
      </c>
      <c r="AG114">
        <v>0</v>
      </c>
      <c r="AH114">
        <v>30845602</v>
      </c>
      <c r="AI114">
        <v>0</v>
      </c>
      <c r="AJ114">
        <v>0</v>
      </c>
      <c r="AK114">
        <v>0</v>
      </c>
      <c r="AL114">
        <v>0</v>
      </c>
      <c r="AM114">
        <v>0</v>
      </c>
      <c r="AN114">
        <v>0</v>
      </c>
      <c r="AO114">
        <v>0</v>
      </c>
      <c r="AP114">
        <v>0</v>
      </c>
      <c r="AQ114">
        <v>0</v>
      </c>
      <c r="AR114">
        <v>0</v>
      </c>
      <c r="AS114">
        <v>0</v>
      </c>
      <c r="AU114">
        <v>0</v>
      </c>
      <c r="AV114">
        <v>0</v>
      </c>
      <c r="AW114">
        <v>0</v>
      </c>
      <c r="AX114">
        <v>0</v>
      </c>
      <c r="AY114">
        <v>0</v>
      </c>
      <c r="AZ114">
        <v>0</v>
      </c>
    </row>
    <row r="115" spans="1:52" x14ac:dyDescent="0.3">
      <c r="A115" s="152">
        <v>518</v>
      </c>
      <c r="B115" t="s">
        <v>242</v>
      </c>
      <c r="D115">
        <v>941525</v>
      </c>
      <c r="E115">
        <v>363733</v>
      </c>
      <c r="F115">
        <v>8020381</v>
      </c>
      <c r="G115">
        <v>2080213</v>
      </c>
      <c r="H115">
        <v>92917674</v>
      </c>
      <c r="I115">
        <v>9675872</v>
      </c>
      <c r="J115">
        <v>36434866</v>
      </c>
      <c r="K115">
        <v>5575178</v>
      </c>
      <c r="M115">
        <v>365756</v>
      </c>
      <c r="N115">
        <v>611984</v>
      </c>
      <c r="P115">
        <v>48870573</v>
      </c>
      <c r="Q115">
        <v>333038</v>
      </c>
      <c r="R115">
        <v>0</v>
      </c>
      <c r="S115">
        <v>381906</v>
      </c>
      <c r="T115">
        <v>91031</v>
      </c>
      <c r="U115">
        <v>25411468</v>
      </c>
      <c r="V115">
        <v>21068698</v>
      </c>
      <c r="W115">
        <v>399420</v>
      </c>
      <c r="X115">
        <v>556806</v>
      </c>
      <c r="Y115">
        <v>639445</v>
      </c>
      <c r="Z115">
        <v>1451747</v>
      </c>
      <c r="AA115">
        <v>67609</v>
      </c>
      <c r="AB115">
        <v>42706</v>
      </c>
      <c r="AC115">
        <v>985040</v>
      </c>
      <c r="AD115">
        <v>174904</v>
      </c>
      <c r="AE115">
        <v>323990</v>
      </c>
      <c r="AF115">
        <v>9349938</v>
      </c>
      <c r="AG115">
        <v>52687128</v>
      </c>
      <c r="AH115">
        <v>1009013</v>
      </c>
      <c r="AI115">
        <v>0</v>
      </c>
      <c r="AJ115">
        <v>0</v>
      </c>
      <c r="AK115">
        <v>120017</v>
      </c>
      <c r="AL115">
        <v>39552</v>
      </c>
      <c r="AM115">
        <v>1314174</v>
      </c>
      <c r="AN115">
        <v>439931</v>
      </c>
      <c r="AO115">
        <v>467667</v>
      </c>
      <c r="AP115">
        <v>157467</v>
      </c>
      <c r="AQ115">
        <v>200251</v>
      </c>
      <c r="AR115">
        <v>0</v>
      </c>
      <c r="AS115">
        <v>23728</v>
      </c>
      <c r="AU115">
        <v>2458025</v>
      </c>
      <c r="AV115">
        <v>0</v>
      </c>
      <c r="AW115">
        <v>0</v>
      </c>
      <c r="AX115">
        <v>16664</v>
      </c>
      <c r="AY115">
        <v>695493</v>
      </c>
      <c r="AZ115">
        <v>217660</v>
      </c>
    </row>
    <row r="116" spans="1:52" x14ac:dyDescent="0.3">
      <c r="A116" s="152">
        <v>519</v>
      </c>
      <c r="B116" t="s">
        <v>243</v>
      </c>
      <c r="D116">
        <v>4648</v>
      </c>
      <c r="E116">
        <v>8796</v>
      </c>
      <c r="F116">
        <v>0</v>
      </c>
      <c r="G116">
        <v>173802</v>
      </c>
      <c r="H116">
        <v>1075002</v>
      </c>
      <c r="I116">
        <v>74048</v>
      </c>
      <c r="J116">
        <v>0</v>
      </c>
      <c r="K116">
        <v>16472</v>
      </c>
      <c r="M116">
        <v>0</v>
      </c>
      <c r="N116">
        <v>8842</v>
      </c>
      <c r="P116">
        <v>178855</v>
      </c>
      <c r="Q116">
        <v>0</v>
      </c>
      <c r="R116">
        <v>0</v>
      </c>
      <c r="S116">
        <v>16956</v>
      </c>
      <c r="T116">
        <v>0</v>
      </c>
      <c r="U116">
        <v>147168</v>
      </c>
      <c r="V116">
        <v>2997</v>
      </c>
      <c r="W116">
        <v>0</v>
      </c>
      <c r="X116">
        <v>6797</v>
      </c>
      <c r="Y116">
        <v>9893</v>
      </c>
      <c r="Z116">
        <v>14725</v>
      </c>
      <c r="AA116">
        <v>1065840</v>
      </c>
      <c r="AB116">
        <v>14303</v>
      </c>
      <c r="AC116">
        <v>0</v>
      </c>
      <c r="AD116">
        <v>8789</v>
      </c>
      <c r="AE116">
        <v>0</v>
      </c>
      <c r="AF116">
        <v>370079</v>
      </c>
      <c r="AG116">
        <v>0</v>
      </c>
      <c r="AH116">
        <v>0</v>
      </c>
      <c r="AI116">
        <v>0</v>
      </c>
      <c r="AJ116">
        <v>39950</v>
      </c>
      <c r="AK116">
        <v>0</v>
      </c>
      <c r="AL116">
        <v>0</v>
      </c>
      <c r="AM116">
        <v>778369</v>
      </c>
      <c r="AN116">
        <v>0</v>
      </c>
      <c r="AO116">
        <v>8797</v>
      </c>
      <c r="AP116">
        <v>0</v>
      </c>
      <c r="AQ116">
        <v>8788</v>
      </c>
      <c r="AR116">
        <v>0</v>
      </c>
      <c r="AS116">
        <v>0</v>
      </c>
      <c r="AU116">
        <v>24171</v>
      </c>
      <c r="AV116">
        <v>0</v>
      </c>
      <c r="AW116">
        <v>0</v>
      </c>
      <c r="AX116">
        <v>192902</v>
      </c>
      <c r="AY116">
        <v>0</v>
      </c>
      <c r="AZ116">
        <v>11443</v>
      </c>
    </row>
    <row r="117" spans="1:52" x14ac:dyDescent="0.3">
      <c r="A117" s="152">
        <v>520</v>
      </c>
      <c r="B117" t="s">
        <v>244</v>
      </c>
      <c r="D117">
        <v>576564</v>
      </c>
      <c r="E117">
        <v>640509</v>
      </c>
      <c r="F117">
        <v>1077811</v>
      </c>
      <c r="G117">
        <v>13243001</v>
      </c>
      <c r="H117">
        <v>5911077</v>
      </c>
      <c r="I117">
        <v>5426804</v>
      </c>
      <c r="J117">
        <v>20889598</v>
      </c>
      <c r="K117">
        <v>1150557</v>
      </c>
      <c r="M117">
        <v>837157</v>
      </c>
      <c r="N117">
        <v>892653</v>
      </c>
      <c r="P117">
        <v>23119933</v>
      </c>
      <c r="Q117">
        <v>170340</v>
      </c>
      <c r="R117">
        <v>164316</v>
      </c>
      <c r="S117">
        <v>749344</v>
      </c>
      <c r="T117">
        <v>133858</v>
      </c>
      <c r="U117">
        <v>9168476</v>
      </c>
      <c r="V117">
        <v>114583</v>
      </c>
      <c r="W117">
        <v>95812</v>
      </c>
      <c r="X117">
        <v>250525</v>
      </c>
      <c r="Y117">
        <v>1562390</v>
      </c>
      <c r="Z117">
        <v>257633</v>
      </c>
      <c r="AA117">
        <v>0</v>
      </c>
      <c r="AB117">
        <v>73962</v>
      </c>
      <c r="AC117">
        <v>3379257</v>
      </c>
      <c r="AD117">
        <v>346506</v>
      </c>
      <c r="AE117">
        <v>246310</v>
      </c>
      <c r="AF117">
        <v>4921610</v>
      </c>
      <c r="AG117">
        <v>8303091</v>
      </c>
      <c r="AH117">
        <v>2367443</v>
      </c>
      <c r="AI117">
        <v>0</v>
      </c>
      <c r="AJ117">
        <v>2155261</v>
      </c>
      <c r="AK117">
        <v>149897</v>
      </c>
      <c r="AL117">
        <v>34005</v>
      </c>
      <c r="AM117">
        <v>1279012</v>
      </c>
      <c r="AN117">
        <v>475826</v>
      </c>
      <c r="AO117">
        <v>645583</v>
      </c>
      <c r="AP117">
        <v>178228</v>
      </c>
      <c r="AQ117">
        <v>198153</v>
      </c>
      <c r="AR117">
        <v>321208</v>
      </c>
      <c r="AS117">
        <v>30357</v>
      </c>
      <c r="AU117">
        <v>1474430</v>
      </c>
      <c r="AV117">
        <v>55622</v>
      </c>
      <c r="AW117">
        <v>3565</v>
      </c>
      <c r="AX117">
        <v>77980</v>
      </c>
      <c r="AY117">
        <v>231058</v>
      </c>
      <c r="AZ117">
        <v>759876</v>
      </c>
    </row>
    <row r="118" spans="1:52" x14ac:dyDescent="0.3">
      <c r="A118" s="152">
        <v>521</v>
      </c>
      <c r="B118" t="s">
        <v>245</v>
      </c>
      <c r="D118">
        <v>0</v>
      </c>
      <c r="E118">
        <v>0</v>
      </c>
      <c r="F118">
        <v>0</v>
      </c>
      <c r="G118">
        <v>0</v>
      </c>
      <c r="H118">
        <v>0</v>
      </c>
      <c r="I118">
        <v>0</v>
      </c>
      <c r="J118">
        <v>0</v>
      </c>
      <c r="K118">
        <v>0</v>
      </c>
      <c r="M118">
        <v>0</v>
      </c>
      <c r="N118">
        <v>0</v>
      </c>
      <c r="P118">
        <v>0</v>
      </c>
      <c r="Q118">
        <v>0</v>
      </c>
      <c r="R118">
        <v>0</v>
      </c>
      <c r="S118">
        <v>0</v>
      </c>
      <c r="T118">
        <v>0</v>
      </c>
      <c r="U118">
        <v>0</v>
      </c>
      <c r="V118">
        <v>0</v>
      </c>
      <c r="W118">
        <v>0</v>
      </c>
      <c r="X118">
        <v>0</v>
      </c>
      <c r="Y118">
        <v>0</v>
      </c>
      <c r="Z118">
        <v>0</v>
      </c>
      <c r="AA118">
        <v>0</v>
      </c>
      <c r="AB118">
        <v>0</v>
      </c>
      <c r="AC118">
        <v>0</v>
      </c>
      <c r="AD118">
        <v>0</v>
      </c>
      <c r="AE118">
        <v>0</v>
      </c>
      <c r="AF118">
        <v>0</v>
      </c>
      <c r="AG118">
        <v>0</v>
      </c>
      <c r="AH118">
        <v>948555</v>
      </c>
      <c r="AI118">
        <v>0</v>
      </c>
      <c r="AJ118">
        <v>0</v>
      </c>
      <c r="AK118">
        <v>0</v>
      </c>
      <c r="AL118">
        <v>0</v>
      </c>
      <c r="AM118">
        <v>0</v>
      </c>
      <c r="AN118">
        <v>0</v>
      </c>
      <c r="AO118">
        <v>0</v>
      </c>
      <c r="AP118">
        <v>0</v>
      </c>
      <c r="AQ118">
        <v>0</v>
      </c>
      <c r="AR118">
        <v>0</v>
      </c>
      <c r="AS118">
        <v>0</v>
      </c>
      <c r="AU118">
        <v>0</v>
      </c>
      <c r="AV118">
        <v>0</v>
      </c>
      <c r="AW118">
        <v>0</v>
      </c>
      <c r="AX118">
        <v>0</v>
      </c>
      <c r="AY118">
        <v>0</v>
      </c>
      <c r="AZ118">
        <v>0</v>
      </c>
    </row>
    <row r="119" spans="1:52" x14ac:dyDescent="0.3">
      <c r="A119" s="152">
        <v>522</v>
      </c>
      <c r="B119" t="s">
        <v>246</v>
      </c>
      <c r="D119">
        <v>61519</v>
      </c>
      <c r="E119">
        <v>34766</v>
      </c>
      <c r="F119">
        <v>611637</v>
      </c>
      <c r="G119">
        <v>1385594</v>
      </c>
      <c r="H119">
        <v>4351008</v>
      </c>
      <c r="I119">
        <v>511062</v>
      </c>
      <c r="J119">
        <v>3095529</v>
      </c>
      <c r="K119">
        <v>357673</v>
      </c>
      <c r="M119">
        <v>18087</v>
      </c>
      <c r="N119">
        <v>48652</v>
      </c>
      <c r="P119">
        <v>2576982</v>
      </c>
      <c r="Q119">
        <v>26662</v>
      </c>
      <c r="R119">
        <v>0</v>
      </c>
      <c r="S119">
        <v>20525</v>
      </c>
      <c r="T119">
        <v>1394</v>
      </c>
      <c r="U119">
        <v>1249981</v>
      </c>
      <c r="V119">
        <v>515863</v>
      </c>
      <c r="W119">
        <v>6675</v>
      </c>
      <c r="X119">
        <v>47403</v>
      </c>
      <c r="Y119">
        <v>27458</v>
      </c>
      <c r="Z119">
        <v>93243</v>
      </c>
      <c r="AA119">
        <v>3909</v>
      </c>
      <c r="AB119">
        <v>502</v>
      </c>
      <c r="AC119">
        <v>60741</v>
      </c>
      <c r="AD119">
        <v>14104</v>
      </c>
      <c r="AE119">
        <v>3639</v>
      </c>
      <c r="AF119">
        <v>502853</v>
      </c>
      <c r="AG119">
        <v>1477662</v>
      </c>
      <c r="AH119">
        <v>0</v>
      </c>
      <c r="AI119">
        <v>0</v>
      </c>
      <c r="AJ119">
        <v>0</v>
      </c>
      <c r="AK119">
        <v>2209</v>
      </c>
      <c r="AL119">
        <v>2922</v>
      </c>
      <c r="AM119">
        <v>89709</v>
      </c>
      <c r="AN119">
        <v>20880</v>
      </c>
      <c r="AO119">
        <v>44778</v>
      </c>
      <c r="AP119">
        <v>7234</v>
      </c>
      <c r="AQ119">
        <v>16788</v>
      </c>
      <c r="AR119">
        <v>0</v>
      </c>
      <c r="AS119">
        <v>1245</v>
      </c>
      <c r="AU119">
        <v>120148</v>
      </c>
      <c r="AV119">
        <v>0</v>
      </c>
      <c r="AW119">
        <v>0</v>
      </c>
      <c r="AX119">
        <v>16664</v>
      </c>
      <c r="AY119">
        <v>41500</v>
      </c>
      <c r="AZ119">
        <v>39572</v>
      </c>
    </row>
    <row r="120" spans="1:52" x14ac:dyDescent="0.3">
      <c r="A120" s="152">
        <v>523</v>
      </c>
      <c r="B120" t="s">
        <v>247</v>
      </c>
      <c r="D120">
        <v>105985</v>
      </c>
      <c r="E120">
        <v>61572</v>
      </c>
      <c r="F120">
        <v>0</v>
      </c>
      <c r="G120">
        <v>173802</v>
      </c>
      <c r="H120">
        <v>25833794</v>
      </c>
      <c r="I120">
        <v>1214092</v>
      </c>
      <c r="J120">
        <v>0</v>
      </c>
      <c r="K120">
        <v>262397</v>
      </c>
      <c r="M120">
        <v>0</v>
      </c>
      <c r="N120">
        <v>61894</v>
      </c>
      <c r="P120">
        <v>4849384</v>
      </c>
      <c r="Q120">
        <v>0</v>
      </c>
      <c r="R120">
        <v>0</v>
      </c>
      <c r="S120">
        <v>129958</v>
      </c>
      <c r="T120">
        <v>0</v>
      </c>
      <c r="U120">
        <v>2489638</v>
      </c>
      <c r="V120">
        <v>82518</v>
      </c>
      <c r="W120">
        <v>0</v>
      </c>
      <c r="X120">
        <v>80799</v>
      </c>
      <c r="Y120">
        <v>147905</v>
      </c>
      <c r="Z120">
        <v>185368</v>
      </c>
      <c r="AA120">
        <v>4642424</v>
      </c>
      <c r="AB120">
        <v>184404</v>
      </c>
      <c r="AC120">
        <v>0</v>
      </c>
      <c r="AD120">
        <v>61523</v>
      </c>
      <c r="AE120">
        <v>0</v>
      </c>
      <c r="AF120">
        <v>9274986</v>
      </c>
      <c r="AG120">
        <v>0</v>
      </c>
      <c r="AH120">
        <v>0</v>
      </c>
      <c r="AI120">
        <v>0</v>
      </c>
      <c r="AJ120">
        <v>913956</v>
      </c>
      <c r="AK120">
        <v>0</v>
      </c>
      <c r="AL120">
        <v>0</v>
      </c>
      <c r="AM120">
        <v>6854105</v>
      </c>
      <c r="AN120">
        <v>0</v>
      </c>
      <c r="AO120">
        <v>61579</v>
      </c>
      <c r="AP120">
        <v>0</v>
      </c>
      <c r="AQ120">
        <v>61516</v>
      </c>
      <c r="AR120">
        <v>0</v>
      </c>
      <c r="AS120">
        <v>0</v>
      </c>
      <c r="AU120">
        <v>377650</v>
      </c>
      <c r="AV120">
        <v>0</v>
      </c>
      <c r="AW120">
        <v>0</v>
      </c>
      <c r="AX120">
        <v>0</v>
      </c>
      <c r="AY120">
        <v>0</v>
      </c>
      <c r="AZ120">
        <v>82019</v>
      </c>
    </row>
    <row r="121" spans="1:52" x14ac:dyDescent="0.3">
      <c r="A121" s="152">
        <v>524</v>
      </c>
      <c r="B121" t="s">
        <v>248</v>
      </c>
      <c r="D121">
        <v>13264949</v>
      </c>
      <c r="E121">
        <v>9182222</v>
      </c>
      <c r="F121">
        <v>17509015</v>
      </c>
      <c r="G121">
        <v>13315604</v>
      </c>
      <c r="H121">
        <v>111764800</v>
      </c>
      <c r="I121">
        <v>97297285</v>
      </c>
      <c r="J121">
        <v>189621291</v>
      </c>
      <c r="K121">
        <v>25196314</v>
      </c>
      <c r="M121">
        <v>13514480</v>
      </c>
      <c r="N121">
        <v>13425982</v>
      </c>
      <c r="P121">
        <v>398795894</v>
      </c>
      <c r="Q121">
        <v>3807242</v>
      </c>
      <c r="R121">
        <v>1971797</v>
      </c>
      <c r="S121">
        <v>10845946</v>
      </c>
      <c r="T121">
        <v>2599254</v>
      </c>
      <c r="U121">
        <v>164399434</v>
      </c>
      <c r="V121">
        <v>4201939</v>
      </c>
      <c r="W121">
        <v>1658787</v>
      </c>
      <c r="X121">
        <v>3840373</v>
      </c>
      <c r="Y121">
        <v>28178837</v>
      </c>
      <c r="Z121">
        <v>6559220</v>
      </c>
      <c r="AA121">
        <v>0</v>
      </c>
      <c r="AB121">
        <v>1825491</v>
      </c>
      <c r="AC121">
        <v>39695875</v>
      </c>
      <c r="AD121">
        <v>4488185</v>
      </c>
      <c r="AE121">
        <v>4836984</v>
      </c>
      <c r="AF121">
        <v>77281567</v>
      </c>
      <c r="AG121">
        <v>156594068</v>
      </c>
      <c r="AH121">
        <v>20765176</v>
      </c>
      <c r="AI121">
        <v>0</v>
      </c>
      <c r="AJ121">
        <v>35645083</v>
      </c>
      <c r="AK121">
        <v>2343123</v>
      </c>
      <c r="AL121">
        <v>833989</v>
      </c>
      <c r="AM121">
        <v>8807580</v>
      </c>
      <c r="AN121">
        <v>8670961</v>
      </c>
      <c r="AO121">
        <v>10298376</v>
      </c>
      <c r="AP121">
        <v>4475259</v>
      </c>
      <c r="AQ121">
        <v>3620416</v>
      </c>
      <c r="AR121">
        <v>2408337</v>
      </c>
      <c r="AS121">
        <v>588568</v>
      </c>
      <c r="AU121">
        <v>21617100</v>
      </c>
      <c r="AV121">
        <v>852128</v>
      </c>
      <c r="AW121">
        <v>104477</v>
      </c>
      <c r="AX121">
        <v>0</v>
      </c>
      <c r="AY121">
        <v>4433289</v>
      </c>
      <c r="AZ121">
        <v>12853472</v>
      </c>
    </row>
    <row r="122" spans="1:52" x14ac:dyDescent="0.3">
      <c r="A122" s="152">
        <v>525</v>
      </c>
      <c r="B122" t="s">
        <v>249</v>
      </c>
      <c r="D122">
        <v>0</v>
      </c>
      <c r="E122">
        <v>0</v>
      </c>
      <c r="F122">
        <v>0</v>
      </c>
      <c r="G122">
        <v>0</v>
      </c>
      <c r="H122">
        <v>0</v>
      </c>
      <c r="I122">
        <v>0</v>
      </c>
      <c r="J122">
        <v>0</v>
      </c>
      <c r="K122">
        <v>0</v>
      </c>
      <c r="M122">
        <v>0</v>
      </c>
      <c r="N122">
        <v>0</v>
      </c>
      <c r="P122">
        <v>0</v>
      </c>
      <c r="Q122">
        <v>0</v>
      </c>
      <c r="R122">
        <v>0</v>
      </c>
      <c r="S122">
        <v>0</v>
      </c>
      <c r="T122">
        <v>0</v>
      </c>
      <c r="U122">
        <v>0</v>
      </c>
      <c r="V122">
        <v>0</v>
      </c>
      <c r="W122">
        <v>0</v>
      </c>
      <c r="X122">
        <v>0</v>
      </c>
      <c r="Y122">
        <v>0</v>
      </c>
      <c r="Z122">
        <v>0</v>
      </c>
      <c r="AA122">
        <v>0</v>
      </c>
      <c r="AB122">
        <v>0</v>
      </c>
      <c r="AC122">
        <v>0</v>
      </c>
      <c r="AD122">
        <v>0</v>
      </c>
      <c r="AE122">
        <v>0</v>
      </c>
      <c r="AF122">
        <v>0</v>
      </c>
      <c r="AG122">
        <v>0</v>
      </c>
      <c r="AH122">
        <v>12504034</v>
      </c>
      <c r="AI122">
        <v>0</v>
      </c>
      <c r="AJ122">
        <v>0</v>
      </c>
      <c r="AK122">
        <v>0</v>
      </c>
      <c r="AL122">
        <v>0</v>
      </c>
      <c r="AM122">
        <v>0</v>
      </c>
      <c r="AN122">
        <v>0</v>
      </c>
      <c r="AO122">
        <v>0</v>
      </c>
      <c r="AP122">
        <v>0</v>
      </c>
      <c r="AQ122">
        <v>0</v>
      </c>
      <c r="AR122">
        <v>0</v>
      </c>
      <c r="AS122">
        <v>0</v>
      </c>
      <c r="AU122">
        <v>0</v>
      </c>
      <c r="AV122">
        <v>0</v>
      </c>
      <c r="AW122">
        <v>0</v>
      </c>
      <c r="AX122">
        <v>0</v>
      </c>
      <c r="AY122">
        <v>0</v>
      </c>
      <c r="AZ122">
        <v>0</v>
      </c>
    </row>
    <row r="123" spans="1:52" x14ac:dyDescent="0.3">
      <c r="A123" s="152">
        <v>526</v>
      </c>
      <c r="B123" t="s">
        <v>250</v>
      </c>
      <c r="D123">
        <v>833889</v>
      </c>
      <c r="E123">
        <v>291693</v>
      </c>
      <c r="F123">
        <v>4625353</v>
      </c>
      <c r="G123">
        <v>1414167</v>
      </c>
      <c r="H123">
        <v>58431355</v>
      </c>
      <c r="I123">
        <v>7347620</v>
      </c>
      <c r="J123">
        <v>24521354</v>
      </c>
      <c r="K123">
        <v>3611715</v>
      </c>
      <c r="M123">
        <v>248512</v>
      </c>
      <c r="N123">
        <v>383503</v>
      </c>
      <c r="P123">
        <v>37825661</v>
      </c>
      <c r="Q123">
        <v>201022</v>
      </c>
      <c r="R123">
        <v>0</v>
      </c>
      <c r="S123">
        <v>178021</v>
      </c>
      <c r="T123">
        <v>86633</v>
      </c>
      <c r="U123">
        <v>16942111</v>
      </c>
      <c r="V123">
        <v>3188204</v>
      </c>
      <c r="W123">
        <v>247478</v>
      </c>
      <c r="X123">
        <v>394987</v>
      </c>
      <c r="Y123">
        <v>262312</v>
      </c>
      <c r="Z123">
        <v>579808</v>
      </c>
      <c r="AA123">
        <v>11492</v>
      </c>
      <c r="AB123">
        <v>41451</v>
      </c>
      <c r="AC123">
        <v>601551</v>
      </c>
      <c r="AD123">
        <v>121828</v>
      </c>
      <c r="AE123">
        <v>132562</v>
      </c>
      <c r="AF123">
        <v>7726270</v>
      </c>
      <c r="AG123">
        <v>36705285</v>
      </c>
      <c r="AH123">
        <v>0</v>
      </c>
      <c r="AI123">
        <v>0</v>
      </c>
      <c r="AJ123">
        <v>0</v>
      </c>
      <c r="AK123">
        <v>100811</v>
      </c>
      <c r="AL123">
        <v>26150</v>
      </c>
      <c r="AM123">
        <v>881956</v>
      </c>
      <c r="AN123">
        <v>320839</v>
      </c>
      <c r="AO123">
        <v>364868</v>
      </c>
      <c r="AP123">
        <v>112467</v>
      </c>
      <c r="AQ123">
        <v>120802</v>
      </c>
      <c r="AR123">
        <v>0</v>
      </c>
      <c r="AS123">
        <v>16906</v>
      </c>
      <c r="AU123">
        <v>1586937</v>
      </c>
      <c r="AV123">
        <v>0</v>
      </c>
      <c r="AW123">
        <v>0</v>
      </c>
      <c r="AX123">
        <v>0</v>
      </c>
      <c r="AY123">
        <v>502829</v>
      </c>
      <c r="AZ123">
        <v>129815</v>
      </c>
    </row>
    <row r="124" spans="1:52" x14ac:dyDescent="0.3">
      <c r="A124" s="152">
        <v>527</v>
      </c>
      <c r="B124" t="s">
        <v>251</v>
      </c>
      <c r="D124">
        <v>0</v>
      </c>
      <c r="E124">
        <v>0</v>
      </c>
      <c r="F124">
        <v>0</v>
      </c>
      <c r="G124">
        <v>0</v>
      </c>
      <c r="H124">
        <v>0</v>
      </c>
      <c r="I124">
        <v>0</v>
      </c>
      <c r="J124">
        <v>0</v>
      </c>
      <c r="K124">
        <v>0</v>
      </c>
      <c r="M124">
        <v>0</v>
      </c>
      <c r="N124">
        <v>0</v>
      </c>
      <c r="P124">
        <v>7074781</v>
      </c>
      <c r="Q124">
        <v>0</v>
      </c>
      <c r="R124">
        <v>0</v>
      </c>
      <c r="S124">
        <v>0</v>
      </c>
      <c r="T124">
        <v>0</v>
      </c>
      <c r="U124">
        <v>31922537</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U124">
        <v>0</v>
      </c>
      <c r="AV124">
        <v>0</v>
      </c>
      <c r="AW124">
        <v>0</v>
      </c>
      <c r="AX124">
        <v>0</v>
      </c>
      <c r="AY124">
        <v>0</v>
      </c>
      <c r="AZ124">
        <v>0</v>
      </c>
    </row>
    <row r="125" spans="1:52" x14ac:dyDescent="0.3">
      <c r="A125" s="152">
        <v>528</v>
      </c>
      <c r="B125" t="s">
        <v>234</v>
      </c>
      <c r="D125">
        <v>0</v>
      </c>
      <c r="E125">
        <v>0</v>
      </c>
      <c r="F125">
        <v>0</v>
      </c>
      <c r="G125">
        <v>0</v>
      </c>
      <c r="H125">
        <v>0</v>
      </c>
      <c r="I125">
        <v>0</v>
      </c>
      <c r="J125">
        <v>0</v>
      </c>
      <c r="K125">
        <v>751206</v>
      </c>
      <c r="M125">
        <v>0</v>
      </c>
      <c r="N125">
        <v>0</v>
      </c>
      <c r="P125">
        <v>0</v>
      </c>
      <c r="Q125">
        <v>0</v>
      </c>
      <c r="R125">
        <v>0</v>
      </c>
      <c r="S125">
        <v>0</v>
      </c>
      <c r="T125">
        <v>0</v>
      </c>
      <c r="U125">
        <v>0</v>
      </c>
      <c r="V125">
        <v>0</v>
      </c>
      <c r="W125">
        <v>0</v>
      </c>
      <c r="X125">
        <v>246009</v>
      </c>
      <c r="Y125">
        <v>0</v>
      </c>
      <c r="Z125">
        <v>0</v>
      </c>
      <c r="AA125">
        <v>0</v>
      </c>
      <c r="AB125">
        <v>0</v>
      </c>
      <c r="AC125">
        <v>0</v>
      </c>
      <c r="AD125">
        <v>0</v>
      </c>
      <c r="AE125">
        <v>0</v>
      </c>
      <c r="AF125">
        <v>0</v>
      </c>
      <c r="AG125">
        <v>0</v>
      </c>
      <c r="AH125">
        <v>0</v>
      </c>
      <c r="AI125">
        <v>60540</v>
      </c>
      <c r="AJ125">
        <v>0</v>
      </c>
      <c r="AK125">
        <v>0</v>
      </c>
      <c r="AL125">
        <v>120858</v>
      </c>
      <c r="AM125">
        <v>0</v>
      </c>
      <c r="AN125">
        <v>0</v>
      </c>
      <c r="AO125">
        <v>0</v>
      </c>
      <c r="AP125">
        <v>0</v>
      </c>
      <c r="AQ125">
        <v>0</v>
      </c>
      <c r="AR125">
        <v>0</v>
      </c>
      <c r="AS125">
        <v>0</v>
      </c>
      <c r="AU125">
        <v>0</v>
      </c>
      <c r="AV125">
        <v>0</v>
      </c>
      <c r="AW125">
        <v>18179</v>
      </c>
      <c r="AX125">
        <v>0</v>
      </c>
      <c r="AY125">
        <v>0</v>
      </c>
      <c r="AZ125">
        <v>0</v>
      </c>
    </row>
    <row r="126" spans="1:52" x14ac:dyDescent="0.3">
      <c r="A126" s="152">
        <v>529</v>
      </c>
      <c r="B126" t="s">
        <v>235</v>
      </c>
      <c r="D126">
        <v>0</v>
      </c>
      <c r="E126">
        <v>0</v>
      </c>
      <c r="F126">
        <v>0</v>
      </c>
      <c r="G126">
        <v>0</v>
      </c>
      <c r="H126">
        <v>0</v>
      </c>
      <c r="I126">
        <v>0</v>
      </c>
      <c r="J126">
        <v>0</v>
      </c>
      <c r="K126">
        <v>78017</v>
      </c>
      <c r="M126">
        <v>0</v>
      </c>
      <c r="N126">
        <v>0</v>
      </c>
      <c r="P126">
        <v>0</v>
      </c>
      <c r="Q126">
        <v>0</v>
      </c>
      <c r="R126">
        <v>0</v>
      </c>
      <c r="S126">
        <v>0</v>
      </c>
      <c r="T126">
        <v>0</v>
      </c>
      <c r="U126">
        <v>0</v>
      </c>
      <c r="V126">
        <v>0</v>
      </c>
      <c r="W126">
        <v>0</v>
      </c>
      <c r="X126">
        <v>21272</v>
      </c>
      <c r="Y126">
        <v>0</v>
      </c>
      <c r="Z126">
        <v>0</v>
      </c>
      <c r="AA126">
        <v>0</v>
      </c>
      <c r="AB126">
        <v>0</v>
      </c>
      <c r="AC126">
        <v>0</v>
      </c>
      <c r="AD126">
        <v>0</v>
      </c>
      <c r="AE126">
        <v>0</v>
      </c>
      <c r="AF126">
        <v>0</v>
      </c>
      <c r="AG126">
        <v>0</v>
      </c>
      <c r="AH126">
        <v>0</v>
      </c>
      <c r="AI126">
        <v>11260</v>
      </c>
      <c r="AJ126">
        <v>0</v>
      </c>
      <c r="AK126">
        <v>0</v>
      </c>
      <c r="AL126">
        <v>13019</v>
      </c>
      <c r="AM126">
        <v>0</v>
      </c>
      <c r="AN126">
        <v>0</v>
      </c>
      <c r="AO126">
        <v>0</v>
      </c>
      <c r="AP126">
        <v>0</v>
      </c>
      <c r="AQ126">
        <v>0</v>
      </c>
      <c r="AR126">
        <v>0</v>
      </c>
      <c r="AS126">
        <v>0</v>
      </c>
      <c r="AU126">
        <v>0</v>
      </c>
      <c r="AV126">
        <v>0</v>
      </c>
      <c r="AW126">
        <v>98</v>
      </c>
      <c r="AX126">
        <v>0</v>
      </c>
      <c r="AY126">
        <v>0</v>
      </c>
      <c r="AZ126">
        <v>0</v>
      </c>
    </row>
    <row r="127" spans="1:52" x14ac:dyDescent="0.3">
      <c r="A127" s="152">
        <v>530</v>
      </c>
      <c r="B127" t="s">
        <v>236</v>
      </c>
      <c r="D127">
        <v>0</v>
      </c>
      <c r="E127">
        <v>0</v>
      </c>
      <c r="F127">
        <v>0</v>
      </c>
      <c r="G127">
        <v>0</v>
      </c>
      <c r="H127">
        <v>0</v>
      </c>
      <c r="I127">
        <v>0</v>
      </c>
      <c r="J127">
        <v>0</v>
      </c>
      <c r="K127">
        <v>24655</v>
      </c>
      <c r="M127">
        <v>0</v>
      </c>
      <c r="N127">
        <v>0</v>
      </c>
      <c r="P127">
        <v>0</v>
      </c>
      <c r="Q127">
        <v>0</v>
      </c>
      <c r="R127">
        <v>0</v>
      </c>
      <c r="S127">
        <v>0</v>
      </c>
      <c r="T127">
        <v>0</v>
      </c>
      <c r="U127">
        <v>0</v>
      </c>
      <c r="V127">
        <v>0</v>
      </c>
      <c r="W127">
        <v>0</v>
      </c>
      <c r="X127">
        <v>2921</v>
      </c>
      <c r="Y127">
        <v>0</v>
      </c>
      <c r="Z127">
        <v>0</v>
      </c>
      <c r="AA127">
        <v>0</v>
      </c>
      <c r="AB127">
        <v>0</v>
      </c>
      <c r="AC127">
        <v>0</v>
      </c>
      <c r="AD127">
        <v>0</v>
      </c>
      <c r="AE127">
        <v>0</v>
      </c>
      <c r="AF127">
        <v>0</v>
      </c>
      <c r="AG127">
        <v>0</v>
      </c>
      <c r="AH127">
        <v>0</v>
      </c>
      <c r="AI127">
        <v>892</v>
      </c>
      <c r="AJ127">
        <v>0</v>
      </c>
      <c r="AK127">
        <v>0</v>
      </c>
      <c r="AL127">
        <v>731</v>
      </c>
      <c r="AM127">
        <v>0</v>
      </c>
      <c r="AN127">
        <v>0</v>
      </c>
      <c r="AO127">
        <v>0</v>
      </c>
      <c r="AP127">
        <v>0</v>
      </c>
      <c r="AQ127">
        <v>0</v>
      </c>
      <c r="AR127">
        <v>0</v>
      </c>
      <c r="AS127">
        <v>0</v>
      </c>
      <c r="AU127">
        <v>0</v>
      </c>
      <c r="AV127">
        <v>0</v>
      </c>
      <c r="AW127">
        <v>0</v>
      </c>
      <c r="AX127">
        <v>0</v>
      </c>
      <c r="AY127">
        <v>0</v>
      </c>
      <c r="AZ127">
        <v>0</v>
      </c>
    </row>
    <row r="128" spans="1:52" x14ac:dyDescent="0.3">
      <c r="A128" s="152">
        <v>531</v>
      </c>
      <c r="B128" t="s">
        <v>237</v>
      </c>
      <c r="D128">
        <v>0</v>
      </c>
      <c r="E128">
        <v>0</v>
      </c>
      <c r="F128">
        <v>0</v>
      </c>
      <c r="G128">
        <v>0</v>
      </c>
      <c r="H128">
        <v>0</v>
      </c>
      <c r="I128">
        <v>0</v>
      </c>
      <c r="J128">
        <v>0</v>
      </c>
      <c r="K128">
        <v>0</v>
      </c>
      <c r="M128">
        <v>0</v>
      </c>
      <c r="N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U128">
        <v>0</v>
      </c>
      <c r="AV128">
        <v>0</v>
      </c>
      <c r="AW128">
        <v>0</v>
      </c>
      <c r="AX128">
        <v>0</v>
      </c>
      <c r="AY128">
        <v>0</v>
      </c>
      <c r="AZ128">
        <v>0</v>
      </c>
    </row>
    <row r="129" spans="1:52" x14ac:dyDescent="0.3">
      <c r="A129" s="152">
        <v>532</v>
      </c>
      <c r="B129" t="s">
        <v>872</v>
      </c>
      <c r="D129">
        <v>0</v>
      </c>
      <c r="E129">
        <v>0</v>
      </c>
      <c r="F129">
        <v>0</v>
      </c>
      <c r="G129">
        <v>0</v>
      </c>
      <c r="H129">
        <v>0</v>
      </c>
      <c r="I129">
        <v>0</v>
      </c>
      <c r="J129">
        <v>0</v>
      </c>
      <c r="K129">
        <v>0</v>
      </c>
      <c r="M129">
        <v>0</v>
      </c>
      <c r="N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66990</v>
      </c>
      <c r="AJ129">
        <v>0</v>
      </c>
      <c r="AK129">
        <v>0</v>
      </c>
      <c r="AL129">
        <v>0</v>
      </c>
      <c r="AM129">
        <v>0</v>
      </c>
      <c r="AN129">
        <v>0</v>
      </c>
      <c r="AO129">
        <v>0</v>
      </c>
      <c r="AP129">
        <v>0</v>
      </c>
      <c r="AQ129">
        <v>0</v>
      </c>
      <c r="AR129">
        <v>0</v>
      </c>
      <c r="AS129">
        <v>0</v>
      </c>
      <c r="AU129">
        <v>0</v>
      </c>
      <c r="AV129">
        <v>0</v>
      </c>
      <c r="AW129">
        <v>0</v>
      </c>
      <c r="AX129">
        <v>0</v>
      </c>
      <c r="AY129">
        <v>0</v>
      </c>
      <c r="AZ129">
        <v>0</v>
      </c>
    </row>
    <row r="130" spans="1:52" x14ac:dyDescent="0.3">
      <c r="A130" s="152">
        <v>533</v>
      </c>
      <c r="B130" t="s">
        <v>873</v>
      </c>
      <c r="D130">
        <v>0</v>
      </c>
      <c r="E130">
        <v>0</v>
      </c>
      <c r="F130">
        <v>0</v>
      </c>
      <c r="G130">
        <v>0</v>
      </c>
      <c r="H130">
        <v>0</v>
      </c>
      <c r="I130">
        <v>0</v>
      </c>
      <c r="J130">
        <v>0</v>
      </c>
      <c r="K130">
        <v>0</v>
      </c>
      <c r="M130">
        <v>0</v>
      </c>
      <c r="N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U130">
        <v>0</v>
      </c>
      <c r="AV130">
        <v>0</v>
      </c>
      <c r="AW130">
        <v>0</v>
      </c>
      <c r="AX130">
        <v>0</v>
      </c>
      <c r="AY130">
        <v>0</v>
      </c>
      <c r="AZ130">
        <v>0</v>
      </c>
    </row>
    <row r="131" spans="1:52" x14ac:dyDescent="0.3">
      <c r="A131" s="152">
        <v>535</v>
      </c>
      <c r="B131" t="s">
        <v>221</v>
      </c>
      <c r="D131">
        <v>0</v>
      </c>
      <c r="E131">
        <v>0</v>
      </c>
      <c r="F131">
        <v>0</v>
      </c>
      <c r="G131">
        <v>0</v>
      </c>
      <c r="H131">
        <v>0</v>
      </c>
      <c r="I131">
        <v>0</v>
      </c>
      <c r="J131">
        <v>51425022</v>
      </c>
      <c r="K131">
        <v>0</v>
      </c>
      <c r="M131">
        <v>0</v>
      </c>
      <c r="N131">
        <v>0</v>
      </c>
      <c r="P131">
        <v>21133579</v>
      </c>
      <c r="Q131">
        <v>0</v>
      </c>
      <c r="R131">
        <v>0</v>
      </c>
      <c r="S131">
        <v>0</v>
      </c>
      <c r="T131">
        <v>0</v>
      </c>
      <c r="U131">
        <v>13379788</v>
      </c>
      <c r="V131">
        <v>19389</v>
      </c>
      <c r="W131">
        <v>0</v>
      </c>
      <c r="X131">
        <v>0</v>
      </c>
      <c r="Y131">
        <v>0</v>
      </c>
      <c r="Z131">
        <v>0</v>
      </c>
      <c r="AA131">
        <v>0</v>
      </c>
      <c r="AB131">
        <v>0</v>
      </c>
      <c r="AC131">
        <v>0</v>
      </c>
      <c r="AD131">
        <v>0</v>
      </c>
      <c r="AE131">
        <v>0</v>
      </c>
      <c r="AF131">
        <v>0</v>
      </c>
      <c r="AG131">
        <v>0</v>
      </c>
      <c r="AH131">
        <v>0</v>
      </c>
      <c r="AI131">
        <v>0</v>
      </c>
      <c r="AJ131">
        <v>0</v>
      </c>
      <c r="AK131">
        <v>73573</v>
      </c>
      <c r="AL131">
        <v>0</v>
      </c>
      <c r="AM131">
        <v>0</v>
      </c>
      <c r="AN131">
        <v>0</v>
      </c>
      <c r="AO131">
        <v>0</v>
      </c>
      <c r="AP131">
        <v>0</v>
      </c>
      <c r="AQ131">
        <v>0</v>
      </c>
      <c r="AR131">
        <v>0</v>
      </c>
      <c r="AS131">
        <v>0</v>
      </c>
      <c r="AU131">
        <v>0</v>
      </c>
      <c r="AV131">
        <v>0</v>
      </c>
      <c r="AW131">
        <v>0</v>
      </c>
      <c r="AX131">
        <v>0</v>
      </c>
      <c r="AY131">
        <v>0</v>
      </c>
      <c r="AZ131">
        <v>0</v>
      </c>
    </row>
    <row r="132" spans="1:52" x14ac:dyDescent="0.3">
      <c r="A132" s="152">
        <v>536</v>
      </c>
      <c r="B132" t="s">
        <v>167</v>
      </c>
      <c r="D132">
        <v>0</v>
      </c>
      <c r="E132">
        <v>0</v>
      </c>
      <c r="F132">
        <v>0</v>
      </c>
      <c r="G132">
        <v>0</v>
      </c>
      <c r="H132">
        <v>0</v>
      </c>
      <c r="I132">
        <v>0</v>
      </c>
      <c r="J132">
        <v>0</v>
      </c>
      <c r="K132">
        <v>0</v>
      </c>
      <c r="M132">
        <v>0</v>
      </c>
      <c r="N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U132">
        <v>0</v>
      </c>
      <c r="AV132">
        <v>0</v>
      </c>
      <c r="AW132">
        <v>0</v>
      </c>
      <c r="AX132">
        <v>0</v>
      </c>
      <c r="AY132">
        <v>0</v>
      </c>
      <c r="AZ132">
        <v>0</v>
      </c>
    </row>
    <row r="133" spans="1:52" x14ac:dyDescent="0.3">
      <c r="A133" s="152">
        <v>537</v>
      </c>
      <c r="B133" t="s">
        <v>257</v>
      </c>
      <c r="D133">
        <v>2</v>
      </c>
      <c r="E133">
        <v>1</v>
      </c>
      <c r="F133">
        <v>1</v>
      </c>
      <c r="G133">
        <v>2</v>
      </c>
      <c r="H133">
        <v>1</v>
      </c>
      <c r="I133">
        <v>1</v>
      </c>
      <c r="J133">
        <v>2</v>
      </c>
      <c r="K133">
        <v>2</v>
      </c>
      <c r="M133">
        <v>2</v>
      </c>
      <c r="N133">
        <v>1</v>
      </c>
      <c r="P133">
        <v>1</v>
      </c>
      <c r="Q133">
        <v>2</v>
      </c>
      <c r="R133">
        <v>2</v>
      </c>
      <c r="S133">
        <v>1</v>
      </c>
      <c r="T133">
        <v>2</v>
      </c>
      <c r="U133">
        <v>1</v>
      </c>
      <c r="V133">
        <v>2</v>
      </c>
      <c r="W133">
        <v>2</v>
      </c>
      <c r="X133">
        <v>2</v>
      </c>
      <c r="Y133">
        <v>2</v>
      </c>
      <c r="Z133">
        <v>1</v>
      </c>
      <c r="AA133">
        <v>1</v>
      </c>
      <c r="AB133">
        <v>1</v>
      </c>
      <c r="AC133">
        <v>2</v>
      </c>
      <c r="AD133">
        <v>1</v>
      </c>
      <c r="AE133">
        <v>2</v>
      </c>
      <c r="AF133">
        <v>1</v>
      </c>
      <c r="AG133">
        <v>1</v>
      </c>
      <c r="AH133">
        <v>2</v>
      </c>
      <c r="AI133">
        <v>2</v>
      </c>
      <c r="AJ133">
        <v>1</v>
      </c>
      <c r="AK133">
        <v>2</v>
      </c>
      <c r="AL133">
        <v>2</v>
      </c>
      <c r="AM133">
        <v>2</v>
      </c>
      <c r="AN133">
        <v>2</v>
      </c>
      <c r="AO133">
        <v>1</v>
      </c>
      <c r="AP133">
        <v>1</v>
      </c>
      <c r="AQ133">
        <v>1</v>
      </c>
      <c r="AR133">
        <v>2</v>
      </c>
      <c r="AS133">
        <v>2</v>
      </c>
      <c r="AU133">
        <v>2</v>
      </c>
      <c r="AV133">
        <v>2</v>
      </c>
      <c r="AW133">
        <v>2</v>
      </c>
      <c r="AX133">
        <v>2</v>
      </c>
      <c r="AY133">
        <v>1</v>
      </c>
      <c r="AZ133">
        <v>2</v>
      </c>
    </row>
    <row r="134" spans="1:52" x14ac:dyDescent="0.3">
      <c r="A134" s="152">
        <v>538</v>
      </c>
      <c r="B134" t="s">
        <v>256</v>
      </c>
      <c r="D134">
        <v>2</v>
      </c>
      <c r="E134">
        <v>1</v>
      </c>
      <c r="F134">
        <v>1</v>
      </c>
      <c r="G134">
        <v>2</v>
      </c>
      <c r="H134">
        <v>2</v>
      </c>
      <c r="I134">
        <v>1</v>
      </c>
      <c r="J134">
        <v>2</v>
      </c>
      <c r="K134">
        <v>1</v>
      </c>
      <c r="M134">
        <v>2</v>
      </c>
      <c r="N134">
        <v>1</v>
      </c>
      <c r="P134">
        <v>2</v>
      </c>
      <c r="Q134">
        <v>2</v>
      </c>
      <c r="R134">
        <v>2</v>
      </c>
      <c r="S134">
        <v>1</v>
      </c>
      <c r="T134">
        <v>2</v>
      </c>
      <c r="U134">
        <v>2</v>
      </c>
      <c r="V134">
        <v>2</v>
      </c>
      <c r="W134">
        <v>2</v>
      </c>
      <c r="X134">
        <v>1</v>
      </c>
      <c r="Y134">
        <v>2</v>
      </c>
      <c r="Z134">
        <v>1</v>
      </c>
      <c r="AA134">
        <v>1</v>
      </c>
      <c r="AB134">
        <v>2</v>
      </c>
      <c r="AC134">
        <v>2</v>
      </c>
      <c r="AD134">
        <v>1</v>
      </c>
      <c r="AE134">
        <v>2</v>
      </c>
      <c r="AF134">
        <v>1</v>
      </c>
      <c r="AG134">
        <v>2</v>
      </c>
      <c r="AH134">
        <v>2</v>
      </c>
      <c r="AI134">
        <v>2</v>
      </c>
      <c r="AJ134">
        <v>1</v>
      </c>
      <c r="AK134">
        <v>2</v>
      </c>
      <c r="AL134">
        <v>2</v>
      </c>
      <c r="AM134">
        <v>2</v>
      </c>
      <c r="AN134">
        <v>2</v>
      </c>
      <c r="AO134">
        <v>1</v>
      </c>
      <c r="AP134">
        <v>2</v>
      </c>
      <c r="AQ134">
        <v>1</v>
      </c>
      <c r="AR134">
        <v>2</v>
      </c>
      <c r="AS134">
        <v>2</v>
      </c>
      <c r="AU134">
        <v>2</v>
      </c>
      <c r="AV134">
        <v>2</v>
      </c>
      <c r="AW134">
        <v>2</v>
      </c>
      <c r="AX134">
        <v>2</v>
      </c>
      <c r="AY134">
        <v>1</v>
      </c>
      <c r="AZ134">
        <v>2</v>
      </c>
    </row>
    <row r="135" spans="1:52" x14ac:dyDescent="0.3">
      <c r="A135" s="152">
        <v>540</v>
      </c>
      <c r="B135" t="s">
        <v>230</v>
      </c>
      <c r="D135">
        <v>0</v>
      </c>
      <c r="E135">
        <v>0</v>
      </c>
      <c r="F135">
        <v>0</v>
      </c>
      <c r="G135">
        <v>0</v>
      </c>
      <c r="H135">
        <v>0</v>
      </c>
      <c r="I135">
        <v>0</v>
      </c>
      <c r="J135">
        <v>0</v>
      </c>
      <c r="K135">
        <v>0</v>
      </c>
      <c r="M135">
        <v>0</v>
      </c>
      <c r="N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U135">
        <v>0</v>
      </c>
      <c r="AV135">
        <v>0</v>
      </c>
      <c r="AW135">
        <v>0</v>
      </c>
      <c r="AX135">
        <v>0</v>
      </c>
      <c r="AY135">
        <v>0</v>
      </c>
      <c r="AZ135">
        <v>0</v>
      </c>
    </row>
    <row r="136" spans="1:52" x14ac:dyDescent="0.3">
      <c r="A136" s="152">
        <v>541</v>
      </c>
      <c r="B136" t="s">
        <v>288</v>
      </c>
      <c r="D136">
        <v>2363</v>
      </c>
      <c r="E136">
        <v>842419</v>
      </c>
      <c r="F136">
        <v>121488</v>
      </c>
      <c r="G136">
        <v>-17057922</v>
      </c>
      <c r="H136">
        <v>-4164546</v>
      </c>
      <c r="I136">
        <v>1915852</v>
      </c>
      <c r="J136">
        <v>7819313</v>
      </c>
      <c r="K136">
        <v>-1021892</v>
      </c>
      <c r="M136">
        <v>-219306</v>
      </c>
      <c r="N136">
        <v>403993</v>
      </c>
      <c r="P136">
        <v>41543239</v>
      </c>
      <c r="Q136">
        <v>151872</v>
      </c>
      <c r="R136">
        <v>17647</v>
      </c>
      <c r="S136">
        <v>849685</v>
      </c>
      <c r="T136">
        <v>-64191</v>
      </c>
      <c r="U136">
        <v>8832476</v>
      </c>
      <c r="V136">
        <v>366194</v>
      </c>
      <c r="W136">
        <v>-481823</v>
      </c>
      <c r="X136">
        <v>280993</v>
      </c>
      <c r="Y136">
        <v>101088</v>
      </c>
      <c r="Z136">
        <v>-50517</v>
      </c>
      <c r="AA136">
        <v>10321</v>
      </c>
      <c r="AB136">
        <v>61722</v>
      </c>
      <c r="AC136">
        <v>-1389191</v>
      </c>
      <c r="AD136">
        <v>348950</v>
      </c>
      <c r="AE136">
        <v>-87570</v>
      </c>
      <c r="AF136">
        <v>5842663</v>
      </c>
      <c r="AG136">
        <v>1747837</v>
      </c>
      <c r="AH136">
        <v>2243102</v>
      </c>
      <c r="AI136">
        <v>-177499</v>
      </c>
      <c r="AJ136">
        <v>864244</v>
      </c>
      <c r="AK136">
        <v>65423</v>
      </c>
      <c r="AL136">
        <v>6998</v>
      </c>
      <c r="AM136">
        <v>1187014</v>
      </c>
      <c r="AN136">
        <v>138167</v>
      </c>
      <c r="AO136">
        <v>2000304</v>
      </c>
      <c r="AP136">
        <v>230856</v>
      </c>
      <c r="AQ136">
        <v>345649</v>
      </c>
      <c r="AR136">
        <v>114237</v>
      </c>
      <c r="AS136">
        <v>71399</v>
      </c>
      <c r="AU136">
        <v>1332000</v>
      </c>
      <c r="AV136">
        <v>0</v>
      </c>
      <c r="AW136">
        <v>2230</v>
      </c>
      <c r="AX136">
        <v>0</v>
      </c>
      <c r="AY136">
        <v>-202397</v>
      </c>
      <c r="AZ136">
        <v>165605</v>
      </c>
    </row>
    <row r="137" spans="1:52" x14ac:dyDescent="0.3">
      <c r="A137" s="152">
        <v>542</v>
      </c>
      <c r="B137" t="s">
        <v>875</v>
      </c>
      <c r="D137">
        <v>0</v>
      </c>
      <c r="E137">
        <v>0</v>
      </c>
      <c r="F137">
        <v>0</v>
      </c>
      <c r="G137">
        <v>0</v>
      </c>
      <c r="H137">
        <v>17374543</v>
      </c>
      <c r="I137">
        <v>4276259</v>
      </c>
      <c r="J137">
        <v>0</v>
      </c>
      <c r="K137">
        <v>0</v>
      </c>
      <c r="M137">
        <v>0</v>
      </c>
      <c r="N137">
        <v>0</v>
      </c>
      <c r="P137">
        <v>18090000</v>
      </c>
      <c r="Q137">
        <v>0</v>
      </c>
      <c r="R137">
        <v>0</v>
      </c>
      <c r="S137">
        <v>112880</v>
      </c>
      <c r="T137">
        <v>0</v>
      </c>
      <c r="U137">
        <v>2100000</v>
      </c>
      <c r="V137">
        <v>0</v>
      </c>
      <c r="W137">
        <v>0</v>
      </c>
      <c r="X137">
        <v>0</v>
      </c>
      <c r="Y137">
        <v>0</v>
      </c>
      <c r="Z137">
        <v>0</v>
      </c>
      <c r="AA137">
        <v>0</v>
      </c>
      <c r="AB137">
        <v>0</v>
      </c>
      <c r="AC137">
        <v>0</v>
      </c>
      <c r="AD137">
        <v>0</v>
      </c>
      <c r="AE137">
        <v>0</v>
      </c>
      <c r="AF137">
        <v>2322200</v>
      </c>
      <c r="AG137">
        <v>0</v>
      </c>
      <c r="AH137">
        <v>0</v>
      </c>
      <c r="AI137">
        <v>0</v>
      </c>
      <c r="AJ137">
        <v>0</v>
      </c>
      <c r="AK137">
        <v>0</v>
      </c>
      <c r="AL137">
        <v>0</v>
      </c>
      <c r="AM137">
        <v>1261540</v>
      </c>
      <c r="AN137">
        <v>0</v>
      </c>
      <c r="AO137">
        <v>0</v>
      </c>
      <c r="AP137">
        <v>416800</v>
      </c>
      <c r="AQ137">
        <v>0</v>
      </c>
      <c r="AR137">
        <v>0</v>
      </c>
      <c r="AS137">
        <v>0</v>
      </c>
      <c r="AU137">
        <v>0</v>
      </c>
      <c r="AV137">
        <v>0</v>
      </c>
      <c r="AW137">
        <v>0</v>
      </c>
      <c r="AX137">
        <v>0</v>
      </c>
      <c r="AY137">
        <v>0</v>
      </c>
      <c r="AZ137">
        <v>0</v>
      </c>
    </row>
    <row r="138" spans="1:52" x14ac:dyDescent="0.3">
      <c r="A138" s="152">
        <v>544</v>
      </c>
      <c r="B138" t="s">
        <v>52</v>
      </c>
      <c r="D138">
        <v>0</v>
      </c>
      <c r="E138">
        <v>0</v>
      </c>
      <c r="F138">
        <v>0</v>
      </c>
      <c r="G138">
        <v>0</v>
      </c>
      <c r="H138">
        <v>0</v>
      </c>
      <c r="I138">
        <v>0</v>
      </c>
      <c r="J138">
        <v>0</v>
      </c>
      <c r="K138">
        <v>0</v>
      </c>
      <c r="M138">
        <v>0</v>
      </c>
      <c r="N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U138">
        <v>0</v>
      </c>
      <c r="AV138">
        <v>0</v>
      </c>
      <c r="AW138">
        <v>-0.02</v>
      </c>
      <c r="AX138">
        <v>0</v>
      </c>
      <c r="AY138">
        <v>0</v>
      </c>
      <c r="AZ138">
        <v>0</v>
      </c>
    </row>
    <row r="139" spans="1:52" x14ac:dyDescent="0.3">
      <c r="A139" s="152">
        <v>545</v>
      </c>
      <c r="B139" t="s">
        <v>53</v>
      </c>
      <c r="D139">
        <v>0</v>
      </c>
      <c r="E139">
        <v>0</v>
      </c>
      <c r="F139">
        <v>0</v>
      </c>
      <c r="G139">
        <v>0</v>
      </c>
      <c r="H139">
        <v>0</v>
      </c>
      <c r="I139">
        <v>0</v>
      </c>
      <c r="J139">
        <v>0</v>
      </c>
      <c r="K139">
        <v>0</v>
      </c>
      <c r="M139">
        <v>0</v>
      </c>
      <c r="N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U139">
        <v>0</v>
      </c>
      <c r="AV139">
        <v>0</v>
      </c>
      <c r="AW139">
        <v>0</v>
      </c>
      <c r="AX139">
        <v>0</v>
      </c>
      <c r="AY139">
        <v>0</v>
      </c>
      <c r="AZ139">
        <v>0</v>
      </c>
    </row>
    <row r="140" spans="1:52" x14ac:dyDescent="0.3">
      <c r="A140" s="152">
        <v>547</v>
      </c>
      <c r="B140" t="s">
        <v>877</v>
      </c>
      <c r="D140">
        <v>2</v>
      </c>
      <c r="E140">
        <v>2</v>
      </c>
      <c r="F140">
        <v>2</v>
      </c>
      <c r="G140">
        <v>2</v>
      </c>
      <c r="H140">
        <v>3</v>
      </c>
      <c r="I140">
        <v>3</v>
      </c>
      <c r="J140">
        <v>3</v>
      </c>
      <c r="K140">
        <v>3</v>
      </c>
      <c r="M140">
        <v>3</v>
      </c>
      <c r="N140">
        <v>3</v>
      </c>
      <c r="P140">
        <v>3</v>
      </c>
      <c r="Q140">
        <v>2</v>
      </c>
      <c r="R140">
        <v>2</v>
      </c>
      <c r="S140">
        <v>2</v>
      </c>
      <c r="T140">
        <v>2</v>
      </c>
      <c r="U140">
        <v>3</v>
      </c>
      <c r="V140">
        <v>2</v>
      </c>
      <c r="W140">
        <v>2</v>
      </c>
      <c r="X140">
        <v>2</v>
      </c>
      <c r="Y140">
        <v>2</v>
      </c>
      <c r="Z140">
        <v>3</v>
      </c>
      <c r="AA140">
        <v>2</v>
      </c>
      <c r="AB140">
        <v>2</v>
      </c>
      <c r="AC140">
        <v>2</v>
      </c>
      <c r="AD140">
        <v>2</v>
      </c>
      <c r="AE140">
        <v>2</v>
      </c>
      <c r="AF140">
        <v>3</v>
      </c>
      <c r="AG140">
        <v>3</v>
      </c>
      <c r="AH140">
        <v>2</v>
      </c>
      <c r="AI140">
        <v>2</v>
      </c>
      <c r="AJ140">
        <v>1</v>
      </c>
      <c r="AK140">
        <v>2</v>
      </c>
      <c r="AL140">
        <v>2</v>
      </c>
      <c r="AM140">
        <v>2</v>
      </c>
      <c r="AN140">
        <v>2</v>
      </c>
      <c r="AO140">
        <v>2</v>
      </c>
      <c r="AP140">
        <v>2</v>
      </c>
      <c r="AQ140">
        <v>2</v>
      </c>
      <c r="AR140">
        <v>2</v>
      </c>
      <c r="AS140">
        <v>2</v>
      </c>
      <c r="AU140">
        <v>3</v>
      </c>
      <c r="AV140">
        <v>2</v>
      </c>
      <c r="AW140">
        <v>2</v>
      </c>
      <c r="AX140">
        <v>2</v>
      </c>
      <c r="AY140">
        <v>2</v>
      </c>
      <c r="AZ140">
        <v>2</v>
      </c>
    </row>
    <row r="141" spans="1:52" x14ac:dyDescent="0.3">
      <c r="A141" s="152">
        <v>554</v>
      </c>
      <c r="B141" t="s">
        <v>300</v>
      </c>
      <c r="J141">
        <v>2191846</v>
      </c>
      <c r="K141">
        <v>2460835</v>
      </c>
      <c r="T141">
        <v>1292000</v>
      </c>
      <c r="X141">
        <v>4199278</v>
      </c>
      <c r="AC141">
        <v>0</v>
      </c>
      <c r="AG141">
        <v>1498113</v>
      </c>
      <c r="AO141">
        <v>0</v>
      </c>
      <c r="AZ141">
        <v>1087399</v>
      </c>
    </row>
    <row r="142" spans="1:52" x14ac:dyDescent="0.3">
      <c r="A142" s="152">
        <v>555</v>
      </c>
      <c r="B142" t="s">
        <v>301</v>
      </c>
      <c r="J142">
        <v>1667510</v>
      </c>
      <c r="K142">
        <v>2453101</v>
      </c>
      <c r="T142">
        <v>1292000</v>
      </c>
      <c r="X142">
        <v>3009517</v>
      </c>
      <c r="AC142">
        <v>0</v>
      </c>
      <c r="AG142">
        <v>1498113</v>
      </c>
      <c r="AO142">
        <v>0</v>
      </c>
      <c r="AZ142">
        <v>1035443</v>
      </c>
    </row>
    <row r="143" spans="1:52" x14ac:dyDescent="0.3">
      <c r="A143" s="152">
        <v>556</v>
      </c>
      <c r="B143" t="s">
        <v>302</v>
      </c>
      <c r="J143">
        <v>7457803</v>
      </c>
      <c r="K143">
        <v>67077</v>
      </c>
      <c r="T143">
        <v>0</v>
      </c>
      <c r="AC143">
        <v>2399019</v>
      </c>
      <c r="AG143">
        <v>1747921</v>
      </c>
      <c r="AO143">
        <v>2937746</v>
      </c>
      <c r="AZ143">
        <v>1688763</v>
      </c>
    </row>
    <row r="144" spans="1:52" x14ac:dyDescent="0.3">
      <c r="A144" s="152">
        <v>557</v>
      </c>
      <c r="B144" t="s">
        <v>303</v>
      </c>
      <c r="J144">
        <v>7473924</v>
      </c>
      <c r="K144">
        <v>0</v>
      </c>
      <c r="T144">
        <v>0</v>
      </c>
      <c r="AC144">
        <v>2399019</v>
      </c>
      <c r="AG144">
        <v>1747921</v>
      </c>
      <c r="AO144">
        <v>2903033</v>
      </c>
      <c r="AZ144">
        <v>1610787</v>
      </c>
    </row>
    <row r="145" spans="1:52" x14ac:dyDescent="0.3">
      <c r="A145" s="152">
        <v>575</v>
      </c>
      <c r="B145" t="s">
        <v>280</v>
      </c>
      <c r="D145">
        <v>0</v>
      </c>
      <c r="E145">
        <v>0</v>
      </c>
      <c r="F145">
        <v>0</v>
      </c>
      <c r="G145">
        <v>0</v>
      </c>
      <c r="H145">
        <v>0</v>
      </c>
      <c r="I145">
        <v>0</v>
      </c>
      <c r="J145">
        <v>0</v>
      </c>
      <c r="K145">
        <v>0</v>
      </c>
      <c r="M145">
        <v>0</v>
      </c>
      <c r="N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U145">
        <v>0</v>
      </c>
      <c r="AV145">
        <v>0</v>
      </c>
      <c r="AW145">
        <v>0</v>
      </c>
      <c r="AX145">
        <v>0</v>
      </c>
      <c r="AY145">
        <v>0</v>
      </c>
      <c r="AZ145">
        <v>0</v>
      </c>
    </row>
    <row r="146" spans="1:52" x14ac:dyDescent="0.3">
      <c r="A146" s="152">
        <v>576</v>
      </c>
      <c r="B146" t="s">
        <v>281</v>
      </c>
      <c r="D146">
        <v>0</v>
      </c>
      <c r="E146">
        <v>0</v>
      </c>
      <c r="F146">
        <v>0</v>
      </c>
      <c r="G146">
        <v>0</v>
      </c>
      <c r="H146">
        <v>0</v>
      </c>
      <c r="I146">
        <v>0</v>
      </c>
      <c r="J146">
        <v>0</v>
      </c>
      <c r="K146">
        <v>0</v>
      </c>
      <c r="M146">
        <v>0</v>
      </c>
      <c r="N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U146">
        <v>0</v>
      </c>
      <c r="AV146">
        <v>0</v>
      </c>
      <c r="AW146">
        <v>0</v>
      </c>
      <c r="AX146">
        <v>0</v>
      </c>
      <c r="AY146">
        <v>0</v>
      </c>
      <c r="AZ146">
        <v>0</v>
      </c>
    </row>
    <row r="147" spans="1:52" x14ac:dyDescent="0.3">
      <c r="A147" s="152">
        <v>577</v>
      </c>
      <c r="B147" t="s">
        <v>890</v>
      </c>
      <c r="D147">
        <v>2</v>
      </c>
      <c r="E147">
        <v>2</v>
      </c>
      <c r="F147">
        <v>2</v>
      </c>
      <c r="G147">
        <v>2</v>
      </c>
      <c r="H147">
        <v>2</v>
      </c>
      <c r="I147">
        <v>2</v>
      </c>
      <c r="J147">
        <v>2</v>
      </c>
      <c r="K147">
        <v>2</v>
      </c>
      <c r="M147">
        <v>2</v>
      </c>
      <c r="N147">
        <v>2</v>
      </c>
      <c r="Q147">
        <v>2</v>
      </c>
      <c r="S147">
        <v>2</v>
      </c>
      <c r="T147">
        <v>2</v>
      </c>
      <c r="U147">
        <v>2</v>
      </c>
      <c r="V147">
        <v>2</v>
      </c>
      <c r="W147">
        <v>2</v>
      </c>
      <c r="X147">
        <v>2</v>
      </c>
      <c r="Y147">
        <v>2</v>
      </c>
      <c r="Z147">
        <v>2</v>
      </c>
      <c r="AA147">
        <v>2</v>
      </c>
      <c r="AB147">
        <v>2</v>
      </c>
      <c r="AD147">
        <v>2</v>
      </c>
      <c r="AE147">
        <v>2</v>
      </c>
      <c r="AF147">
        <v>2</v>
      </c>
      <c r="AG147">
        <v>2</v>
      </c>
      <c r="AH147">
        <v>2</v>
      </c>
      <c r="AI147">
        <v>2</v>
      </c>
      <c r="AJ147">
        <v>2</v>
      </c>
      <c r="AK147">
        <v>2</v>
      </c>
      <c r="AL147">
        <v>2</v>
      </c>
      <c r="AM147">
        <v>2</v>
      </c>
      <c r="AN147">
        <v>2</v>
      </c>
      <c r="AO147">
        <v>2</v>
      </c>
      <c r="AP147">
        <v>2</v>
      </c>
      <c r="AQ147">
        <v>2</v>
      </c>
      <c r="AR147">
        <v>2</v>
      </c>
      <c r="AS147">
        <v>2</v>
      </c>
      <c r="AU147">
        <v>2</v>
      </c>
      <c r="AV147">
        <v>2</v>
      </c>
      <c r="AW147">
        <v>2</v>
      </c>
      <c r="AX147">
        <v>2</v>
      </c>
      <c r="AY147">
        <v>2</v>
      </c>
      <c r="AZ147">
        <v>2</v>
      </c>
    </row>
    <row r="148" spans="1:52" x14ac:dyDescent="0.3">
      <c r="A148" s="152">
        <v>578</v>
      </c>
      <c r="B148" t="s">
        <v>891</v>
      </c>
      <c r="D148">
        <v>0</v>
      </c>
      <c r="E148">
        <v>0</v>
      </c>
      <c r="F148">
        <v>0</v>
      </c>
      <c r="G148">
        <v>0</v>
      </c>
      <c r="H148">
        <v>0</v>
      </c>
      <c r="I148">
        <v>0</v>
      </c>
      <c r="J148">
        <v>0</v>
      </c>
      <c r="K148">
        <v>0</v>
      </c>
      <c r="M148">
        <v>0</v>
      </c>
      <c r="N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U148">
        <v>0</v>
      </c>
      <c r="AV148">
        <v>0</v>
      </c>
      <c r="AW148">
        <v>0</v>
      </c>
      <c r="AX148">
        <v>0</v>
      </c>
      <c r="AY148">
        <v>0</v>
      </c>
      <c r="AZ148">
        <v>0</v>
      </c>
    </row>
    <row r="149" spans="1:52" x14ac:dyDescent="0.3">
      <c r="A149" s="152">
        <v>579</v>
      </c>
      <c r="B149" t="s">
        <v>892</v>
      </c>
      <c r="D149">
        <v>0</v>
      </c>
      <c r="E149">
        <v>0</v>
      </c>
      <c r="F149">
        <v>0</v>
      </c>
      <c r="G149">
        <v>0</v>
      </c>
      <c r="H149">
        <v>0</v>
      </c>
      <c r="I149">
        <v>0</v>
      </c>
      <c r="J149">
        <v>0</v>
      </c>
      <c r="K149">
        <v>0</v>
      </c>
      <c r="M149">
        <v>0</v>
      </c>
      <c r="N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U149">
        <v>0</v>
      </c>
      <c r="AV149">
        <v>0</v>
      </c>
      <c r="AW149">
        <v>0</v>
      </c>
      <c r="AX149">
        <v>0</v>
      </c>
      <c r="AY149">
        <v>0</v>
      </c>
      <c r="AZ149">
        <v>0</v>
      </c>
    </row>
    <row r="150" spans="1:52" x14ac:dyDescent="0.3">
      <c r="A150" s="152">
        <v>580</v>
      </c>
      <c r="B150" t="s">
        <v>893</v>
      </c>
      <c r="D150">
        <v>0</v>
      </c>
      <c r="E150">
        <v>0</v>
      </c>
      <c r="F150">
        <v>0</v>
      </c>
      <c r="G150">
        <v>0</v>
      </c>
      <c r="H150">
        <v>0</v>
      </c>
      <c r="I150">
        <v>0</v>
      </c>
      <c r="J150">
        <v>0</v>
      </c>
      <c r="K150">
        <v>0</v>
      </c>
      <c r="M150">
        <v>0</v>
      </c>
      <c r="N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U150">
        <v>0</v>
      </c>
      <c r="AV150">
        <v>0</v>
      </c>
      <c r="AW150">
        <v>0</v>
      </c>
      <c r="AX150">
        <v>0</v>
      </c>
      <c r="AY150">
        <v>0</v>
      </c>
      <c r="AZ150">
        <v>0</v>
      </c>
    </row>
    <row r="151" spans="1:52" x14ac:dyDescent="0.3">
      <c r="A151" s="152">
        <v>581</v>
      </c>
      <c r="B151" t="s">
        <v>894</v>
      </c>
      <c r="D151">
        <v>0</v>
      </c>
      <c r="E151">
        <v>0</v>
      </c>
      <c r="F151">
        <v>0</v>
      </c>
      <c r="G151">
        <v>0</v>
      </c>
      <c r="H151">
        <v>0</v>
      </c>
      <c r="I151">
        <v>0</v>
      </c>
      <c r="J151">
        <v>0</v>
      </c>
      <c r="K151">
        <v>0</v>
      </c>
      <c r="M151">
        <v>0</v>
      </c>
      <c r="N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U151">
        <v>0</v>
      </c>
      <c r="AV151">
        <v>0</v>
      </c>
      <c r="AW151">
        <v>0</v>
      </c>
      <c r="AX151">
        <v>0</v>
      </c>
      <c r="AY151">
        <v>0</v>
      </c>
      <c r="AZ151">
        <v>0</v>
      </c>
    </row>
    <row r="152" spans="1:52" x14ac:dyDescent="0.3">
      <c r="A152" s="152">
        <v>586</v>
      </c>
      <c r="B152" t="s">
        <v>896</v>
      </c>
      <c r="D152">
        <v>0</v>
      </c>
      <c r="E152">
        <v>0</v>
      </c>
      <c r="F152">
        <v>0</v>
      </c>
      <c r="G152">
        <v>0</v>
      </c>
      <c r="H152">
        <v>0</v>
      </c>
      <c r="I152">
        <v>0</v>
      </c>
      <c r="J152">
        <v>0</v>
      </c>
      <c r="K152">
        <v>0</v>
      </c>
      <c r="M152">
        <v>0</v>
      </c>
      <c r="N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U152">
        <v>0</v>
      </c>
      <c r="AV152">
        <v>0</v>
      </c>
      <c r="AW152">
        <v>0</v>
      </c>
      <c r="AX152">
        <v>0</v>
      </c>
      <c r="AY152">
        <v>0</v>
      </c>
      <c r="AZ152">
        <v>0</v>
      </c>
    </row>
    <row r="153" spans="1:52" x14ac:dyDescent="0.3">
      <c r="A153" s="152">
        <v>591</v>
      </c>
      <c r="B153" t="s">
        <v>310</v>
      </c>
      <c r="D153">
        <v>2297134</v>
      </c>
      <c r="E153">
        <v>2338451</v>
      </c>
      <c r="F153">
        <v>4888608</v>
      </c>
      <c r="G153">
        <v>0</v>
      </c>
      <c r="H153">
        <v>30858506</v>
      </c>
      <c r="I153">
        <v>0</v>
      </c>
      <c r="J153">
        <v>81597453</v>
      </c>
      <c r="K153">
        <v>8654262</v>
      </c>
      <c r="M153">
        <v>2927257</v>
      </c>
      <c r="N153">
        <v>3430618</v>
      </c>
      <c r="P153">
        <v>326231318</v>
      </c>
      <c r="Q153">
        <v>870363</v>
      </c>
      <c r="R153">
        <v>381888</v>
      </c>
      <c r="S153">
        <v>2282934</v>
      </c>
      <c r="T153">
        <v>0</v>
      </c>
      <c r="U153">
        <v>240340184</v>
      </c>
      <c r="V153">
        <v>2665972</v>
      </c>
      <c r="W153">
        <v>378125</v>
      </c>
      <c r="X153">
        <v>2486871</v>
      </c>
      <c r="Y153">
        <v>5166491</v>
      </c>
      <c r="Z153">
        <v>0</v>
      </c>
      <c r="AA153">
        <v>2541549</v>
      </c>
      <c r="AB153">
        <v>497277</v>
      </c>
      <c r="AC153">
        <v>10267399</v>
      </c>
      <c r="AD153">
        <v>983531</v>
      </c>
      <c r="AE153">
        <v>0</v>
      </c>
      <c r="AF153">
        <v>23025027</v>
      </c>
      <c r="AG153">
        <v>36689622</v>
      </c>
      <c r="AH153">
        <v>8131622</v>
      </c>
      <c r="AI153">
        <v>114976</v>
      </c>
      <c r="AJ153">
        <v>7826834</v>
      </c>
      <c r="AK153">
        <v>809680</v>
      </c>
      <c r="AL153">
        <v>261365</v>
      </c>
      <c r="AM153">
        <v>9597783</v>
      </c>
      <c r="AN153">
        <v>1917655</v>
      </c>
      <c r="AO153">
        <v>2716111</v>
      </c>
      <c r="AP153">
        <v>1217679</v>
      </c>
      <c r="AQ153">
        <v>563489</v>
      </c>
      <c r="AR153">
        <v>705615</v>
      </c>
      <c r="AS153">
        <v>187281</v>
      </c>
      <c r="AU153">
        <v>6091356</v>
      </c>
      <c r="AV153">
        <v>55622</v>
      </c>
      <c r="AW153">
        <v>15380</v>
      </c>
      <c r="AX153">
        <v>40507</v>
      </c>
      <c r="AY153">
        <v>2063233</v>
      </c>
      <c r="AZ153">
        <v>2702342</v>
      </c>
    </row>
    <row r="154" spans="1:52" x14ac:dyDescent="0.3">
      <c r="A154" s="152">
        <v>592</v>
      </c>
      <c r="B154" t="s">
        <v>311</v>
      </c>
      <c r="D154">
        <v>332987</v>
      </c>
      <c r="E154">
        <v>1131103</v>
      </c>
      <c r="F154">
        <v>2216422</v>
      </c>
      <c r="G154">
        <v>0</v>
      </c>
      <c r="H154">
        <v>18358736</v>
      </c>
      <c r="I154">
        <v>0</v>
      </c>
      <c r="J154">
        <v>24558925</v>
      </c>
      <c r="K154">
        <v>1071237</v>
      </c>
      <c r="M154">
        <v>-428926</v>
      </c>
      <c r="N154">
        <v>280541</v>
      </c>
      <c r="P154">
        <v>44863643</v>
      </c>
      <c r="Q154">
        <v>141336</v>
      </c>
      <c r="R154">
        <v>-103523</v>
      </c>
      <c r="S154">
        <v>271644</v>
      </c>
      <c r="T154">
        <v>0</v>
      </c>
      <c r="U154">
        <v>14475147</v>
      </c>
      <c r="V154">
        <v>788500</v>
      </c>
      <c r="W154">
        <v>102067</v>
      </c>
      <c r="X154">
        <v>869768</v>
      </c>
      <c r="Y154">
        <v>495328</v>
      </c>
      <c r="Z154">
        <v>0</v>
      </c>
      <c r="AA154">
        <v>-737029</v>
      </c>
      <c r="AB154">
        <v>-28642</v>
      </c>
      <c r="AC154">
        <v>1655544</v>
      </c>
      <c r="AD154">
        <v>446263</v>
      </c>
      <c r="AE154">
        <v>0</v>
      </c>
      <c r="AF154">
        <v>8739519</v>
      </c>
      <c r="AG154">
        <v>3790359</v>
      </c>
      <c r="AH154">
        <v>861965</v>
      </c>
      <c r="AI154">
        <v>-299150</v>
      </c>
      <c r="AJ154">
        <v>1346999</v>
      </c>
      <c r="AK154">
        <v>-9375</v>
      </c>
      <c r="AL154">
        <v>-39184</v>
      </c>
      <c r="AM154">
        <v>4742174</v>
      </c>
      <c r="AN154">
        <v>73778</v>
      </c>
      <c r="AO154">
        <v>2003694</v>
      </c>
      <c r="AP154">
        <v>418925</v>
      </c>
      <c r="AQ154">
        <v>252052</v>
      </c>
      <c r="AR154">
        <v>-64133</v>
      </c>
      <c r="AS154">
        <v>40226</v>
      </c>
      <c r="AU154">
        <v>84038</v>
      </c>
      <c r="AV154">
        <v>-55622</v>
      </c>
      <c r="AW154">
        <v>4665</v>
      </c>
      <c r="AX154">
        <v>-4774</v>
      </c>
      <c r="AY154">
        <v>196860</v>
      </c>
      <c r="AZ154">
        <v>1607645</v>
      </c>
    </row>
    <row r="155" spans="1:52" x14ac:dyDescent="0.3">
      <c r="A155" s="152">
        <v>596</v>
      </c>
      <c r="B155" t="s">
        <v>313</v>
      </c>
      <c r="D155">
        <v>52</v>
      </c>
      <c r="E155">
        <v>52</v>
      </c>
      <c r="F155">
        <v>52</v>
      </c>
      <c r="G155">
        <v>52</v>
      </c>
      <c r="H155">
        <v>52</v>
      </c>
      <c r="I155">
        <v>52</v>
      </c>
      <c r="J155">
        <v>52</v>
      </c>
      <c r="K155">
        <v>52</v>
      </c>
      <c r="M155">
        <v>52</v>
      </c>
      <c r="N155">
        <v>52</v>
      </c>
      <c r="P155">
        <v>52</v>
      </c>
      <c r="Q155">
        <v>52</v>
      </c>
      <c r="R155">
        <v>52</v>
      </c>
      <c r="S155">
        <v>52</v>
      </c>
      <c r="T155">
        <v>52</v>
      </c>
      <c r="U155">
        <v>52</v>
      </c>
      <c r="V155">
        <v>52</v>
      </c>
      <c r="W155">
        <v>52</v>
      </c>
      <c r="X155">
        <v>52</v>
      </c>
      <c r="Y155">
        <v>52</v>
      </c>
      <c r="Z155">
        <v>52</v>
      </c>
      <c r="AA155">
        <v>52</v>
      </c>
      <c r="AB155">
        <v>52</v>
      </c>
      <c r="AC155">
        <v>52</v>
      </c>
      <c r="AD155">
        <v>52</v>
      </c>
      <c r="AE155">
        <v>52</v>
      </c>
      <c r="AF155">
        <v>52</v>
      </c>
      <c r="AG155">
        <v>52</v>
      </c>
      <c r="AH155">
        <v>52</v>
      </c>
      <c r="AI155">
        <v>51</v>
      </c>
      <c r="AJ155">
        <v>52</v>
      </c>
      <c r="AK155">
        <v>52</v>
      </c>
      <c r="AL155">
        <v>52</v>
      </c>
      <c r="AM155">
        <v>52</v>
      </c>
      <c r="AN155">
        <v>52</v>
      </c>
      <c r="AO155">
        <v>52</v>
      </c>
      <c r="AP155">
        <v>52</v>
      </c>
      <c r="AQ155">
        <v>52</v>
      </c>
      <c r="AR155">
        <v>52</v>
      </c>
      <c r="AS155">
        <v>52</v>
      </c>
      <c r="AU155">
        <v>52</v>
      </c>
      <c r="AV155">
        <v>52</v>
      </c>
      <c r="AW155">
        <v>52</v>
      </c>
      <c r="AX155">
        <v>52</v>
      </c>
      <c r="AY155">
        <v>52</v>
      </c>
      <c r="AZ155">
        <v>52</v>
      </c>
    </row>
    <row r="156" spans="1:52" x14ac:dyDescent="0.3">
      <c r="A156" s="152">
        <v>597</v>
      </c>
      <c r="B156" t="s">
        <v>316</v>
      </c>
      <c r="D156">
        <v>9645</v>
      </c>
      <c r="E156">
        <v>45683</v>
      </c>
      <c r="F156">
        <v>195592</v>
      </c>
      <c r="G156">
        <v>0</v>
      </c>
      <c r="H156">
        <v>1215565</v>
      </c>
      <c r="I156">
        <v>0</v>
      </c>
      <c r="J156">
        <v>0</v>
      </c>
      <c r="K156">
        <v>77834</v>
      </c>
      <c r="M156">
        <v>12746</v>
      </c>
      <c r="N156">
        <v>45494</v>
      </c>
      <c r="P156">
        <v>5991103</v>
      </c>
      <c r="Q156">
        <v>16895</v>
      </c>
      <c r="R156">
        <v>0</v>
      </c>
      <c r="S156">
        <v>17347</v>
      </c>
      <c r="T156">
        <v>0</v>
      </c>
      <c r="U156">
        <v>4016192</v>
      </c>
      <c r="V156">
        <v>12956</v>
      </c>
      <c r="W156">
        <v>6634</v>
      </c>
      <c r="X156">
        <v>1635</v>
      </c>
      <c r="Y156">
        <v>8482</v>
      </c>
      <c r="Z156">
        <v>0</v>
      </c>
      <c r="AA156">
        <v>0</v>
      </c>
      <c r="AB156">
        <v>1187</v>
      </c>
      <c r="AC156">
        <v>222033</v>
      </c>
      <c r="AD156">
        <v>27910</v>
      </c>
      <c r="AE156">
        <v>0</v>
      </c>
      <c r="AF156">
        <v>579235</v>
      </c>
      <c r="AG156">
        <v>0</v>
      </c>
      <c r="AH156">
        <v>241701</v>
      </c>
      <c r="AI156">
        <v>5241</v>
      </c>
      <c r="AJ156">
        <v>222694</v>
      </c>
      <c r="AK156">
        <v>554</v>
      </c>
      <c r="AL156">
        <v>0</v>
      </c>
      <c r="AM156">
        <v>362104</v>
      </c>
      <c r="AN156">
        <v>0</v>
      </c>
      <c r="AO156">
        <v>101836</v>
      </c>
      <c r="AP156">
        <v>0</v>
      </c>
      <c r="AQ156">
        <v>15970</v>
      </c>
      <c r="AR156">
        <v>0</v>
      </c>
      <c r="AS156">
        <v>644</v>
      </c>
      <c r="AU156">
        <v>201589</v>
      </c>
      <c r="AV156">
        <v>0</v>
      </c>
      <c r="AW156">
        <v>0</v>
      </c>
      <c r="AX156">
        <v>0</v>
      </c>
      <c r="AY156">
        <v>60266</v>
      </c>
      <c r="AZ156">
        <v>0</v>
      </c>
    </row>
    <row r="157" spans="1:52" x14ac:dyDescent="0.3">
      <c r="A157" s="152">
        <v>598</v>
      </c>
      <c r="B157" t="s">
        <v>321</v>
      </c>
      <c r="D157">
        <v>0</v>
      </c>
      <c r="E157">
        <v>0</v>
      </c>
      <c r="F157">
        <v>0</v>
      </c>
      <c r="G157">
        <v>0</v>
      </c>
      <c r="H157">
        <v>0</v>
      </c>
      <c r="I157">
        <v>0</v>
      </c>
      <c r="J157">
        <v>0</v>
      </c>
      <c r="K157">
        <v>0</v>
      </c>
      <c r="M157">
        <v>0</v>
      </c>
      <c r="N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U157">
        <v>0</v>
      </c>
      <c r="AV157">
        <v>0</v>
      </c>
      <c r="AW157">
        <v>0</v>
      </c>
      <c r="AX157">
        <v>0</v>
      </c>
      <c r="AY157">
        <v>0</v>
      </c>
      <c r="AZ157">
        <v>0</v>
      </c>
    </row>
    <row r="158" spans="1:52" x14ac:dyDescent="0.3">
      <c r="A158" s="152">
        <v>599</v>
      </c>
      <c r="B158" t="s">
        <v>320</v>
      </c>
      <c r="D158">
        <v>0</v>
      </c>
      <c r="E158">
        <v>0</v>
      </c>
      <c r="F158">
        <v>0</v>
      </c>
      <c r="G158">
        <v>0</v>
      </c>
      <c r="H158">
        <v>0</v>
      </c>
      <c r="I158">
        <v>0</v>
      </c>
      <c r="J158">
        <v>0</v>
      </c>
      <c r="K158">
        <v>0</v>
      </c>
      <c r="M158">
        <v>0</v>
      </c>
      <c r="N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U158">
        <v>0</v>
      </c>
      <c r="AV158">
        <v>0</v>
      </c>
      <c r="AW158">
        <v>0</v>
      </c>
      <c r="AX158">
        <v>0</v>
      </c>
      <c r="AY158">
        <v>0</v>
      </c>
      <c r="AZ158">
        <v>0</v>
      </c>
    </row>
    <row r="159" spans="1:52" x14ac:dyDescent="0.3">
      <c r="A159" s="152">
        <v>602</v>
      </c>
      <c r="B159" t="s">
        <v>322</v>
      </c>
      <c r="D159">
        <v>0</v>
      </c>
      <c r="E159">
        <v>0</v>
      </c>
      <c r="F159">
        <v>0</v>
      </c>
      <c r="G159">
        <v>0</v>
      </c>
      <c r="H159">
        <v>0</v>
      </c>
      <c r="I159">
        <v>0</v>
      </c>
      <c r="J159">
        <v>0</v>
      </c>
      <c r="K159">
        <v>0</v>
      </c>
      <c r="M159">
        <v>0</v>
      </c>
      <c r="N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U159">
        <v>0</v>
      </c>
      <c r="AV159">
        <v>0</v>
      </c>
      <c r="AW159">
        <v>0</v>
      </c>
      <c r="AX159">
        <v>0</v>
      </c>
      <c r="AY159">
        <v>0</v>
      </c>
      <c r="AZ159">
        <v>0</v>
      </c>
    </row>
    <row r="160" spans="1:52" x14ac:dyDescent="0.3">
      <c r="A160" s="152">
        <v>603</v>
      </c>
      <c r="B160" t="s">
        <v>1038</v>
      </c>
      <c r="D160">
        <v>4</v>
      </c>
      <c r="E160">
        <v>0</v>
      </c>
      <c r="F160">
        <v>0</v>
      </c>
      <c r="G160">
        <v>1</v>
      </c>
      <c r="H160">
        <v>0</v>
      </c>
      <c r="I160">
        <v>0</v>
      </c>
      <c r="J160">
        <v>0</v>
      </c>
      <c r="K160">
        <v>0</v>
      </c>
      <c r="M160">
        <v>0</v>
      </c>
      <c r="N160">
        <v>0</v>
      </c>
      <c r="P160">
        <v>0</v>
      </c>
      <c r="Q160">
        <v>0</v>
      </c>
      <c r="R160">
        <v>1</v>
      </c>
      <c r="S160">
        <v>4</v>
      </c>
      <c r="T160">
        <v>2</v>
      </c>
      <c r="U160">
        <v>0</v>
      </c>
      <c r="V160">
        <v>0</v>
      </c>
      <c r="W160">
        <v>0</v>
      </c>
      <c r="X160">
        <v>0</v>
      </c>
      <c r="Y160">
        <v>1</v>
      </c>
      <c r="Z160">
        <v>4</v>
      </c>
      <c r="AA160">
        <v>0</v>
      </c>
      <c r="AB160">
        <v>0</v>
      </c>
      <c r="AC160">
        <v>0</v>
      </c>
      <c r="AD160">
        <v>0</v>
      </c>
      <c r="AE160">
        <v>4</v>
      </c>
      <c r="AF160">
        <v>2</v>
      </c>
      <c r="AG160">
        <v>0</v>
      </c>
      <c r="AH160">
        <v>0</v>
      </c>
      <c r="AI160">
        <v>6</v>
      </c>
      <c r="AJ160">
        <v>0</v>
      </c>
      <c r="AK160">
        <v>0</v>
      </c>
      <c r="AL160">
        <v>0</v>
      </c>
      <c r="AM160">
        <v>0</v>
      </c>
      <c r="AN160">
        <v>0</v>
      </c>
      <c r="AO160">
        <v>2</v>
      </c>
      <c r="AP160">
        <v>0</v>
      </c>
      <c r="AQ160">
        <v>0</v>
      </c>
      <c r="AR160">
        <v>5</v>
      </c>
      <c r="AS160">
        <v>0</v>
      </c>
      <c r="AU160">
        <v>0</v>
      </c>
      <c r="AV160">
        <v>0</v>
      </c>
      <c r="AW160">
        <v>0</v>
      </c>
      <c r="AX160">
        <v>0</v>
      </c>
      <c r="AY160">
        <v>1</v>
      </c>
      <c r="AZ160">
        <v>0</v>
      </c>
    </row>
    <row r="161" spans="1:52" x14ac:dyDescent="0.3">
      <c r="A161" s="152">
        <v>606</v>
      </c>
      <c r="B161" t="s">
        <v>902</v>
      </c>
      <c r="J161">
        <v>1</v>
      </c>
      <c r="K161">
        <v>1</v>
      </c>
      <c r="T161">
        <v>1</v>
      </c>
      <c r="X161">
        <v>1</v>
      </c>
      <c r="AC161">
        <v>1</v>
      </c>
      <c r="AG161">
        <v>1</v>
      </c>
      <c r="AO161">
        <v>1</v>
      </c>
      <c r="AZ161">
        <v>1</v>
      </c>
    </row>
    <row r="162" spans="1:52" x14ac:dyDescent="0.3">
      <c r="A162" s="152">
        <v>619</v>
      </c>
      <c r="B162" t="s">
        <v>903</v>
      </c>
      <c r="D162">
        <v>0</v>
      </c>
      <c r="E162">
        <v>0</v>
      </c>
      <c r="F162">
        <v>0</v>
      </c>
      <c r="G162">
        <v>0</v>
      </c>
      <c r="H162">
        <v>0</v>
      </c>
      <c r="I162">
        <v>0</v>
      </c>
      <c r="J162">
        <v>0</v>
      </c>
      <c r="K162">
        <v>0</v>
      </c>
      <c r="M162">
        <v>0</v>
      </c>
      <c r="N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U162">
        <v>0</v>
      </c>
      <c r="AV162">
        <v>0</v>
      </c>
      <c r="AW162">
        <v>0</v>
      </c>
      <c r="AX162">
        <v>0</v>
      </c>
      <c r="AY162">
        <v>0</v>
      </c>
      <c r="AZ162">
        <v>0</v>
      </c>
    </row>
    <row r="163" spans="1:52" x14ac:dyDescent="0.3">
      <c r="A163" s="152">
        <v>620</v>
      </c>
      <c r="B163" t="s">
        <v>904</v>
      </c>
      <c r="D163">
        <v>2</v>
      </c>
      <c r="E163">
        <v>2</v>
      </c>
      <c r="F163">
        <v>2</v>
      </c>
      <c r="G163">
        <v>2</v>
      </c>
      <c r="H163">
        <v>2</v>
      </c>
      <c r="I163">
        <v>2</v>
      </c>
      <c r="J163">
        <v>1</v>
      </c>
      <c r="K163">
        <v>2</v>
      </c>
      <c r="M163">
        <v>2</v>
      </c>
      <c r="N163">
        <v>2</v>
      </c>
      <c r="P163">
        <v>1</v>
      </c>
      <c r="Q163">
        <v>2</v>
      </c>
      <c r="R163">
        <v>2</v>
      </c>
      <c r="S163">
        <v>2</v>
      </c>
      <c r="T163">
        <v>2</v>
      </c>
      <c r="U163">
        <v>1</v>
      </c>
      <c r="V163">
        <v>2</v>
      </c>
      <c r="W163">
        <v>2</v>
      </c>
      <c r="X163">
        <v>2</v>
      </c>
      <c r="Y163">
        <v>2</v>
      </c>
      <c r="Z163">
        <v>2</v>
      </c>
      <c r="AA163">
        <v>2</v>
      </c>
      <c r="AB163">
        <v>2</v>
      </c>
      <c r="AC163">
        <v>1</v>
      </c>
      <c r="AD163">
        <v>2</v>
      </c>
      <c r="AE163">
        <v>2</v>
      </c>
      <c r="AF163">
        <v>1</v>
      </c>
      <c r="AG163">
        <v>1</v>
      </c>
      <c r="AH163">
        <v>2</v>
      </c>
      <c r="AI163">
        <v>2</v>
      </c>
      <c r="AJ163">
        <v>2</v>
      </c>
      <c r="AK163">
        <v>2</v>
      </c>
      <c r="AL163">
        <v>2</v>
      </c>
      <c r="AM163">
        <v>2</v>
      </c>
      <c r="AN163">
        <v>2</v>
      </c>
      <c r="AO163">
        <v>2</v>
      </c>
      <c r="AP163">
        <v>2</v>
      </c>
      <c r="AQ163">
        <v>2</v>
      </c>
      <c r="AR163">
        <v>2</v>
      </c>
      <c r="AS163">
        <v>2</v>
      </c>
      <c r="AU163">
        <v>1</v>
      </c>
      <c r="AV163">
        <v>2</v>
      </c>
      <c r="AW163">
        <v>2</v>
      </c>
      <c r="AX163">
        <v>2</v>
      </c>
      <c r="AY163">
        <v>2</v>
      </c>
      <c r="AZ163">
        <v>2</v>
      </c>
    </row>
    <row r="164" spans="1:52" x14ac:dyDescent="0.3">
      <c r="A164" s="152">
        <v>621</v>
      </c>
      <c r="B164" t="s">
        <v>905</v>
      </c>
      <c r="D164">
        <v>0</v>
      </c>
      <c r="E164">
        <v>0</v>
      </c>
      <c r="F164">
        <v>0</v>
      </c>
      <c r="G164">
        <v>0</v>
      </c>
      <c r="H164">
        <v>0</v>
      </c>
      <c r="I164">
        <v>0</v>
      </c>
      <c r="J164">
        <v>0</v>
      </c>
      <c r="K164">
        <v>0</v>
      </c>
      <c r="M164">
        <v>0</v>
      </c>
      <c r="N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U164">
        <v>0</v>
      </c>
      <c r="AV164">
        <v>0</v>
      </c>
      <c r="AW164">
        <v>0</v>
      </c>
      <c r="AX164">
        <v>0</v>
      </c>
      <c r="AY164">
        <v>0</v>
      </c>
      <c r="AZ164">
        <v>0</v>
      </c>
    </row>
    <row r="165" spans="1:52" x14ac:dyDescent="0.3">
      <c r="A165" s="152">
        <v>622</v>
      </c>
      <c r="B165" t="s">
        <v>906</v>
      </c>
      <c r="D165">
        <v>81381</v>
      </c>
      <c r="E165">
        <v>0</v>
      </c>
      <c r="F165">
        <v>429574</v>
      </c>
      <c r="G165">
        <v>717140</v>
      </c>
      <c r="H165">
        <v>0</v>
      </c>
      <c r="I165">
        <v>1462136</v>
      </c>
      <c r="J165">
        <v>6358133</v>
      </c>
      <c r="K165">
        <v>826104</v>
      </c>
      <c r="M165">
        <v>106506</v>
      </c>
      <c r="N165">
        <v>459614</v>
      </c>
      <c r="P165">
        <v>15621428</v>
      </c>
      <c r="Q165">
        <v>64449</v>
      </c>
      <c r="R165">
        <v>0</v>
      </c>
      <c r="S165">
        <v>167952</v>
      </c>
      <c r="T165">
        <v>43422</v>
      </c>
      <c r="U165">
        <v>12262658</v>
      </c>
      <c r="V165">
        <v>0</v>
      </c>
      <c r="W165">
        <v>0</v>
      </c>
      <c r="X165">
        <v>169317</v>
      </c>
      <c r="Y165">
        <v>16112</v>
      </c>
      <c r="Z165">
        <v>194988</v>
      </c>
      <c r="AA165">
        <v>0</v>
      </c>
      <c r="AB165">
        <v>14201</v>
      </c>
      <c r="AC165">
        <v>0</v>
      </c>
      <c r="AD165">
        <v>0</v>
      </c>
      <c r="AE165">
        <v>81928</v>
      </c>
      <c r="AF165">
        <v>2387099</v>
      </c>
      <c r="AG165">
        <v>3324897</v>
      </c>
      <c r="AH165">
        <v>460707</v>
      </c>
      <c r="AI165">
        <v>0</v>
      </c>
      <c r="AJ165">
        <v>888096</v>
      </c>
      <c r="AK165">
        <v>0</v>
      </c>
      <c r="AL165">
        <v>0</v>
      </c>
      <c r="AM165">
        <v>624016</v>
      </c>
      <c r="AN165">
        <v>95582</v>
      </c>
      <c r="AO165">
        <v>0</v>
      </c>
      <c r="AP165">
        <v>78651</v>
      </c>
      <c r="AQ165">
        <v>0</v>
      </c>
      <c r="AR165">
        <v>0</v>
      </c>
      <c r="AS165">
        <v>0</v>
      </c>
      <c r="AU165">
        <v>492931</v>
      </c>
      <c r="AV165">
        <v>0</v>
      </c>
      <c r="AW165">
        <v>0</v>
      </c>
      <c r="AX165">
        <v>0</v>
      </c>
      <c r="AY165">
        <v>268450</v>
      </c>
      <c r="AZ165">
        <v>141462</v>
      </c>
    </row>
    <row r="166" spans="1:52" x14ac:dyDescent="0.3">
      <c r="A166" s="152">
        <v>626</v>
      </c>
      <c r="B166" t="s">
        <v>907</v>
      </c>
      <c r="D166">
        <v>0</v>
      </c>
      <c r="E166">
        <v>0</v>
      </c>
      <c r="F166">
        <v>0</v>
      </c>
      <c r="G166">
        <v>0</v>
      </c>
      <c r="H166">
        <v>0</v>
      </c>
      <c r="I166">
        <v>0</v>
      </c>
      <c r="J166">
        <v>0</v>
      </c>
      <c r="K166">
        <v>0</v>
      </c>
      <c r="M166">
        <v>0</v>
      </c>
      <c r="N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4933</v>
      </c>
      <c r="AJ166">
        <v>0</v>
      </c>
      <c r="AK166">
        <v>0</v>
      </c>
      <c r="AL166">
        <v>0</v>
      </c>
      <c r="AM166">
        <v>0</v>
      </c>
      <c r="AN166">
        <v>0</v>
      </c>
      <c r="AO166">
        <v>0</v>
      </c>
      <c r="AP166">
        <v>0</v>
      </c>
      <c r="AQ166">
        <v>0</v>
      </c>
      <c r="AR166">
        <v>0</v>
      </c>
      <c r="AS166">
        <v>0</v>
      </c>
      <c r="AU166">
        <v>0</v>
      </c>
      <c r="AV166">
        <v>0</v>
      </c>
      <c r="AW166">
        <v>0</v>
      </c>
      <c r="AX166">
        <v>0</v>
      </c>
      <c r="AY166">
        <v>0</v>
      </c>
      <c r="AZ166">
        <v>0</v>
      </c>
    </row>
    <row r="167" spans="1:52" x14ac:dyDescent="0.3">
      <c r="A167" s="152">
        <v>627</v>
      </c>
      <c r="B167" t="s">
        <v>908</v>
      </c>
      <c r="D167">
        <v>0</v>
      </c>
      <c r="E167">
        <v>0</v>
      </c>
      <c r="F167">
        <v>0</v>
      </c>
      <c r="G167">
        <v>0</v>
      </c>
      <c r="H167">
        <v>0</v>
      </c>
      <c r="I167">
        <v>0</v>
      </c>
      <c r="J167">
        <v>0</v>
      </c>
      <c r="K167">
        <v>0</v>
      </c>
      <c r="M167">
        <v>0</v>
      </c>
      <c r="N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U167">
        <v>0</v>
      </c>
      <c r="AV167">
        <v>0</v>
      </c>
      <c r="AW167">
        <v>0</v>
      </c>
      <c r="AX167">
        <v>0</v>
      </c>
      <c r="AY167">
        <v>0</v>
      </c>
      <c r="AZ167">
        <v>0</v>
      </c>
    </row>
    <row r="168" spans="1:52" x14ac:dyDescent="0.3">
      <c r="A168" s="152">
        <v>628</v>
      </c>
      <c r="B168" t="s">
        <v>909</v>
      </c>
      <c r="D168">
        <v>0</v>
      </c>
      <c r="E168">
        <v>0</v>
      </c>
      <c r="F168">
        <v>0</v>
      </c>
      <c r="G168">
        <v>0</v>
      </c>
      <c r="H168">
        <v>0</v>
      </c>
      <c r="I168">
        <v>0</v>
      </c>
      <c r="J168">
        <v>0</v>
      </c>
      <c r="K168">
        <v>0</v>
      </c>
      <c r="M168">
        <v>0</v>
      </c>
      <c r="N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U168">
        <v>0</v>
      </c>
      <c r="AV168">
        <v>0</v>
      </c>
      <c r="AW168">
        <v>0</v>
      </c>
      <c r="AX168">
        <v>0</v>
      </c>
      <c r="AY168">
        <v>0</v>
      </c>
      <c r="AZ168">
        <v>0</v>
      </c>
    </row>
    <row r="169" spans="1:52" x14ac:dyDescent="0.3">
      <c r="A169" s="152">
        <v>629</v>
      </c>
      <c r="B169" t="s">
        <v>910</v>
      </c>
      <c r="D169">
        <v>0</v>
      </c>
      <c r="E169">
        <v>0</v>
      </c>
      <c r="F169">
        <v>0</v>
      </c>
      <c r="G169">
        <v>0</v>
      </c>
      <c r="H169">
        <v>0</v>
      </c>
      <c r="I169">
        <v>0</v>
      </c>
      <c r="J169">
        <v>0</v>
      </c>
      <c r="K169">
        <v>0</v>
      </c>
      <c r="M169">
        <v>0</v>
      </c>
      <c r="N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U169">
        <v>0</v>
      </c>
      <c r="AV169">
        <v>0</v>
      </c>
      <c r="AW169">
        <v>0</v>
      </c>
      <c r="AX169">
        <v>0</v>
      </c>
      <c r="AY169">
        <v>0</v>
      </c>
      <c r="AZ169">
        <v>0</v>
      </c>
    </row>
    <row r="170" spans="1:52" x14ac:dyDescent="0.3">
      <c r="A170" s="152">
        <v>630</v>
      </c>
      <c r="B170" t="s">
        <v>911</v>
      </c>
      <c r="D170">
        <v>0</v>
      </c>
      <c r="E170">
        <v>0</v>
      </c>
      <c r="F170">
        <v>0</v>
      </c>
      <c r="G170">
        <v>0</v>
      </c>
      <c r="H170">
        <v>0</v>
      </c>
      <c r="I170">
        <v>0</v>
      </c>
      <c r="J170">
        <v>0</v>
      </c>
      <c r="K170">
        <v>0</v>
      </c>
      <c r="M170">
        <v>0</v>
      </c>
      <c r="N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U170">
        <v>0</v>
      </c>
      <c r="AV170">
        <v>0</v>
      </c>
      <c r="AW170">
        <v>0</v>
      </c>
      <c r="AX170">
        <v>0</v>
      </c>
      <c r="AY170">
        <v>0</v>
      </c>
      <c r="AZ170">
        <v>0</v>
      </c>
    </row>
    <row r="171" spans="1:52" x14ac:dyDescent="0.3">
      <c r="A171" s="152">
        <v>631</v>
      </c>
      <c r="B171" t="s">
        <v>912</v>
      </c>
      <c r="D171">
        <v>0</v>
      </c>
      <c r="E171">
        <v>0</v>
      </c>
      <c r="F171">
        <v>0</v>
      </c>
      <c r="G171">
        <v>0</v>
      </c>
      <c r="H171">
        <v>0</v>
      </c>
      <c r="I171">
        <v>0</v>
      </c>
      <c r="J171">
        <v>0</v>
      </c>
      <c r="K171">
        <v>0</v>
      </c>
      <c r="M171">
        <v>0</v>
      </c>
      <c r="N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U171">
        <v>0</v>
      </c>
      <c r="AV171">
        <v>0</v>
      </c>
      <c r="AW171">
        <v>0</v>
      </c>
      <c r="AX171">
        <v>0</v>
      </c>
      <c r="AY171">
        <v>0</v>
      </c>
      <c r="AZ171">
        <v>0</v>
      </c>
    </row>
    <row r="172" spans="1:52" x14ac:dyDescent="0.3">
      <c r="A172" s="152">
        <v>632</v>
      </c>
      <c r="B172" t="s">
        <v>913</v>
      </c>
      <c r="D172">
        <v>0</v>
      </c>
      <c r="E172">
        <v>0</v>
      </c>
      <c r="F172">
        <v>0</v>
      </c>
      <c r="G172">
        <v>0</v>
      </c>
      <c r="H172">
        <v>0</v>
      </c>
      <c r="I172">
        <v>0</v>
      </c>
      <c r="J172">
        <v>0</v>
      </c>
      <c r="K172">
        <v>0</v>
      </c>
      <c r="M172">
        <v>0</v>
      </c>
      <c r="N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U172">
        <v>0</v>
      </c>
      <c r="AV172">
        <v>0</v>
      </c>
      <c r="AW172">
        <v>0</v>
      </c>
      <c r="AX172">
        <v>0</v>
      </c>
      <c r="AY172">
        <v>0</v>
      </c>
      <c r="AZ172">
        <v>0</v>
      </c>
    </row>
    <row r="173" spans="1:52" x14ac:dyDescent="0.3">
      <c r="A173" s="152">
        <v>633</v>
      </c>
      <c r="B173" t="s">
        <v>353</v>
      </c>
      <c r="D173">
        <v>307464</v>
      </c>
      <c r="E173">
        <v>1021246</v>
      </c>
      <c r="F173">
        <v>3157059</v>
      </c>
      <c r="G173">
        <v>3435364</v>
      </c>
      <c r="H173">
        <v>12973592</v>
      </c>
      <c r="I173">
        <v>3578244</v>
      </c>
      <c r="J173">
        <v>42018695</v>
      </c>
      <c r="K173">
        <v>1705670</v>
      </c>
      <c r="M173">
        <v>1153711</v>
      </c>
      <c r="N173">
        <v>1507902</v>
      </c>
      <c r="P173">
        <v>40980953</v>
      </c>
      <c r="Q173">
        <v>235475</v>
      </c>
      <c r="R173">
        <v>569227</v>
      </c>
      <c r="S173">
        <v>784153</v>
      </c>
      <c r="T173">
        <v>54837</v>
      </c>
      <c r="U173">
        <v>10260486</v>
      </c>
      <c r="V173">
        <v>1334675</v>
      </c>
      <c r="W173">
        <v>24378</v>
      </c>
      <c r="X173">
        <v>1769250</v>
      </c>
      <c r="Y173">
        <v>1985325</v>
      </c>
      <c r="Z173">
        <v>340244</v>
      </c>
      <c r="AA173">
        <v>338342</v>
      </c>
      <c r="AB173">
        <v>14998</v>
      </c>
      <c r="AC173">
        <v>3445357</v>
      </c>
      <c r="AD173">
        <v>653715</v>
      </c>
      <c r="AE173">
        <v>161942</v>
      </c>
      <c r="AF173">
        <v>11344641</v>
      </c>
      <c r="AG173">
        <v>15826191</v>
      </c>
      <c r="AH173">
        <v>2105698</v>
      </c>
      <c r="AI173">
        <v>0</v>
      </c>
      <c r="AJ173">
        <v>1299631</v>
      </c>
      <c r="AK173">
        <v>129109</v>
      </c>
      <c r="AL173">
        <v>23343</v>
      </c>
      <c r="AM173">
        <v>3720273</v>
      </c>
      <c r="AN173">
        <v>339410</v>
      </c>
      <c r="AO173">
        <v>1573241</v>
      </c>
      <c r="AP173">
        <v>259423</v>
      </c>
      <c r="AQ173">
        <v>257174</v>
      </c>
      <c r="AR173">
        <v>224678</v>
      </c>
      <c r="AS173">
        <v>6165</v>
      </c>
      <c r="AU173">
        <v>756687</v>
      </c>
      <c r="AV173">
        <v>0</v>
      </c>
      <c r="AW173">
        <v>6354</v>
      </c>
      <c r="AX173">
        <v>630</v>
      </c>
      <c r="AY173">
        <v>291066</v>
      </c>
      <c r="AZ173">
        <v>726670</v>
      </c>
    </row>
    <row r="174" spans="1:52" x14ac:dyDescent="0.3">
      <c r="A174" s="152">
        <v>634</v>
      </c>
      <c r="B174" t="s">
        <v>354</v>
      </c>
      <c r="D174">
        <v>0</v>
      </c>
      <c r="E174">
        <v>0</v>
      </c>
      <c r="F174">
        <v>0</v>
      </c>
      <c r="G174">
        <v>0</v>
      </c>
      <c r="H174">
        <v>0</v>
      </c>
      <c r="I174">
        <v>0</v>
      </c>
      <c r="J174">
        <v>13414159</v>
      </c>
      <c r="K174">
        <v>0</v>
      </c>
      <c r="M174">
        <v>242000</v>
      </c>
      <c r="N174">
        <v>0</v>
      </c>
      <c r="P174">
        <v>0</v>
      </c>
      <c r="Q174">
        <v>0</v>
      </c>
      <c r="R174">
        <v>0</v>
      </c>
      <c r="S174">
        <v>0</v>
      </c>
      <c r="T174">
        <v>22000</v>
      </c>
      <c r="U174">
        <v>0</v>
      </c>
      <c r="V174">
        <v>0</v>
      </c>
      <c r="W174">
        <v>0</v>
      </c>
      <c r="X174">
        <v>0</v>
      </c>
      <c r="Y174">
        <v>0</v>
      </c>
      <c r="Z174">
        <v>0</v>
      </c>
      <c r="AA174">
        <v>0</v>
      </c>
      <c r="AB174">
        <v>0</v>
      </c>
      <c r="AC174">
        <v>0</v>
      </c>
      <c r="AD174">
        <v>0</v>
      </c>
      <c r="AE174">
        <v>0</v>
      </c>
      <c r="AF174">
        <v>0</v>
      </c>
      <c r="AG174">
        <v>0</v>
      </c>
      <c r="AH174">
        <v>0</v>
      </c>
      <c r="AI174">
        <v>0</v>
      </c>
      <c r="AJ174">
        <v>0</v>
      </c>
      <c r="AK174">
        <v>53000</v>
      </c>
      <c r="AL174">
        <v>0</v>
      </c>
      <c r="AM174">
        <v>0</v>
      </c>
      <c r="AN174">
        <v>143737</v>
      </c>
      <c r="AO174">
        <v>0</v>
      </c>
      <c r="AP174">
        <v>0</v>
      </c>
      <c r="AQ174">
        <v>0</v>
      </c>
      <c r="AR174">
        <v>0</v>
      </c>
      <c r="AS174">
        <v>0</v>
      </c>
      <c r="AU174">
        <v>0</v>
      </c>
      <c r="AV174">
        <v>0</v>
      </c>
      <c r="AW174">
        <v>0</v>
      </c>
      <c r="AX174">
        <v>0</v>
      </c>
      <c r="AY174">
        <v>0</v>
      </c>
      <c r="AZ174">
        <v>0</v>
      </c>
    </row>
    <row r="175" spans="1:52" x14ac:dyDescent="0.3">
      <c r="A175" s="152">
        <v>635</v>
      </c>
      <c r="B175" t="s">
        <v>355</v>
      </c>
      <c r="D175">
        <v>0</v>
      </c>
      <c r="E175">
        <v>0</v>
      </c>
      <c r="F175">
        <v>93950</v>
      </c>
      <c r="G175">
        <v>0</v>
      </c>
      <c r="H175">
        <v>50000</v>
      </c>
      <c r="I175">
        <v>218279</v>
      </c>
      <c r="J175">
        <v>771629</v>
      </c>
      <c r="K175">
        <v>123279</v>
      </c>
      <c r="M175">
        <v>25000</v>
      </c>
      <c r="N175">
        <v>0</v>
      </c>
      <c r="P175">
        <v>1379972</v>
      </c>
      <c r="Q175">
        <v>0</v>
      </c>
      <c r="R175">
        <v>0</v>
      </c>
      <c r="S175">
        <v>32014</v>
      </c>
      <c r="T175">
        <v>0</v>
      </c>
      <c r="U175">
        <v>705937</v>
      </c>
      <c r="V175">
        <v>40070</v>
      </c>
      <c r="W175">
        <v>0</v>
      </c>
      <c r="X175">
        <v>0</v>
      </c>
      <c r="Y175">
        <v>2300</v>
      </c>
      <c r="Z175">
        <v>0</v>
      </c>
      <c r="AA175">
        <v>0</v>
      </c>
      <c r="AB175">
        <v>0</v>
      </c>
      <c r="AC175">
        <v>125284</v>
      </c>
      <c r="AD175">
        <v>0</v>
      </c>
      <c r="AE175">
        <v>0</v>
      </c>
      <c r="AF175">
        <v>461960</v>
      </c>
      <c r="AG175">
        <v>525644</v>
      </c>
      <c r="AH175">
        <v>68933</v>
      </c>
      <c r="AI175">
        <v>0</v>
      </c>
      <c r="AJ175">
        <v>3378</v>
      </c>
      <c r="AK175">
        <v>0</v>
      </c>
      <c r="AL175">
        <v>0</v>
      </c>
      <c r="AM175">
        <v>218643</v>
      </c>
      <c r="AN175">
        <v>7356</v>
      </c>
      <c r="AO175">
        <v>0</v>
      </c>
      <c r="AP175">
        <v>9097</v>
      </c>
      <c r="AQ175">
        <v>0</v>
      </c>
      <c r="AR175">
        <v>0</v>
      </c>
      <c r="AS175">
        <v>0</v>
      </c>
      <c r="AU175">
        <v>0</v>
      </c>
      <c r="AV175">
        <v>0</v>
      </c>
      <c r="AW175">
        <v>0</v>
      </c>
      <c r="AX175">
        <v>0</v>
      </c>
      <c r="AY175">
        <v>15855</v>
      </c>
      <c r="AZ175">
        <v>9751</v>
      </c>
    </row>
    <row r="176" spans="1:52" x14ac:dyDescent="0.3">
      <c r="A176" s="152">
        <v>636</v>
      </c>
      <c r="B176" t="s">
        <v>914</v>
      </c>
      <c r="D176">
        <v>0</v>
      </c>
      <c r="E176">
        <v>0</v>
      </c>
      <c r="F176">
        <v>0</v>
      </c>
      <c r="G176">
        <v>0</v>
      </c>
      <c r="H176">
        <v>0</v>
      </c>
      <c r="I176">
        <v>0</v>
      </c>
      <c r="J176">
        <v>0</v>
      </c>
      <c r="K176">
        <v>0</v>
      </c>
      <c r="M176">
        <v>106506</v>
      </c>
      <c r="N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U176">
        <v>0</v>
      </c>
      <c r="AV176">
        <v>0</v>
      </c>
      <c r="AW176">
        <v>0</v>
      </c>
      <c r="AX176">
        <v>0</v>
      </c>
      <c r="AY176">
        <v>0</v>
      </c>
      <c r="AZ176">
        <v>0</v>
      </c>
    </row>
    <row r="177" spans="1:52" x14ac:dyDescent="0.3">
      <c r="A177" s="152">
        <v>637</v>
      </c>
      <c r="B177" t="s">
        <v>915</v>
      </c>
      <c r="D177">
        <v>0</v>
      </c>
      <c r="E177">
        <v>707150</v>
      </c>
      <c r="F177">
        <v>204969</v>
      </c>
      <c r="G177">
        <v>0</v>
      </c>
      <c r="H177">
        <v>7446166</v>
      </c>
      <c r="I177">
        <v>0</v>
      </c>
      <c r="J177">
        <v>4727255</v>
      </c>
      <c r="K177">
        <v>0</v>
      </c>
      <c r="M177">
        <v>0</v>
      </c>
      <c r="N177">
        <v>707150</v>
      </c>
      <c r="P177">
        <v>12259011</v>
      </c>
      <c r="Q177">
        <v>80558</v>
      </c>
      <c r="R177">
        <v>0</v>
      </c>
      <c r="S177">
        <v>351811</v>
      </c>
      <c r="T177">
        <v>4000</v>
      </c>
      <c r="U177">
        <v>776749</v>
      </c>
      <c r="V177">
        <v>224482</v>
      </c>
      <c r="W177">
        <v>0</v>
      </c>
      <c r="X177">
        <v>188429</v>
      </c>
      <c r="Y177">
        <v>0</v>
      </c>
      <c r="Z177">
        <v>53023</v>
      </c>
      <c r="AA177">
        <v>0</v>
      </c>
      <c r="AB177">
        <v>0</v>
      </c>
      <c r="AC177">
        <v>0</v>
      </c>
      <c r="AD177">
        <v>297788</v>
      </c>
      <c r="AE177">
        <v>0</v>
      </c>
      <c r="AF177">
        <v>0</v>
      </c>
      <c r="AG177">
        <v>2570473</v>
      </c>
      <c r="AH177">
        <v>0</v>
      </c>
      <c r="AI177">
        <v>0</v>
      </c>
      <c r="AJ177">
        <v>450506</v>
      </c>
      <c r="AK177">
        <v>0</v>
      </c>
      <c r="AL177">
        <v>0</v>
      </c>
      <c r="AM177">
        <v>0</v>
      </c>
      <c r="AN177">
        <v>0</v>
      </c>
      <c r="AO177">
        <v>618496</v>
      </c>
      <c r="AP177">
        <v>196807</v>
      </c>
      <c r="AQ177">
        <v>136875</v>
      </c>
      <c r="AR177">
        <v>48240</v>
      </c>
      <c r="AS177">
        <v>0</v>
      </c>
      <c r="AU177">
        <v>401337</v>
      </c>
      <c r="AV177">
        <v>0</v>
      </c>
      <c r="AW177">
        <v>0</v>
      </c>
      <c r="AX177">
        <v>630</v>
      </c>
      <c r="AY177">
        <v>69521</v>
      </c>
      <c r="AZ177">
        <v>0</v>
      </c>
    </row>
    <row r="178" spans="1:52" x14ac:dyDescent="0.3">
      <c r="A178" s="152">
        <v>638</v>
      </c>
      <c r="B178" t="s">
        <v>916</v>
      </c>
      <c r="D178">
        <v>0</v>
      </c>
      <c r="E178">
        <v>0</v>
      </c>
      <c r="F178">
        <v>0</v>
      </c>
      <c r="G178">
        <v>0</v>
      </c>
      <c r="H178">
        <v>0</v>
      </c>
      <c r="I178">
        <v>0</v>
      </c>
      <c r="J178">
        <v>0</v>
      </c>
      <c r="K178">
        <v>0</v>
      </c>
      <c r="M178">
        <v>0</v>
      </c>
      <c r="N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U178">
        <v>0</v>
      </c>
      <c r="AV178">
        <v>0</v>
      </c>
      <c r="AW178">
        <v>0</v>
      </c>
      <c r="AX178">
        <v>0</v>
      </c>
      <c r="AY178">
        <v>0</v>
      </c>
      <c r="AZ178">
        <v>0</v>
      </c>
    </row>
    <row r="179" spans="1:52" x14ac:dyDescent="0.3">
      <c r="A179" s="152">
        <v>639</v>
      </c>
      <c r="B179" t="s">
        <v>917</v>
      </c>
      <c r="D179">
        <v>0</v>
      </c>
      <c r="E179">
        <v>0</v>
      </c>
      <c r="F179">
        <v>0</v>
      </c>
      <c r="G179">
        <v>0</v>
      </c>
      <c r="H179">
        <v>0</v>
      </c>
      <c r="I179">
        <v>0</v>
      </c>
      <c r="J179">
        <v>0</v>
      </c>
      <c r="K179">
        <v>0</v>
      </c>
      <c r="M179">
        <v>0</v>
      </c>
      <c r="N179">
        <v>0</v>
      </c>
      <c r="P179">
        <v>27545869</v>
      </c>
      <c r="Q179">
        <v>0</v>
      </c>
      <c r="R179">
        <v>0</v>
      </c>
      <c r="S179">
        <v>0</v>
      </c>
      <c r="T179">
        <v>0</v>
      </c>
      <c r="U179">
        <v>21572802</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U179">
        <v>0</v>
      </c>
      <c r="AV179">
        <v>0</v>
      </c>
      <c r="AW179">
        <v>0</v>
      </c>
      <c r="AX179">
        <v>0</v>
      </c>
      <c r="AY179">
        <v>0</v>
      </c>
      <c r="AZ179">
        <v>0</v>
      </c>
    </row>
    <row r="180" spans="1:52" x14ac:dyDescent="0.3">
      <c r="A180" s="152">
        <v>640</v>
      </c>
      <c r="B180" t="s">
        <v>918</v>
      </c>
      <c r="D180">
        <v>0</v>
      </c>
      <c r="E180">
        <v>0</v>
      </c>
      <c r="F180">
        <v>0</v>
      </c>
      <c r="G180">
        <v>0</v>
      </c>
      <c r="H180">
        <v>0</v>
      </c>
      <c r="I180">
        <v>0</v>
      </c>
      <c r="J180">
        <v>0</v>
      </c>
      <c r="K180">
        <v>0</v>
      </c>
      <c r="M180">
        <v>0</v>
      </c>
      <c r="N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U180">
        <v>0</v>
      </c>
      <c r="AV180">
        <v>0</v>
      </c>
      <c r="AW180">
        <v>0</v>
      </c>
      <c r="AX180">
        <v>0</v>
      </c>
      <c r="AY180">
        <v>0</v>
      </c>
      <c r="AZ180">
        <v>0</v>
      </c>
    </row>
    <row r="181" spans="1:52" x14ac:dyDescent="0.3">
      <c r="A181" s="152">
        <v>641</v>
      </c>
      <c r="B181" t="s">
        <v>919</v>
      </c>
      <c r="D181">
        <v>0</v>
      </c>
      <c r="E181">
        <v>0</v>
      </c>
      <c r="F181">
        <v>0</v>
      </c>
      <c r="G181">
        <v>0</v>
      </c>
      <c r="H181">
        <v>0</v>
      </c>
      <c r="I181">
        <v>0</v>
      </c>
      <c r="J181">
        <v>0</v>
      </c>
      <c r="K181">
        <v>0</v>
      </c>
      <c r="M181">
        <v>0</v>
      </c>
      <c r="N181">
        <v>0</v>
      </c>
      <c r="P181">
        <v>1409868</v>
      </c>
      <c r="Q181">
        <v>0</v>
      </c>
      <c r="R181">
        <v>0</v>
      </c>
      <c r="S181">
        <v>0</v>
      </c>
      <c r="T181">
        <v>0</v>
      </c>
      <c r="U181">
        <v>781695</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U181">
        <v>0</v>
      </c>
      <c r="AV181">
        <v>0</v>
      </c>
      <c r="AW181">
        <v>0</v>
      </c>
      <c r="AX181">
        <v>0</v>
      </c>
      <c r="AY181">
        <v>0</v>
      </c>
      <c r="AZ181">
        <v>0</v>
      </c>
    </row>
    <row r="182" spans="1:52" x14ac:dyDescent="0.3">
      <c r="A182" s="152">
        <v>642</v>
      </c>
      <c r="B182" t="s">
        <v>920</v>
      </c>
      <c r="D182">
        <v>0</v>
      </c>
      <c r="E182">
        <v>0</v>
      </c>
      <c r="F182">
        <v>0</v>
      </c>
      <c r="G182">
        <v>0</v>
      </c>
      <c r="H182">
        <v>0</v>
      </c>
      <c r="I182">
        <v>0</v>
      </c>
      <c r="J182">
        <v>0</v>
      </c>
      <c r="K182">
        <v>0</v>
      </c>
      <c r="M182">
        <v>0</v>
      </c>
      <c r="N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U182">
        <v>0</v>
      </c>
      <c r="AV182">
        <v>0</v>
      </c>
      <c r="AW182">
        <v>0</v>
      </c>
      <c r="AX182">
        <v>0</v>
      </c>
      <c r="AY182">
        <v>0</v>
      </c>
      <c r="AZ182">
        <v>0</v>
      </c>
    </row>
    <row r="183" spans="1:52" x14ac:dyDescent="0.3">
      <c r="A183" s="152">
        <v>643</v>
      </c>
      <c r="B183" t="s">
        <v>921</v>
      </c>
      <c r="D183">
        <v>0</v>
      </c>
      <c r="E183">
        <v>0</v>
      </c>
      <c r="F183">
        <v>0</v>
      </c>
      <c r="G183">
        <v>0</v>
      </c>
      <c r="H183">
        <v>0</v>
      </c>
      <c r="I183">
        <v>0</v>
      </c>
      <c r="J183">
        <v>0</v>
      </c>
      <c r="K183">
        <v>0</v>
      </c>
      <c r="M183">
        <v>0</v>
      </c>
      <c r="N183">
        <v>0</v>
      </c>
      <c r="P183">
        <v>11862902</v>
      </c>
      <c r="Q183">
        <v>0</v>
      </c>
      <c r="R183">
        <v>0</v>
      </c>
      <c r="S183">
        <v>0</v>
      </c>
      <c r="T183">
        <v>0</v>
      </c>
      <c r="U183">
        <v>3329363</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U183">
        <v>0</v>
      </c>
      <c r="AV183">
        <v>0</v>
      </c>
      <c r="AW183">
        <v>0</v>
      </c>
      <c r="AX183">
        <v>0</v>
      </c>
      <c r="AY183">
        <v>0</v>
      </c>
      <c r="AZ183">
        <v>0</v>
      </c>
    </row>
    <row r="184" spans="1:52" x14ac:dyDescent="0.3">
      <c r="A184" s="152">
        <v>644</v>
      </c>
      <c r="B184" t="s">
        <v>922</v>
      </c>
      <c r="D184">
        <v>0</v>
      </c>
      <c r="E184">
        <v>0</v>
      </c>
      <c r="F184">
        <v>0</v>
      </c>
      <c r="G184">
        <v>0</v>
      </c>
      <c r="H184">
        <v>0</v>
      </c>
      <c r="I184">
        <v>0</v>
      </c>
      <c r="J184">
        <v>0</v>
      </c>
      <c r="K184">
        <v>0</v>
      </c>
      <c r="M184">
        <v>0</v>
      </c>
      <c r="N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U184">
        <v>0</v>
      </c>
      <c r="AV184">
        <v>0</v>
      </c>
      <c r="AW184">
        <v>0</v>
      </c>
      <c r="AX184">
        <v>0</v>
      </c>
      <c r="AY184">
        <v>0</v>
      </c>
      <c r="AZ184">
        <v>0</v>
      </c>
    </row>
    <row r="185" spans="1:52" x14ac:dyDescent="0.3">
      <c r="A185" s="152">
        <v>645</v>
      </c>
      <c r="B185" t="s">
        <v>366</v>
      </c>
      <c r="D185">
        <v>0</v>
      </c>
      <c r="E185">
        <v>0</v>
      </c>
      <c r="F185">
        <v>0</v>
      </c>
      <c r="G185">
        <v>0</v>
      </c>
      <c r="H185">
        <v>0</v>
      </c>
      <c r="I185">
        <v>0</v>
      </c>
      <c r="J185">
        <v>0</v>
      </c>
      <c r="K185">
        <v>0</v>
      </c>
      <c r="M185">
        <v>0</v>
      </c>
      <c r="N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U185">
        <v>0</v>
      </c>
      <c r="AV185">
        <v>0</v>
      </c>
      <c r="AW185">
        <v>0</v>
      </c>
      <c r="AX185">
        <v>0</v>
      </c>
      <c r="AY185">
        <v>0</v>
      </c>
      <c r="AZ185">
        <v>0</v>
      </c>
    </row>
    <row r="186" spans="1:52" x14ac:dyDescent="0.3">
      <c r="A186" s="152">
        <v>646</v>
      </c>
      <c r="B186" t="s">
        <v>339</v>
      </c>
      <c r="D186">
        <v>0</v>
      </c>
      <c r="E186">
        <v>0</v>
      </c>
      <c r="F186">
        <v>0</v>
      </c>
      <c r="G186">
        <v>0</v>
      </c>
      <c r="H186">
        <v>0</v>
      </c>
      <c r="I186">
        <v>0</v>
      </c>
      <c r="J186">
        <v>0</v>
      </c>
      <c r="K186">
        <v>0</v>
      </c>
      <c r="M186">
        <v>0</v>
      </c>
      <c r="N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733920</v>
      </c>
      <c r="AJ186">
        <v>0</v>
      </c>
      <c r="AK186">
        <v>0</v>
      </c>
      <c r="AL186">
        <v>0</v>
      </c>
      <c r="AM186">
        <v>0</v>
      </c>
      <c r="AN186">
        <v>0</v>
      </c>
      <c r="AO186">
        <v>0</v>
      </c>
      <c r="AP186">
        <v>0</v>
      </c>
      <c r="AQ186">
        <v>0</v>
      </c>
      <c r="AR186">
        <v>0</v>
      </c>
      <c r="AS186">
        <v>0</v>
      </c>
      <c r="AU186">
        <v>0</v>
      </c>
      <c r="AV186">
        <v>0</v>
      </c>
      <c r="AW186">
        <v>0</v>
      </c>
      <c r="AX186">
        <v>0</v>
      </c>
      <c r="AY186">
        <v>0</v>
      </c>
      <c r="AZ186">
        <v>0</v>
      </c>
    </row>
    <row r="187" spans="1:52" x14ac:dyDescent="0.3">
      <c r="A187" s="152">
        <v>647</v>
      </c>
      <c r="B187" t="s">
        <v>923</v>
      </c>
      <c r="D187">
        <v>0</v>
      </c>
      <c r="E187">
        <v>0</v>
      </c>
      <c r="F187">
        <v>0</v>
      </c>
      <c r="G187">
        <v>0</v>
      </c>
      <c r="H187">
        <v>0</v>
      </c>
      <c r="I187">
        <v>0</v>
      </c>
      <c r="J187">
        <v>0</v>
      </c>
      <c r="K187">
        <v>0</v>
      </c>
      <c r="M187">
        <v>0</v>
      </c>
      <c r="N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U187">
        <v>0</v>
      </c>
      <c r="AV187">
        <v>0</v>
      </c>
      <c r="AW187">
        <v>0</v>
      </c>
      <c r="AX187">
        <v>0</v>
      </c>
      <c r="AY187">
        <v>0</v>
      </c>
      <c r="AZ187">
        <v>0</v>
      </c>
    </row>
    <row r="188" spans="1:52" x14ac:dyDescent="0.3">
      <c r="A188" s="152">
        <v>654</v>
      </c>
      <c r="B188" t="s">
        <v>387</v>
      </c>
      <c r="D188">
        <v>2498995</v>
      </c>
      <c r="E188">
        <v>7620406</v>
      </c>
      <c r="F188">
        <v>9005488</v>
      </c>
      <c r="G188">
        <v>18774647</v>
      </c>
      <c r="H188">
        <v>82749171</v>
      </c>
      <c r="I188">
        <v>32852137</v>
      </c>
      <c r="J188">
        <v>165547534</v>
      </c>
      <c r="K188">
        <v>9352104</v>
      </c>
      <c r="M188">
        <v>4901838</v>
      </c>
      <c r="N188">
        <v>7336571</v>
      </c>
      <c r="P188">
        <v>135852028</v>
      </c>
      <c r="Q188">
        <v>1795893</v>
      </c>
      <c r="R188">
        <v>590816</v>
      </c>
      <c r="S188">
        <v>7802983</v>
      </c>
      <c r="T188">
        <v>756359</v>
      </c>
      <c r="U188">
        <v>26138155</v>
      </c>
      <c r="V188">
        <v>3911515</v>
      </c>
      <c r="W188">
        <v>715097</v>
      </c>
      <c r="X188">
        <v>4390358</v>
      </c>
      <c r="Y188">
        <v>3083800</v>
      </c>
      <c r="Z188">
        <v>1577260</v>
      </c>
      <c r="AA188">
        <v>2208048</v>
      </c>
      <c r="AB188">
        <v>1103719</v>
      </c>
      <c r="AC188">
        <v>116286305</v>
      </c>
      <c r="AD188">
        <v>3640778</v>
      </c>
      <c r="AE188">
        <v>632466</v>
      </c>
      <c r="AF188">
        <v>46770488</v>
      </c>
      <c r="AG188">
        <v>29475882</v>
      </c>
      <c r="AH188">
        <v>19260962</v>
      </c>
      <c r="AI188">
        <v>0</v>
      </c>
      <c r="AJ188">
        <v>14628392</v>
      </c>
      <c r="AK188">
        <v>622111</v>
      </c>
      <c r="AL188">
        <v>1442657</v>
      </c>
      <c r="AM188">
        <v>35742068</v>
      </c>
      <c r="AN188">
        <v>3778302</v>
      </c>
      <c r="AO188">
        <v>9038171</v>
      </c>
      <c r="AP188">
        <v>2403238</v>
      </c>
      <c r="AQ188">
        <v>2210260</v>
      </c>
      <c r="AR188">
        <v>484714</v>
      </c>
      <c r="AS188">
        <v>275875</v>
      </c>
      <c r="AU188">
        <v>16223484</v>
      </c>
      <c r="AV188">
        <v>0</v>
      </c>
      <c r="AW188">
        <v>42178</v>
      </c>
      <c r="AX188">
        <v>32220</v>
      </c>
      <c r="AY188">
        <v>3480389</v>
      </c>
      <c r="AZ188">
        <v>2173227</v>
      </c>
    </row>
    <row r="189" spans="1:52" x14ac:dyDescent="0.3">
      <c r="A189" s="152">
        <v>655</v>
      </c>
      <c r="B189" t="s">
        <v>924</v>
      </c>
      <c r="D189">
        <v>891517</v>
      </c>
      <c r="E189">
        <v>1181440</v>
      </c>
      <c r="F189">
        <v>204969</v>
      </c>
      <c r="G189">
        <v>720249</v>
      </c>
      <c r="H189">
        <v>7327883</v>
      </c>
      <c r="I189">
        <v>601800</v>
      </c>
      <c r="J189">
        <v>75895256</v>
      </c>
      <c r="K189">
        <v>0</v>
      </c>
      <c r="M189">
        <v>1843597</v>
      </c>
      <c r="N189">
        <v>2605886</v>
      </c>
      <c r="P189">
        <v>83245800</v>
      </c>
      <c r="Q189">
        <v>80558</v>
      </c>
      <c r="R189">
        <v>0</v>
      </c>
      <c r="S189">
        <v>351811</v>
      </c>
      <c r="T189">
        <v>4000</v>
      </c>
      <c r="U189">
        <v>776749</v>
      </c>
      <c r="V189">
        <v>303871</v>
      </c>
      <c r="W189">
        <v>173914</v>
      </c>
      <c r="X189">
        <v>352747</v>
      </c>
      <c r="Y189">
        <v>0</v>
      </c>
      <c r="Z189">
        <v>53023</v>
      </c>
      <c r="AA189">
        <v>798912</v>
      </c>
      <c r="AB189">
        <v>0</v>
      </c>
      <c r="AC189">
        <v>3832700</v>
      </c>
      <c r="AD189">
        <v>1564264</v>
      </c>
      <c r="AE189">
        <v>13510</v>
      </c>
      <c r="AF189">
        <v>0</v>
      </c>
      <c r="AG189">
        <v>12972368</v>
      </c>
      <c r="AH189">
        <v>0</v>
      </c>
      <c r="AI189">
        <v>0</v>
      </c>
      <c r="AJ189">
        <v>530042</v>
      </c>
      <c r="AK189">
        <v>0</v>
      </c>
      <c r="AL189">
        <v>0</v>
      </c>
      <c r="AM189">
        <v>0</v>
      </c>
      <c r="AN189">
        <v>251555</v>
      </c>
      <c r="AO189">
        <v>1171812</v>
      </c>
      <c r="AP189">
        <v>196807</v>
      </c>
      <c r="AQ189">
        <v>779314</v>
      </c>
      <c r="AR189">
        <v>0</v>
      </c>
      <c r="AS189">
        <v>0</v>
      </c>
      <c r="AU189">
        <v>1243541</v>
      </c>
      <c r="AV189">
        <v>0</v>
      </c>
      <c r="AW189">
        <v>0</v>
      </c>
      <c r="AX189">
        <v>630</v>
      </c>
      <c r="AY189">
        <v>69521</v>
      </c>
      <c r="AZ189">
        <v>0</v>
      </c>
    </row>
    <row r="190" spans="1:52" x14ac:dyDescent="0.3">
      <c r="A190" s="152">
        <v>657</v>
      </c>
      <c r="B190" t="s">
        <v>925</v>
      </c>
      <c r="D190">
        <v>0</v>
      </c>
      <c r="E190">
        <v>0</v>
      </c>
      <c r="F190">
        <v>0</v>
      </c>
      <c r="G190">
        <v>0</v>
      </c>
      <c r="H190">
        <v>0</v>
      </c>
      <c r="I190">
        <v>0</v>
      </c>
      <c r="J190">
        <v>0</v>
      </c>
      <c r="K190">
        <v>0</v>
      </c>
      <c r="M190">
        <v>0</v>
      </c>
      <c r="N190">
        <v>0</v>
      </c>
      <c r="P190">
        <v>237637871</v>
      </c>
      <c r="Q190">
        <v>0</v>
      </c>
      <c r="R190">
        <v>0</v>
      </c>
      <c r="S190">
        <v>0</v>
      </c>
      <c r="T190">
        <v>0</v>
      </c>
      <c r="U190">
        <v>79136411</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U190">
        <v>0</v>
      </c>
      <c r="AV190">
        <v>0</v>
      </c>
      <c r="AW190">
        <v>0</v>
      </c>
      <c r="AX190">
        <v>0</v>
      </c>
      <c r="AY190">
        <v>0</v>
      </c>
      <c r="AZ190">
        <v>0</v>
      </c>
    </row>
    <row r="191" spans="1:52" x14ac:dyDescent="0.3">
      <c r="A191" s="152">
        <v>658</v>
      </c>
      <c r="B191" t="s">
        <v>926</v>
      </c>
      <c r="D191">
        <v>0</v>
      </c>
      <c r="E191">
        <v>0</v>
      </c>
      <c r="F191">
        <v>0</v>
      </c>
      <c r="G191">
        <v>0</v>
      </c>
      <c r="H191">
        <v>0</v>
      </c>
      <c r="I191">
        <v>0</v>
      </c>
      <c r="J191">
        <v>0</v>
      </c>
      <c r="K191">
        <v>0</v>
      </c>
      <c r="M191">
        <v>0</v>
      </c>
      <c r="N191">
        <v>0</v>
      </c>
      <c r="P191">
        <v>97027745</v>
      </c>
      <c r="Q191">
        <v>0</v>
      </c>
      <c r="R191">
        <v>0</v>
      </c>
      <c r="S191">
        <v>0</v>
      </c>
      <c r="T191">
        <v>0</v>
      </c>
      <c r="U191">
        <v>3329363</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U191">
        <v>0</v>
      </c>
      <c r="AV191">
        <v>0</v>
      </c>
      <c r="AW191">
        <v>0</v>
      </c>
      <c r="AX191">
        <v>0</v>
      </c>
      <c r="AY191">
        <v>0</v>
      </c>
      <c r="AZ191">
        <v>0</v>
      </c>
    </row>
    <row r="192" spans="1:52" x14ac:dyDescent="0.3">
      <c r="A192" s="152">
        <v>659</v>
      </c>
      <c r="B192" t="s">
        <v>927</v>
      </c>
      <c r="D192">
        <v>0</v>
      </c>
      <c r="E192">
        <v>0</v>
      </c>
      <c r="F192">
        <v>0</v>
      </c>
      <c r="G192">
        <v>0</v>
      </c>
      <c r="H192">
        <v>3582000</v>
      </c>
      <c r="I192">
        <v>0</v>
      </c>
      <c r="J192">
        <v>7487913</v>
      </c>
      <c r="K192">
        <v>2155191</v>
      </c>
      <c r="M192">
        <v>973548</v>
      </c>
      <c r="N192">
        <v>1702279</v>
      </c>
      <c r="P192">
        <v>36150043</v>
      </c>
      <c r="Q192">
        <v>0</v>
      </c>
      <c r="R192">
        <v>0</v>
      </c>
      <c r="S192">
        <v>0</v>
      </c>
      <c r="T192">
        <v>0</v>
      </c>
      <c r="U192">
        <v>59619861</v>
      </c>
      <c r="V192">
        <v>0</v>
      </c>
      <c r="W192">
        <v>0</v>
      </c>
      <c r="X192">
        <v>0</v>
      </c>
      <c r="Y192">
        <v>0</v>
      </c>
      <c r="Z192">
        <v>340293</v>
      </c>
      <c r="AA192">
        <v>0</v>
      </c>
      <c r="AB192">
        <v>0</v>
      </c>
      <c r="AC192">
        <v>0</v>
      </c>
      <c r="AD192">
        <v>0</v>
      </c>
      <c r="AE192">
        <v>0</v>
      </c>
      <c r="AF192">
        <v>4884665</v>
      </c>
      <c r="AG192">
        <v>12876052</v>
      </c>
      <c r="AH192">
        <v>0</v>
      </c>
      <c r="AI192">
        <v>0</v>
      </c>
      <c r="AJ192">
        <v>3131884</v>
      </c>
      <c r="AK192">
        <v>0</v>
      </c>
      <c r="AL192">
        <v>0</v>
      </c>
      <c r="AM192">
        <v>0</v>
      </c>
      <c r="AN192">
        <v>0</v>
      </c>
      <c r="AO192">
        <v>0</v>
      </c>
      <c r="AP192">
        <v>0</v>
      </c>
      <c r="AQ192">
        <v>0</v>
      </c>
      <c r="AR192">
        <v>0</v>
      </c>
      <c r="AS192">
        <v>0</v>
      </c>
      <c r="AU192">
        <v>2010460</v>
      </c>
      <c r="AV192">
        <v>0</v>
      </c>
      <c r="AW192">
        <v>0</v>
      </c>
      <c r="AX192">
        <v>0</v>
      </c>
      <c r="AY192">
        <v>0</v>
      </c>
      <c r="AZ192">
        <v>0</v>
      </c>
    </row>
    <row r="193" spans="1:52" x14ac:dyDescent="0.3">
      <c r="A193" s="152">
        <v>660</v>
      </c>
      <c r="B193" t="s">
        <v>928</v>
      </c>
      <c r="D193">
        <v>0</v>
      </c>
      <c r="E193">
        <v>0</v>
      </c>
      <c r="F193">
        <v>0</v>
      </c>
      <c r="G193">
        <v>0</v>
      </c>
      <c r="H193">
        <v>0</v>
      </c>
      <c r="I193">
        <v>0</v>
      </c>
      <c r="J193">
        <v>0</v>
      </c>
      <c r="K193">
        <v>0</v>
      </c>
      <c r="M193">
        <v>0</v>
      </c>
      <c r="N193">
        <v>0</v>
      </c>
      <c r="P193">
        <v>0</v>
      </c>
      <c r="Q193">
        <v>0</v>
      </c>
      <c r="R193">
        <v>0</v>
      </c>
      <c r="S193">
        <v>0</v>
      </c>
      <c r="T193">
        <v>0</v>
      </c>
      <c r="U193">
        <v>5257070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U193">
        <v>0</v>
      </c>
      <c r="AV193">
        <v>0</v>
      </c>
      <c r="AW193">
        <v>0</v>
      </c>
      <c r="AX193">
        <v>0</v>
      </c>
      <c r="AY193">
        <v>0</v>
      </c>
      <c r="AZ193">
        <v>0</v>
      </c>
    </row>
    <row r="194" spans="1:52" x14ac:dyDescent="0.3">
      <c r="A194" s="152">
        <v>661</v>
      </c>
      <c r="B194" t="s">
        <v>391</v>
      </c>
      <c r="D194">
        <v>0</v>
      </c>
      <c r="E194">
        <v>0</v>
      </c>
      <c r="F194">
        <v>0</v>
      </c>
      <c r="G194">
        <v>0</v>
      </c>
      <c r="H194">
        <v>0</v>
      </c>
      <c r="I194">
        <v>0</v>
      </c>
      <c r="J194">
        <v>0</v>
      </c>
      <c r="K194">
        <v>0</v>
      </c>
      <c r="M194">
        <v>0</v>
      </c>
      <c r="N194">
        <v>0</v>
      </c>
      <c r="P194">
        <v>0</v>
      </c>
      <c r="Q194">
        <v>0</v>
      </c>
      <c r="R194">
        <v>0</v>
      </c>
      <c r="S194">
        <v>0</v>
      </c>
      <c r="T194">
        <v>0</v>
      </c>
      <c r="U194">
        <v>8.8000000000000007</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U194">
        <v>0</v>
      </c>
      <c r="AV194">
        <v>0</v>
      </c>
      <c r="AW194">
        <v>0</v>
      </c>
      <c r="AX194">
        <v>0</v>
      </c>
      <c r="AY194">
        <v>0</v>
      </c>
      <c r="AZ194">
        <v>0</v>
      </c>
    </row>
    <row r="195" spans="1:52" x14ac:dyDescent="0.3">
      <c r="A195" s="152">
        <v>662</v>
      </c>
      <c r="B195" t="s">
        <v>424</v>
      </c>
      <c r="J195">
        <v>0</v>
      </c>
      <c r="K195">
        <v>0</v>
      </c>
      <c r="T195">
        <v>0</v>
      </c>
      <c r="AC195">
        <v>0</v>
      </c>
      <c r="AO195">
        <v>0</v>
      </c>
    </row>
    <row r="196" spans="1:52" x14ac:dyDescent="0.3">
      <c r="A196" s="152">
        <v>663</v>
      </c>
      <c r="B196" t="s">
        <v>929</v>
      </c>
      <c r="J196">
        <v>0</v>
      </c>
      <c r="K196">
        <v>0</v>
      </c>
      <c r="T196">
        <v>0</v>
      </c>
      <c r="AC196">
        <v>0</v>
      </c>
      <c r="AO196">
        <v>0</v>
      </c>
    </row>
    <row r="197" spans="1:52" x14ac:dyDescent="0.3">
      <c r="A197" s="152">
        <v>900</v>
      </c>
      <c r="B197" t="s">
        <v>1039</v>
      </c>
      <c r="D197" t="s">
        <v>50</v>
      </c>
      <c r="E197" t="s">
        <v>50</v>
      </c>
      <c r="F197" t="s">
        <v>50</v>
      </c>
      <c r="G197" t="s">
        <v>50</v>
      </c>
      <c r="H197" t="s">
        <v>51</v>
      </c>
      <c r="I197" t="s">
        <v>51</v>
      </c>
      <c r="J197" t="s">
        <v>51</v>
      </c>
      <c r="K197" t="s">
        <v>50</v>
      </c>
      <c r="M197" t="s">
        <v>50</v>
      </c>
      <c r="N197" t="s">
        <v>50</v>
      </c>
      <c r="P197" t="s">
        <v>51</v>
      </c>
      <c r="Q197" t="s">
        <v>50</v>
      </c>
      <c r="R197" t="s">
        <v>50</v>
      </c>
      <c r="S197" t="s">
        <v>50</v>
      </c>
      <c r="T197" t="s">
        <v>50</v>
      </c>
      <c r="U197" t="s">
        <v>51</v>
      </c>
      <c r="V197" t="s">
        <v>50</v>
      </c>
      <c r="W197" t="s">
        <v>50</v>
      </c>
      <c r="X197" t="s">
        <v>51</v>
      </c>
      <c r="Y197" t="s">
        <v>50</v>
      </c>
      <c r="Z197" t="s">
        <v>50</v>
      </c>
      <c r="AA197" t="s">
        <v>50</v>
      </c>
      <c r="AB197" t="s">
        <v>50</v>
      </c>
      <c r="AC197" t="s">
        <v>50</v>
      </c>
      <c r="AD197" t="s">
        <v>50</v>
      </c>
      <c r="AE197" t="s">
        <v>51</v>
      </c>
      <c r="AF197" t="s">
        <v>51</v>
      </c>
      <c r="AG197" t="s">
        <v>50</v>
      </c>
      <c r="AH197" t="s">
        <v>50</v>
      </c>
      <c r="AI197" t="s">
        <v>50</v>
      </c>
      <c r="AJ197" t="s">
        <v>50</v>
      </c>
      <c r="AK197" t="s">
        <v>50</v>
      </c>
      <c r="AL197" t="s">
        <v>50</v>
      </c>
      <c r="AM197" t="s">
        <v>51</v>
      </c>
      <c r="AN197" t="s">
        <v>50</v>
      </c>
      <c r="AO197" t="s">
        <v>50</v>
      </c>
      <c r="AP197" t="s">
        <v>50</v>
      </c>
      <c r="AQ197" t="s">
        <v>50</v>
      </c>
      <c r="AR197" t="s">
        <v>50</v>
      </c>
      <c r="AS197" t="s">
        <v>51</v>
      </c>
      <c r="AU197" t="s">
        <v>50</v>
      </c>
      <c r="AV197" t="s">
        <v>50</v>
      </c>
      <c r="AW197" t="s">
        <v>50</v>
      </c>
      <c r="AX197" t="s">
        <v>50</v>
      </c>
      <c r="AY197" t="s">
        <v>50</v>
      </c>
      <c r="AZ197" t="s">
        <v>50</v>
      </c>
    </row>
    <row r="198" spans="1:52" x14ac:dyDescent="0.3">
      <c r="A198" s="152">
        <v>901</v>
      </c>
      <c r="B198" t="s">
        <v>1040</v>
      </c>
      <c r="D198" t="s">
        <v>1583</v>
      </c>
      <c r="E198" t="s">
        <v>1589</v>
      </c>
      <c r="F198" t="s">
        <v>1548</v>
      </c>
      <c r="G198" t="s">
        <v>1549</v>
      </c>
      <c r="H198" t="s">
        <v>1590</v>
      </c>
      <c r="I198" t="s">
        <v>1591</v>
      </c>
      <c r="J198" t="s">
        <v>1552</v>
      </c>
      <c r="K198" t="s">
        <v>1553</v>
      </c>
      <c r="M198" t="s">
        <v>1554</v>
      </c>
      <c r="N198" t="s">
        <v>1589</v>
      </c>
      <c r="P198" t="s">
        <v>1555</v>
      </c>
      <c r="Q198" t="s">
        <v>1556</v>
      </c>
      <c r="R198" t="s">
        <v>1557</v>
      </c>
      <c r="S198" t="s">
        <v>1592</v>
      </c>
      <c r="T198" t="s">
        <v>1593</v>
      </c>
      <c r="U198" t="s">
        <v>1560</v>
      </c>
      <c r="V198" t="s">
        <v>1594</v>
      </c>
      <c r="W198" t="s">
        <v>1595</v>
      </c>
      <c r="X198" t="s">
        <v>1563</v>
      </c>
      <c r="Y198" t="s">
        <v>1596</v>
      </c>
      <c r="Z198" t="s">
        <v>1565</v>
      </c>
      <c r="AA198" t="s">
        <v>1566</v>
      </c>
      <c r="AB198" t="s">
        <v>1567</v>
      </c>
      <c r="AC198" t="s">
        <v>1597</v>
      </c>
      <c r="AD198" t="s">
        <v>1589</v>
      </c>
      <c r="AE198" t="s">
        <v>1598</v>
      </c>
      <c r="AF198" t="s">
        <v>1570</v>
      </c>
      <c r="AG198" t="s">
        <v>1571</v>
      </c>
      <c r="AH198" t="s">
        <v>1572</v>
      </c>
      <c r="AI198" t="s">
        <v>1573</v>
      </c>
      <c r="AJ198" t="s">
        <v>1574</v>
      </c>
      <c r="AK198" t="s">
        <v>1575</v>
      </c>
      <c r="AL198" t="s">
        <v>1576</v>
      </c>
      <c r="AM198" t="s">
        <v>1577</v>
      </c>
      <c r="AN198" t="s">
        <v>1578</v>
      </c>
      <c r="AO198" t="s">
        <v>1589</v>
      </c>
      <c r="AP198" t="s">
        <v>1599</v>
      </c>
      <c r="AQ198" t="s">
        <v>1589</v>
      </c>
      <c r="AR198" t="s">
        <v>1600</v>
      </c>
      <c r="AS198" t="s">
        <v>1581</v>
      </c>
      <c r="AU198" t="s">
        <v>1601</v>
      </c>
      <c r="AV198" t="s">
        <v>1583</v>
      </c>
      <c r="AW198" t="s">
        <v>1602</v>
      </c>
      <c r="AX198" t="s">
        <v>1584</v>
      </c>
      <c r="AY198" t="s">
        <v>1603</v>
      </c>
      <c r="AZ198" t="s">
        <v>1604</v>
      </c>
    </row>
    <row r="199" spans="1:52" x14ac:dyDescent="0.3">
      <c r="A199" s="152">
        <v>902</v>
      </c>
      <c r="B199" t="s">
        <v>1041</v>
      </c>
      <c r="D199" t="s">
        <v>1042</v>
      </c>
      <c r="E199" t="s">
        <v>1052</v>
      </c>
      <c r="F199" t="s">
        <v>1605</v>
      </c>
      <c r="G199" t="s">
        <v>1048</v>
      </c>
      <c r="H199" t="s">
        <v>1044</v>
      </c>
      <c r="I199" t="s">
        <v>1043</v>
      </c>
      <c r="J199" t="s">
        <v>1053</v>
      </c>
      <c r="K199" t="s">
        <v>1606</v>
      </c>
      <c r="M199" t="s">
        <v>1607</v>
      </c>
      <c r="N199" t="s">
        <v>1052</v>
      </c>
      <c r="P199" t="s">
        <v>1056</v>
      </c>
      <c r="Q199" t="s">
        <v>1045</v>
      </c>
      <c r="R199" t="s">
        <v>1054</v>
      </c>
      <c r="S199" t="s">
        <v>1608</v>
      </c>
      <c r="T199" t="s">
        <v>1609</v>
      </c>
      <c r="U199" t="s">
        <v>1053</v>
      </c>
      <c r="V199" t="s">
        <v>1610</v>
      </c>
      <c r="W199" t="s">
        <v>1611</v>
      </c>
      <c r="X199" t="s">
        <v>1612</v>
      </c>
      <c r="Y199" t="s">
        <v>1042</v>
      </c>
      <c r="Z199" t="s">
        <v>1612</v>
      </c>
      <c r="AA199" t="s">
        <v>1045</v>
      </c>
      <c r="AB199" t="s">
        <v>1050</v>
      </c>
      <c r="AC199" t="s">
        <v>1056</v>
      </c>
      <c r="AD199" t="s">
        <v>1052</v>
      </c>
      <c r="AE199" t="s">
        <v>1613</v>
      </c>
      <c r="AF199" t="s">
        <v>1614</v>
      </c>
      <c r="AG199" t="s">
        <v>1046</v>
      </c>
      <c r="AH199" t="s">
        <v>1615</v>
      </c>
      <c r="AI199" t="s">
        <v>1042</v>
      </c>
      <c r="AJ199" t="s">
        <v>1616</v>
      </c>
      <c r="AK199" t="s">
        <v>1617</v>
      </c>
      <c r="AL199" t="s">
        <v>1055</v>
      </c>
      <c r="AM199" t="s">
        <v>1618</v>
      </c>
      <c r="AN199" t="s">
        <v>1619</v>
      </c>
      <c r="AO199" t="s">
        <v>1052</v>
      </c>
      <c r="AP199" t="s">
        <v>1608</v>
      </c>
      <c r="AQ199" t="s">
        <v>1052</v>
      </c>
      <c r="AR199" t="s">
        <v>1620</v>
      </c>
      <c r="AS199" t="s">
        <v>1046</v>
      </c>
      <c r="AU199" t="s">
        <v>1049</v>
      </c>
      <c r="AV199" t="s">
        <v>1042</v>
      </c>
      <c r="AW199" t="s">
        <v>1051</v>
      </c>
      <c r="AX199" t="s">
        <v>1621</v>
      </c>
      <c r="AY199" t="s">
        <v>1622</v>
      </c>
      <c r="AZ199" t="s">
        <v>1047</v>
      </c>
    </row>
    <row r="200" spans="1:52" x14ac:dyDescent="0.3">
      <c r="A200" s="152">
        <v>903</v>
      </c>
      <c r="B200" t="s">
        <v>1057</v>
      </c>
      <c r="D200" t="s">
        <v>1058</v>
      </c>
      <c r="E200" t="s">
        <v>1066</v>
      </c>
      <c r="F200" t="s">
        <v>1623</v>
      </c>
      <c r="G200" t="s">
        <v>1063</v>
      </c>
      <c r="H200" t="s">
        <v>1059</v>
      </c>
      <c r="I200" t="s">
        <v>1624</v>
      </c>
      <c r="J200" t="s">
        <v>1067</v>
      </c>
      <c r="K200" t="s">
        <v>1625</v>
      </c>
      <c r="M200" t="s">
        <v>1626</v>
      </c>
      <c r="N200" t="s">
        <v>1066</v>
      </c>
      <c r="P200" t="s">
        <v>1627</v>
      </c>
      <c r="Q200" t="s">
        <v>1628</v>
      </c>
      <c r="R200" t="s">
        <v>1068</v>
      </c>
      <c r="S200" t="s">
        <v>1629</v>
      </c>
      <c r="T200" t="s">
        <v>1630</v>
      </c>
      <c r="U200" t="s">
        <v>1067</v>
      </c>
      <c r="V200" t="s">
        <v>1631</v>
      </c>
      <c r="W200" t="s">
        <v>1632</v>
      </c>
      <c r="X200" t="s">
        <v>1633</v>
      </c>
      <c r="Y200" t="s">
        <v>1058</v>
      </c>
      <c r="Z200" t="s">
        <v>1633</v>
      </c>
      <c r="AA200" t="s">
        <v>1634</v>
      </c>
      <c r="AB200" t="s">
        <v>1635</v>
      </c>
      <c r="AC200" t="s">
        <v>1636</v>
      </c>
      <c r="AD200" t="s">
        <v>1066</v>
      </c>
      <c r="AE200" t="s">
        <v>1062</v>
      </c>
      <c r="AF200" t="s">
        <v>1637</v>
      </c>
      <c r="AG200" t="s">
        <v>1060</v>
      </c>
      <c r="AH200" t="s">
        <v>1638</v>
      </c>
      <c r="AI200" t="s">
        <v>1058</v>
      </c>
      <c r="AJ200" t="s">
        <v>1639</v>
      </c>
      <c r="AK200" t="s">
        <v>1640</v>
      </c>
      <c r="AL200" t="s">
        <v>1641</v>
      </c>
      <c r="AM200" t="s">
        <v>1642</v>
      </c>
      <c r="AN200" t="s">
        <v>1643</v>
      </c>
      <c r="AO200" t="s">
        <v>1066</v>
      </c>
      <c r="AP200" t="s">
        <v>1644</v>
      </c>
      <c r="AQ200" t="s">
        <v>1066</v>
      </c>
      <c r="AR200" t="s">
        <v>1643</v>
      </c>
      <c r="AS200" t="s">
        <v>1060</v>
      </c>
      <c r="AU200" t="s">
        <v>1064</v>
      </c>
      <c r="AV200" t="s">
        <v>1058</v>
      </c>
      <c r="AW200" t="s">
        <v>1065</v>
      </c>
      <c r="AX200" t="s">
        <v>1645</v>
      </c>
      <c r="AY200" t="s">
        <v>1623</v>
      </c>
      <c r="AZ200" t="s">
        <v>1061</v>
      </c>
    </row>
    <row r="201" spans="1:52" x14ac:dyDescent="0.3">
      <c r="A201" s="152">
        <v>904</v>
      </c>
      <c r="B201" t="s">
        <v>1069</v>
      </c>
      <c r="D201" t="s">
        <v>1070</v>
      </c>
      <c r="E201" t="s">
        <v>1078</v>
      </c>
      <c r="F201" t="s">
        <v>1646</v>
      </c>
      <c r="G201" t="s">
        <v>1074</v>
      </c>
      <c r="H201" t="s">
        <v>1071</v>
      </c>
      <c r="I201" t="s">
        <v>1647</v>
      </c>
      <c r="J201" t="s">
        <v>1079</v>
      </c>
      <c r="K201" t="s">
        <v>1648</v>
      </c>
      <c r="M201" t="s">
        <v>1649</v>
      </c>
      <c r="N201" t="s">
        <v>1078</v>
      </c>
      <c r="P201" t="s">
        <v>1650</v>
      </c>
      <c r="Q201" t="s">
        <v>1651</v>
      </c>
      <c r="R201" t="s">
        <v>1080</v>
      </c>
      <c r="S201" t="s">
        <v>1652</v>
      </c>
      <c r="T201" t="s">
        <v>1653</v>
      </c>
      <c r="U201" t="s">
        <v>1079</v>
      </c>
      <c r="V201" t="s">
        <v>1654</v>
      </c>
      <c r="W201" t="s">
        <v>1655</v>
      </c>
      <c r="X201" t="s">
        <v>1656</v>
      </c>
      <c r="Y201" t="s">
        <v>1070</v>
      </c>
      <c r="Z201" t="s">
        <v>1656</v>
      </c>
      <c r="AA201" t="s">
        <v>1657</v>
      </c>
      <c r="AB201" t="s">
        <v>1649</v>
      </c>
      <c r="AC201" t="s">
        <v>1658</v>
      </c>
      <c r="AD201" t="s">
        <v>1078</v>
      </c>
      <c r="AE201" t="s">
        <v>1073</v>
      </c>
      <c r="AF201" t="s">
        <v>1659</v>
      </c>
      <c r="AG201" t="s">
        <v>1072</v>
      </c>
      <c r="AH201" t="s">
        <v>1660</v>
      </c>
      <c r="AI201" t="s">
        <v>1070</v>
      </c>
      <c r="AJ201" t="s">
        <v>1075</v>
      </c>
      <c r="AK201" t="s">
        <v>1661</v>
      </c>
      <c r="AL201" t="s">
        <v>1081</v>
      </c>
      <c r="AM201" t="s">
        <v>1662</v>
      </c>
      <c r="AN201" t="s">
        <v>1082</v>
      </c>
      <c r="AO201" t="s">
        <v>1078</v>
      </c>
      <c r="AP201" t="s">
        <v>1652</v>
      </c>
      <c r="AQ201" t="s">
        <v>1078</v>
      </c>
      <c r="AR201" t="s">
        <v>1663</v>
      </c>
      <c r="AS201" t="s">
        <v>1072</v>
      </c>
      <c r="AU201" t="s">
        <v>1076</v>
      </c>
      <c r="AV201" t="s">
        <v>1070</v>
      </c>
      <c r="AW201" t="s">
        <v>1664</v>
      </c>
      <c r="AX201" t="s">
        <v>1665</v>
      </c>
      <c r="AY201" t="s">
        <v>1646</v>
      </c>
      <c r="AZ201" t="s">
        <v>1077</v>
      </c>
    </row>
    <row r="202" spans="1:52" x14ac:dyDescent="0.3">
      <c r="A202" s="152">
        <v>905</v>
      </c>
      <c r="B202" t="s">
        <v>1084</v>
      </c>
      <c r="D202" t="s">
        <v>1085</v>
      </c>
      <c r="E202" t="s">
        <v>1078</v>
      </c>
      <c r="F202" t="s">
        <v>1646</v>
      </c>
      <c r="G202" t="s">
        <v>1074</v>
      </c>
      <c r="H202" t="s">
        <v>1071</v>
      </c>
      <c r="I202" t="s">
        <v>1086</v>
      </c>
      <c r="J202" t="s">
        <v>1091</v>
      </c>
      <c r="K202" t="s">
        <v>1666</v>
      </c>
      <c r="M202" t="s">
        <v>1649</v>
      </c>
      <c r="N202" t="s">
        <v>1078</v>
      </c>
      <c r="P202" t="s">
        <v>1667</v>
      </c>
      <c r="Q202" t="s">
        <v>1651</v>
      </c>
      <c r="R202" t="s">
        <v>1080</v>
      </c>
      <c r="S202" t="s">
        <v>1652</v>
      </c>
      <c r="T202" t="s">
        <v>1653</v>
      </c>
      <c r="U202" t="s">
        <v>1668</v>
      </c>
      <c r="V202" t="s">
        <v>1654</v>
      </c>
      <c r="W202" t="s">
        <v>1655</v>
      </c>
      <c r="X202" t="s">
        <v>1656</v>
      </c>
      <c r="Y202" t="s">
        <v>1085</v>
      </c>
      <c r="Z202" t="s">
        <v>1656</v>
      </c>
      <c r="AA202" t="s">
        <v>1657</v>
      </c>
      <c r="AB202" t="s">
        <v>1649</v>
      </c>
      <c r="AC202" t="s">
        <v>1667</v>
      </c>
      <c r="AD202" t="s">
        <v>1078</v>
      </c>
      <c r="AE202" t="s">
        <v>1073</v>
      </c>
      <c r="AF202" t="s">
        <v>1083</v>
      </c>
      <c r="AG202" t="s">
        <v>1087</v>
      </c>
      <c r="AH202" t="s">
        <v>1669</v>
      </c>
      <c r="AI202" t="s">
        <v>1085</v>
      </c>
      <c r="AJ202" t="s">
        <v>1075</v>
      </c>
      <c r="AK202" t="s">
        <v>1661</v>
      </c>
      <c r="AL202" t="s">
        <v>1081</v>
      </c>
      <c r="AM202" t="s">
        <v>1670</v>
      </c>
      <c r="AN202" t="s">
        <v>1092</v>
      </c>
      <c r="AO202" t="s">
        <v>1078</v>
      </c>
      <c r="AP202" t="s">
        <v>1652</v>
      </c>
      <c r="AQ202" t="s">
        <v>1078</v>
      </c>
      <c r="AR202" t="s">
        <v>1663</v>
      </c>
      <c r="AS202" t="s">
        <v>1087</v>
      </c>
      <c r="AU202" t="s">
        <v>1089</v>
      </c>
      <c r="AV202" t="s">
        <v>1085</v>
      </c>
      <c r="AW202" t="s">
        <v>1090</v>
      </c>
      <c r="AX202" t="s">
        <v>1665</v>
      </c>
      <c r="AY202" t="s">
        <v>1646</v>
      </c>
      <c r="AZ202" t="s">
        <v>1088</v>
      </c>
    </row>
    <row r="203" spans="1:52" x14ac:dyDescent="0.3">
      <c r="A203" s="152">
        <v>906</v>
      </c>
      <c r="B203" t="s">
        <v>930</v>
      </c>
      <c r="D203">
        <v>1</v>
      </c>
      <c r="E203">
        <v>1</v>
      </c>
      <c r="F203">
        <v>1</v>
      </c>
      <c r="G203">
        <v>1</v>
      </c>
      <c r="H203">
        <v>1</v>
      </c>
      <c r="I203">
        <v>1</v>
      </c>
      <c r="J203">
        <v>1</v>
      </c>
      <c r="K203">
        <v>1</v>
      </c>
      <c r="M203">
        <v>1</v>
      </c>
      <c r="N203">
        <v>1</v>
      </c>
      <c r="P203">
        <v>1</v>
      </c>
      <c r="Q203">
        <v>1</v>
      </c>
      <c r="R203">
        <v>1</v>
      </c>
      <c r="S203">
        <v>1</v>
      </c>
      <c r="T203">
        <v>1</v>
      </c>
      <c r="U203">
        <v>1</v>
      </c>
      <c r="V203">
        <v>1</v>
      </c>
      <c r="W203">
        <v>1</v>
      </c>
      <c r="X203">
        <v>1</v>
      </c>
      <c r="Y203">
        <v>1</v>
      </c>
      <c r="Z203">
        <v>1</v>
      </c>
      <c r="AA203">
        <v>1</v>
      </c>
      <c r="AB203">
        <v>1</v>
      </c>
      <c r="AC203">
        <v>1</v>
      </c>
      <c r="AD203">
        <v>1</v>
      </c>
      <c r="AE203">
        <v>1</v>
      </c>
      <c r="AF203">
        <v>1</v>
      </c>
      <c r="AG203">
        <v>1</v>
      </c>
      <c r="AH203">
        <v>1</v>
      </c>
      <c r="AI203">
        <v>1</v>
      </c>
      <c r="AJ203">
        <v>1</v>
      </c>
      <c r="AK203">
        <v>1</v>
      </c>
      <c r="AL203">
        <v>1</v>
      </c>
      <c r="AM203">
        <v>1</v>
      </c>
      <c r="AN203">
        <v>1</v>
      </c>
      <c r="AO203">
        <v>1</v>
      </c>
      <c r="AP203">
        <v>1</v>
      </c>
      <c r="AQ203">
        <v>1</v>
      </c>
      <c r="AR203">
        <v>1</v>
      </c>
      <c r="AS203">
        <v>1</v>
      </c>
      <c r="AU203">
        <v>1</v>
      </c>
      <c r="AV203">
        <v>1</v>
      </c>
      <c r="AW203">
        <v>1</v>
      </c>
      <c r="AX203">
        <v>1</v>
      </c>
      <c r="AY203">
        <v>1</v>
      </c>
      <c r="AZ203">
        <v>1</v>
      </c>
    </row>
    <row r="204" spans="1:52" x14ac:dyDescent="0.3">
      <c r="A204" s="152">
        <v>907</v>
      </c>
      <c r="B204" t="s">
        <v>931</v>
      </c>
      <c r="D204">
        <v>1</v>
      </c>
      <c r="E204">
        <v>2</v>
      </c>
      <c r="F204">
        <v>2</v>
      </c>
      <c r="G204">
        <v>2</v>
      </c>
      <c r="H204">
        <v>2</v>
      </c>
      <c r="I204">
        <v>2</v>
      </c>
      <c r="J204">
        <v>2</v>
      </c>
      <c r="K204">
        <v>2</v>
      </c>
      <c r="M204">
        <v>1</v>
      </c>
      <c r="N204">
        <v>2</v>
      </c>
      <c r="P204">
        <v>2</v>
      </c>
      <c r="Q204">
        <v>2</v>
      </c>
      <c r="R204">
        <v>2</v>
      </c>
      <c r="S204">
        <v>2</v>
      </c>
      <c r="T204">
        <v>2</v>
      </c>
      <c r="U204">
        <v>2</v>
      </c>
      <c r="V204">
        <v>2</v>
      </c>
      <c r="W204">
        <v>2</v>
      </c>
      <c r="X204">
        <v>2</v>
      </c>
      <c r="Y204">
        <v>2</v>
      </c>
      <c r="Z204">
        <v>2</v>
      </c>
      <c r="AA204">
        <v>2</v>
      </c>
      <c r="AB204">
        <v>2</v>
      </c>
      <c r="AC204">
        <v>2</v>
      </c>
      <c r="AD204">
        <v>2</v>
      </c>
      <c r="AE204">
        <v>2</v>
      </c>
      <c r="AF204">
        <v>2</v>
      </c>
      <c r="AG204">
        <v>2</v>
      </c>
      <c r="AH204">
        <v>2</v>
      </c>
      <c r="AI204">
        <v>2</v>
      </c>
      <c r="AJ204">
        <v>2</v>
      </c>
      <c r="AK204">
        <v>2</v>
      </c>
      <c r="AL204">
        <v>2</v>
      </c>
      <c r="AM204">
        <v>2</v>
      </c>
      <c r="AN204">
        <v>1</v>
      </c>
      <c r="AO204">
        <v>2</v>
      </c>
      <c r="AP204">
        <v>2</v>
      </c>
      <c r="AQ204">
        <v>2</v>
      </c>
      <c r="AR204">
        <v>2</v>
      </c>
      <c r="AS204">
        <v>2</v>
      </c>
      <c r="AU204">
        <v>2</v>
      </c>
      <c r="AV204">
        <v>2</v>
      </c>
      <c r="AW204">
        <v>2</v>
      </c>
      <c r="AX204">
        <v>1</v>
      </c>
      <c r="AY204">
        <v>2</v>
      </c>
      <c r="AZ204">
        <v>2</v>
      </c>
    </row>
    <row r="205" spans="1:52" x14ac:dyDescent="0.3">
      <c r="A205" s="152">
        <v>917</v>
      </c>
      <c r="B205" t="s">
        <v>1093</v>
      </c>
      <c r="D205" t="s">
        <v>1136</v>
      </c>
      <c r="E205" t="s">
        <v>1107</v>
      </c>
      <c r="F205" t="s">
        <v>1097</v>
      </c>
      <c r="G205" t="s">
        <v>1439</v>
      </c>
      <c r="H205" t="s">
        <v>1234</v>
      </c>
      <c r="I205" t="s">
        <v>1182</v>
      </c>
      <c r="J205" t="s">
        <v>1098</v>
      </c>
      <c r="K205" t="s">
        <v>1118</v>
      </c>
      <c r="M205" t="s">
        <v>1180</v>
      </c>
      <c r="N205" t="s">
        <v>1107</v>
      </c>
      <c r="P205" t="s">
        <v>1123</v>
      </c>
      <c r="Q205" t="s">
        <v>1119</v>
      </c>
      <c r="R205" t="s">
        <v>1210</v>
      </c>
      <c r="S205" t="s">
        <v>1104</v>
      </c>
      <c r="T205" t="s">
        <v>1671</v>
      </c>
      <c r="U205" t="s">
        <v>1098</v>
      </c>
      <c r="V205" t="s">
        <v>1108</v>
      </c>
      <c r="W205" t="s">
        <v>1102</v>
      </c>
      <c r="X205" t="s">
        <v>1137</v>
      </c>
      <c r="Y205" t="s">
        <v>1116</v>
      </c>
      <c r="Z205" t="s">
        <v>1672</v>
      </c>
      <c r="AA205" t="s">
        <v>1146</v>
      </c>
      <c r="AB205" t="s">
        <v>1140</v>
      </c>
      <c r="AC205" t="s">
        <v>1118</v>
      </c>
      <c r="AD205" t="s">
        <v>1107</v>
      </c>
      <c r="AE205" t="s">
        <v>1156</v>
      </c>
      <c r="AF205" t="s">
        <v>1673</v>
      </c>
      <c r="AG205" t="s">
        <v>1674</v>
      </c>
      <c r="AH205" t="s">
        <v>1170</v>
      </c>
      <c r="AI205" t="s">
        <v>1121</v>
      </c>
      <c r="AJ205" t="s">
        <v>1201</v>
      </c>
      <c r="AK205" t="s">
        <v>1149</v>
      </c>
      <c r="AL205" t="s">
        <v>1094</v>
      </c>
      <c r="AM205" t="s">
        <v>1157</v>
      </c>
      <c r="AN205" t="s">
        <v>1139</v>
      </c>
      <c r="AO205" t="s">
        <v>1107</v>
      </c>
      <c r="AP205" t="s">
        <v>1675</v>
      </c>
      <c r="AQ205" t="s">
        <v>1107</v>
      </c>
      <c r="AR205" t="s">
        <v>1119</v>
      </c>
      <c r="AS205" t="s">
        <v>1180</v>
      </c>
      <c r="AU205" t="s">
        <v>1098</v>
      </c>
      <c r="AV205" t="s">
        <v>1136</v>
      </c>
      <c r="AW205" t="s">
        <v>1125</v>
      </c>
      <c r="AX205" t="s">
        <v>1118</v>
      </c>
      <c r="AY205" t="s">
        <v>1099</v>
      </c>
      <c r="AZ205" t="s">
        <v>1108</v>
      </c>
    </row>
    <row r="206" spans="1:52" x14ac:dyDescent="0.3">
      <c r="A206" s="152">
        <v>920</v>
      </c>
      <c r="B206" t="s">
        <v>1130</v>
      </c>
      <c r="D206" t="s">
        <v>1131</v>
      </c>
      <c r="E206" t="s">
        <v>1131</v>
      </c>
      <c r="F206" t="s">
        <v>1131</v>
      </c>
      <c r="G206" t="s">
        <v>1131</v>
      </c>
      <c r="H206" t="s">
        <v>1131</v>
      </c>
      <c r="I206" t="s">
        <v>1131</v>
      </c>
      <c r="J206" t="s">
        <v>1133</v>
      </c>
      <c r="K206" t="s">
        <v>1131</v>
      </c>
      <c r="M206" t="s">
        <v>1131</v>
      </c>
      <c r="N206" t="s">
        <v>1131</v>
      </c>
      <c r="P206" t="s">
        <v>1131</v>
      </c>
      <c r="Q206" t="s">
        <v>1131</v>
      </c>
      <c r="R206" t="s">
        <v>1132</v>
      </c>
      <c r="S206" t="s">
        <v>1132</v>
      </c>
      <c r="T206" t="s">
        <v>1131</v>
      </c>
      <c r="U206" t="s">
        <v>1131</v>
      </c>
      <c r="V206" t="s">
        <v>1131</v>
      </c>
      <c r="W206" t="s">
        <v>1131</v>
      </c>
      <c r="X206" t="s">
        <v>1131</v>
      </c>
      <c r="Y206" t="s">
        <v>1132</v>
      </c>
      <c r="Z206" t="s">
        <v>1131</v>
      </c>
      <c r="AA206" t="s">
        <v>1131</v>
      </c>
      <c r="AB206" t="s">
        <v>1131</v>
      </c>
      <c r="AC206" t="s">
        <v>1131</v>
      </c>
      <c r="AD206" t="s">
        <v>1131</v>
      </c>
      <c r="AE206" t="s">
        <v>1132</v>
      </c>
      <c r="AF206" t="s">
        <v>1131</v>
      </c>
      <c r="AG206" t="s">
        <v>1131</v>
      </c>
      <c r="AH206" t="s">
        <v>1131</v>
      </c>
      <c r="AI206" t="s">
        <v>1132</v>
      </c>
      <c r="AJ206" t="s">
        <v>1131</v>
      </c>
      <c r="AK206" t="s">
        <v>1131</v>
      </c>
      <c r="AL206" t="s">
        <v>1131</v>
      </c>
      <c r="AM206" t="s">
        <v>1131</v>
      </c>
      <c r="AN206" t="s">
        <v>1131</v>
      </c>
      <c r="AO206" t="s">
        <v>1131</v>
      </c>
      <c r="AP206" t="s">
        <v>1131</v>
      </c>
      <c r="AQ206" t="s">
        <v>1131</v>
      </c>
      <c r="AR206" t="s">
        <v>1132</v>
      </c>
      <c r="AS206" t="s">
        <v>1131</v>
      </c>
      <c r="AU206" t="s">
        <v>1131</v>
      </c>
      <c r="AV206" t="s">
        <v>1131</v>
      </c>
      <c r="AW206" t="s">
        <v>1131</v>
      </c>
      <c r="AX206" t="s">
        <v>1131</v>
      </c>
      <c r="AY206" t="s">
        <v>1132</v>
      </c>
      <c r="AZ206" t="s">
        <v>1131</v>
      </c>
    </row>
    <row r="207" spans="1:52" x14ac:dyDescent="0.3">
      <c r="A207" s="152">
        <v>921</v>
      </c>
      <c r="B207" t="s">
        <v>1134</v>
      </c>
      <c r="D207" t="s">
        <v>1100</v>
      </c>
      <c r="E207" t="s">
        <v>1107</v>
      </c>
      <c r="F207" t="s">
        <v>1114</v>
      </c>
      <c r="G207" t="s">
        <v>1676</v>
      </c>
      <c r="H207" t="s">
        <v>1118</v>
      </c>
      <c r="I207" t="s">
        <v>1115</v>
      </c>
      <c r="J207" t="s">
        <v>1098</v>
      </c>
      <c r="K207" t="s">
        <v>1118</v>
      </c>
      <c r="M207" t="s">
        <v>1127</v>
      </c>
      <c r="N207" t="s">
        <v>1107</v>
      </c>
      <c r="P207" t="s">
        <v>1123</v>
      </c>
      <c r="Q207" t="s">
        <v>1119</v>
      </c>
      <c r="R207" t="s">
        <v>1210</v>
      </c>
      <c r="S207" t="s">
        <v>1101</v>
      </c>
      <c r="T207" t="s">
        <v>1677</v>
      </c>
      <c r="U207" t="s">
        <v>1098</v>
      </c>
      <c r="V207" t="s">
        <v>1108</v>
      </c>
      <c r="W207" t="s">
        <v>1143</v>
      </c>
      <c r="X207" t="s">
        <v>1137</v>
      </c>
      <c r="Y207" t="s">
        <v>1014</v>
      </c>
      <c r="Z207" t="s">
        <v>1112</v>
      </c>
      <c r="AA207" t="s">
        <v>1146</v>
      </c>
      <c r="AB207" t="s">
        <v>1145</v>
      </c>
      <c r="AC207" t="s">
        <v>1118</v>
      </c>
      <c r="AD207" t="s">
        <v>1107</v>
      </c>
      <c r="AE207" t="s">
        <v>1678</v>
      </c>
      <c r="AF207" t="s">
        <v>1673</v>
      </c>
      <c r="AG207" t="s">
        <v>1679</v>
      </c>
      <c r="AH207" t="s">
        <v>1170</v>
      </c>
      <c r="AI207" t="s">
        <v>1136</v>
      </c>
      <c r="AJ207" t="s">
        <v>1201</v>
      </c>
      <c r="AK207" t="s">
        <v>1149</v>
      </c>
      <c r="AL207" t="s">
        <v>1107</v>
      </c>
      <c r="AM207" t="s">
        <v>1155</v>
      </c>
      <c r="AN207" t="s">
        <v>1111</v>
      </c>
      <c r="AO207" t="s">
        <v>1107</v>
      </c>
      <c r="AP207" t="s">
        <v>1680</v>
      </c>
      <c r="AQ207" t="s">
        <v>1107</v>
      </c>
      <c r="AR207" t="s">
        <v>1233</v>
      </c>
      <c r="AS207" t="s">
        <v>1681</v>
      </c>
      <c r="AU207" t="s">
        <v>1098</v>
      </c>
      <c r="AV207" t="s">
        <v>1100</v>
      </c>
      <c r="AW207" t="s">
        <v>1192</v>
      </c>
      <c r="AX207" t="s">
        <v>1118</v>
      </c>
      <c r="AY207" t="s">
        <v>1099</v>
      </c>
      <c r="AZ207" t="s">
        <v>1115</v>
      </c>
    </row>
    <row r="208" spans="1:52" x14ac:dyDescent="0.3">
      <c r="A208" s="152">
        <v>922</v>
      </c>
      <c r="B208" t="s">
        <v>1150</v>
      </c>
      <c r="D208" t="s">
        <v>1138</v>
      </c>
      <c r="E208" t="s">
        <v>1109</v>
      </c>
      <c r="F208" t="s">
        <v>1120</v>
      </c>
      <c r="G208" t="s">
        <v>1129</v>
      </c>
      <c r="H208" t="s">
        <v>1149</v>
      </c>
      <c r="I208" t="s">
        <v>1115</v>
      </c>
      <c r="J208" t="s">
        <v>1135</v>
      </c>
      <c r="K208" t="s">
        <v>1135</v>
      </c>
      <c r="M208" t="s">
        <v>1127</v>
      </c>
      <c r="N208" t="s">
        <v>1109</v>
      </c>
      <c r="P208" t="s">
        <v>1123</v>
      </c>
      <c r="Q208" t="s">
        <v>1119</v>
      </c>
      <c r="R208" t="s">
        <v>1172</v>
      </c>
      <c r="S208" t="s">
        <v>1137</v>
      </c>
      <c r="T208" t="s">
        <v>1103</v>
      </c>
      <c r="U208" t="s">
        <v>1151</v>
      </c>
      <c r="V208" t="s">
        <v>1115</v>
      </c>
      <c r="W208" t="s">
        <v>1682</v>
      </c>
      <c r="X208" t="s">
        <v>1153</v>
      </c>
      <c r="Y208" t="s">
        <v>1014</v>
      </c>
      <c r="Z208" t="s">
        <v>1683</v>
      </c>
      <c r="AA208" t="s">
        <v>1102</v>
      </c>
      <c r="AB208" t="s">
        <v>1014</v>
      </c>
      <c r="AC208" t="s">
        <v>1149</v>
      </c>
      <c r="AD208" t="s">
        <v>1109</v>
      </c>
      <c r="AE208" t="s">
        <v>1684</v>
      </c>
      <c r="AF208" t="s">
        <v>1171</v>
      </c>
      <c r="AG208" t="s">
        <v>1126</v>
      </c>
      <c r="AH208" t="s">
        <v>1176</v>
      </c>
      <c r="AI208" t="s">
        <v>1685</v>
      </c>
      <c r="AJ208" t="s">
        <v>1201</v>
      </c>
      <c r="AK208" t="s">
        <v>1135</v>
      </c>
      <c r="AL208" t="s">
        <v>1019</v>
      </c>
      <c r="AM208" t="s">
        <v>1155</v>
      </c>
      <c r="AN208" t="s">
        <v>1158</v>
      </c>
      <c r="AO208" t="s">
        <v>1109</v>
      </c>
      <c r="AP208" t="s">
        <v>1686</v>
      </c>
      <c r="AQ208" t="s">
        <v>1109</v>
      </c>
      <c r="AR208" t="s">
        <v>1151</v>
      </c>
      <c r="AS208" t="s">
        <v>1681</v>
      </c>
      <c r="AU208" t="s">
        <v>1151</v>
      </c>
      <c r="AV208" t="s">
        <v>1138</v>
      </c>
      <c r="AW208" t="s">
        <v>1192</v>
      </c>
      <c r="AX208" t="s">
        <v>1118</v>
      </c>
      <c r="AY208" t="s">
        <v>1014</v>
      </c>
      <c r="AZ208" t="s">
        <v>1115</v>
      </c>
    </row>
    <row r="209" spans="1:52" x14ac:dyDescent="0.3">
      <c r="A209" s="152">
        <v>923</v>
      </c>
      <c r="B209" t="s">
        <v>1159</v>
      </c>
      <c r="D209" t="s">
        <v>1160</v>
      </c>
      <c r="E209" t="s">
        <v>1164</v>
      </c>
      <c r="F209" t="s">
        <v>1161</v>
      </c>
      <c r="G209" t="s">
        <v>1161</v>
      </c>
      <c r="H209" t="s">
        <v>1160</v>
      </c>
      <c r="I209" t="s">
        <v>1160</v>
      </c>
      <c r="J209" t="s">
        <v>1160</v>
      </c>
      <c r="K209" t="s">
        <v>1160</v>
      </c>
      <c r="M209" t="s">
        <v>1160</v>
      </c>
      <c r="N209" t="s">
        <v>1164</v>
      </c>
      <c r="P209" t="s">
        <v>1160</v>
      </c>
      <c r="Q209" t="s">
        <v>1160</v>
      </c>
      <c r="R209" t="s">
        <v>1164</v>
      </c>
      <c r="S209" t="s">
        <v>1687</v>
      </c>
      <c r="T209" t="s">
        <v>1165</v>
      </c>
      <c r="U209" t="s">
        <v>1160</v>
      </c>
      <c r="V209" t="s">
        <v>1160</v>
      </c>
      <c r="W209" t="s">
        <v>1161</v>
      </c>
      <c r="X209" t="s">
        <v>1160</v>
      </c>
      <c r="Y209" t="s">
        <v>1166</v>
      </c>
      <c r="Z209" t="s">
        <v>1688</v>
      </c>
      <c r="AA209" t="s">
        <v>1160</v>
      </c>
      <c r="AB209" t="s">
        <v>1160</v>
      </c>
      <c r="AC209" t="s">
        <v>1160</v>
      </c>
      <c r="AD209" t="s">
        <v>1164</v>
      </c>
      <c r="AE209" t="s">
        <v>1165</v>
      </c>
      <c r="AF209" t="s">
        <v>1160</v>
      </c>
      <c r="AG209" t="s">
        <v>1160</v>
      </c>
      <c r="AH209" t="s">
        <v>1160</v>
      </c>
      <c r="AI209" t="s">
        <v>1166</v>
      </c>
      <c r="AJ209" t="s">
        <v>1160</v>
      </c>
      <c r="AK209" t="s">
        <v>1160</v>
      </c>
      <c r="AL209" t="s">
        <v>1161</v>
      </c>
      <c r="AM209" t="s">
        <v>1160</v>
      </c>
      <c r="AN209" t="s">
        <v>1160</v>
      </c>
      <c r="AO209" t="s">
        <v>1689</v>
      </c>
      <c r="AP209" t="s">
        <v>1167</v>
      </c>
      <c r="AQ209" t="s">
        <v>1164</v>
      </c>
      <c r="AR209" t="s">
        <v>1217</v>
      </c>
      <c r="AS209" t="s">
        <v>1160</v>
      </c>
      <c r="AU209" t="s">
        <v>1160</v>
      </c>
      <c r="AV209" t="s">
        <v>1164</v>
      </c>
      <c r="AW209" t="s">
        <v>1690</v>
      </c>
      <c r="AX209" t="s">
        <v>1160</v>
      </c>
      <c r="AY209" t="s">
        <v>1162</v>
      </c>
      <c r="AZ209" t="s">
        <v>1160</v>
      </c>
    </row>
    <row r="210" spans="1:52" x14ac:dyDescent="0.3">
      <c r="A210" s="152">
        <v>924</v>
      </c>
      <c r="B210" t="s">
        <v>1168</v>
      </c>
      <c r="D210" t="s">
        <v>1177</v>
      </c>
      <c r="E210" t="s">
        <v>1138</v>
      </c>
      <c r="F210" t="s">
        <v>1124</v>
      </c>
      <c r="G210" t="s">
        <v>1691</v>
      </c>
      <c r="H210" t="s">
        <v>1181</v>
      </c>
      <c r="I210" t="s">
        <v>1111</v>
      </c>
      <c r="J210" t="s">
        <v>1181</v>
      </c>
      <c r="K210" t="s">
        <v>1181</v>
      </c>
      <c r="M210" t="s">
        <v>1104</v>
      </c>
      <c r="N210" t="s">
        <v>1138</v>
      </c>
      <c r="P210" t="s">
        <v>1233</v>
      </c>
      <c r="Q210" t="s">
        <v>1178</v>
      </c>
      <c r="R210" t="s">
        <v>1190</v>
      </c>
      <c r="S210" t="s">
        <v>1145</v>
      </c>
      <c r="T210" t="s">
        <v>1692</v>
      </c>
      <c r="U210" t="s">
        <v>1181</v>
      </c>
      <c r="V210" t="s">
        <v>1125</v>
      </c>
      <c r="W210" t="s">
        <v>1124</v>
      </c>
      <c r="X210" t="s">
        <v>1175</v>
      </c>
      <c r="Y210" t="s">
        <v>1105</v>
      </c>
      <c r="Z210" t="s">
        <v>1693</v>
      </c>
      <c r="AA210" t="s">
        <v>1095</v>
      </c>
      <c r="AB210" t="s">
        <v>1115</v>
      </c>
      <c r="AC210" t="s">
        <v>1181</v>
      </c>
      <c r="AD210" t="s">
        <v>1210</v>
      </c>
      <c r="AE210" t="s">
        <v>1684</v>
      </c>
      <c r="AF210" t="s">
        <v>1154</v>
      </c>
      <c r="AG210" t="s">
        <v>1681</v>
      </c>
      <c r="AH210" t="s">
        <v>1122</v>
      </c>
      <c r="AI210" t="s">
        <v>1694</v>
      </c>
      <c r="AJ210" t="s">
        <v>1233</v>
      </c>
      <c r="AK210" t="s">
        <v>1181</v>
      </c>
      <c r="AL210" t="s">
        <v>1152</v>
      </c>
      <c r="AM210" t="s">
        <v>1128</v>
      </c>
      <c r="AN210" t="s">
        <v>1192</v>
      </c>
      <c r="AO210" t="s">
        <v>1695</v>
      </c>
      <c r="AP210" t="s">
        <v>1113</v>
      </c>
      <c r="AQ210" t="s">
        <v>1210</v>
      </c>
      <c r="AR210" t="s">
        <v>1101</v>
      </c>
      <c r="AS210" t="s">
        <v>1123</v>
      </c>
      <c r="AU210" t="s">
        <v>1181</v>
      </c>
      <c r="AV210" t="s">
        <v>1152</v>
      </c>
      <c r="AW210" t="s">
        <v>1179</v>
      </c>
      <c r="AX210" t="s">
        <v>1110</v>
      </c>
      <c r="AY210" t="s">
        <v>1111</v>
      </c>
      <c r="AZ210" t="s">
        <v>1144</v>
      </c>
    </row>
    <row r="211" spans="1:52" x14ac:dyDescent="0.3">
      <c r="A211" s="152">
        <v>925</v>
      </c>
      <c r="B211" t="s">
        <v>1183</v>
      </c>
      <c r="D211" t="s">
        <v>1131</v>
      </c>
      <c r="E211" t="s">
        <v>1131</v>
      </c>
      <c r="F211" t="s">
        <v>1131</v>
      </c>
      <c r="G211" t="s">
        <v>1131</v>
      </c>
      <c r="H211" t="s">
        <v>1131</v>
      </c>
      <c r="I211" t="s">
        <v>1131</v>
      </c>
      <c r="J211" t="s">
        <v>1131</v>
      </c>
      <c r="K211" t="s">
        <v>1131</v>
      </c>
      <c r="M211" t="s">
        <v>1131</v>
      </c>
      <c r="N211" t="s">
        <v>1131</v>
      </c>
      <c r="P211" t="s">
        <v>1131</v>
      </c>
      <c r="Q211" t="s">
        <v>1131</v>
      </c>
      <c r="R211" t="s">
        <v>1131</v>
      </c>
      <c r="S211" t="s">
        <v>1132</v>
      </c>
      <c r="T211" t="s">
        <v>1132</v>
      </c>
      <c r="U211" t="s">
        <v>1131</v>
      </c>
      <c r="V211" t="s">
        <v>1131</v>
      </c>
      <c r="W211" t="s">
        <v>1131</v>
      </c>
      <c r="X211" t="s">
        <v>1131</v>
      </c>
      <c r="Y211" t="s">
        <v>1132</v>
      </c>
      <c r="Z211" t="s">
        <v>1132</v>
      </c>
      <c r="AA211" t="s">
        <v>1131</v>
      </c>
      <c r="AB211" t="s">
        <v>1131</v>
      </c>
      <c r="AC211" t="s">
        <v>1131</v>
      </c>
      <c r="AD211" t="s">
        <v>1131</v>
      </c>
      <c r="AE211" t="s">
        <v>1132</v>
      </c>
      <c r="AF211" t="s">
        <v>1131</v>
      </c>
      <c r="AG211" t="s">
        <v>1131</v>
      </c>
      <c r="AH211" t="s">
        <v>1131</v>
      </c>
      <c r="AI211" t="s">
        <v>1132</v>
      </c>
      <c r="AJ211" t="s">
        <v>1131</v>
      </c>
      <c r="AK211" t="s">
        <v>1131</v>
      </c>
      <c r="AL211" t="s">
        <v>1131</v>
      </c>
      <c r="AM211" t="s">
        <v>1131</v>
      </c>
      <c r="AN211" t="s">
        <v>1131</v>
      </c>
      <c r="AO211" t="s">
        <v>1132</v>
      </c>
      <c r="AP211" t="s">
        <v>1131</v>
      </c>
      <c r="AQ211" t="s">
        <v>1131</v>
      </c>
      <c r="AR211" t="s">
        <v>1132</v>
      </c>
      <c r="AS211" t="s">
        <v>1131</v>
      </c>
      <c r="AU211" t="s">
        <v>1131</v>
      </c>
      <c r="AV211" t="s">
        <v>1131</v>
      </c>
      <c r="AW211" t="s">
        <v>1131</v>
      </c>
      <c r="AX211" t="s">
        <v>1131</v>
      </c>
      <c r="AY211" t="s">
        <v>1132</v>
      </c>
      <c r="AZ211" t="s">
        <v>1131</v>
      </c>
    </row>
    <row r="212" spans="1:52" x14ac:dyDescent="0.3">
      <c r="A212" s="152">
        <v>926</v>
      </c>
      <c r="B212" t="s">
        <v>1184</v>
      </c>
      <c r="D212" t="s">
        <v>1186</v>
      </c>
      <c r="E212" t="s">
        <v>1185</v>
      </c>
      <c r="F212" t="s">
        <v>1185</v>
      </c>
      <c r="G212" t="s">
        <v>1185</v>
      </c>
      <c r="H212" t="s">
        <v>1186</v>
      </c>
      <c r="I212" t="s">
        <v>1185</v>
      </c>
      <c r="J212" t="s">
        <v>1186</v>
      </c>
      <c r="K212" t="s">
        <v>1186</v>
      </c>
      <c r="M212" t="s">
        <v>1186</v>
      </c>
      <c r="N212" t="s">
        <v>1185</v>
      </c>
      <c r="P212" t="s">
        <v>1186</v>
      </c>
      <c r="Q212" t="s">
        <v>1186</v>
      </c>
      <c r="R212" t="s">
        <v>1185</v>
      </c>
      <c r="S212" t="s">
        <v>1186</v>
      </c>
      <c r="T212" t="s">
        <v>1186</v>
      </c>
      <c r="U212" t="s">
        <v>1186</v>
      </c>
      <c r="V212" t="s">
        <v>1186</v>
      </c>
      <c r="W212" t="s">
        <v>1185</v>
      </c>
      <c r="X212" t="s">
        <v>1186</v>
      </c>
      <c r="Y212" t="s">
        <v>1186</v>
      </c>
      <c r="Z212" t="s">
        <v>1187</v>
      </c>
      <c r="AA212" t="s">
        <v>1186</v>
      </c>
      <c r="AB212" t="s">
        <v>1185</v>
      </c>
      <c r="AC212" t="s">
        <v>1186</v>
      </c>
      <c r="AD212" t="s">
        <v>1185</v>
      </c>
      <c r="AE212" t="s">
        <v>1185</v>
      </c>
      <c r="AF212" t="s">
        <v>1186</v>
      </c>
      <c r="AG212" t="s">
        <v>1186</v>
      </c>
      <c r="AH212" t="s">
        <v>1186</v>
      </c>
      <c r="AI212" t="s">
        <v>1185</v>
      </c>
      <c r="AJ212" t="s">
        <v>1186</v>
      </c>
      <c r="AK212" t="s">
        <v>1186</v>
      </c>
      <c r="AL212" t="s">
        <v>1186</v>
      </c>
      <c r="AM212" t="s">
        <v>1186</v>
      </c>
      <c r="AN212" t="s">
        <v>1186</v>
      </c>
      <c r="AO212" t="s">
        <v>1186</v>
      </c>
      <c r="AP212" t="s">
        <v>1186</v>
      </c>
      <c r="AQ212" t="s">
        <v>1185</v>
      </c>
      <c r="AR212" t="s">
        <v>1186</v>
      </c>
      <c r="AS212" t="s">
        <v>1185</v>
      </c>
      <c r="AU212" t="s">
        <v>1186</v>
      </c>
      <c r="AV212" t="s">
        <v>1185</v>
      </c>
      <c r="AW212" t="s">
        <v>1185</v>
      </c>
      <c r="AX212" t="s">
        <v>1185</v>
      </c>
      <c r="AY212" t="s">
        <v>1185</v>
      </c>
      <c r="AZ212" t="s">
        <v>1186</v>
      </c>
    </row>
    <row r="213" spans="1:52" x14ac:dyDescent="0.3">
      <c r="A213" s="152">
        <v>927</v>
      </c>
      <c r="B213" t="s">
        <v>1189</v>
      </c>
      <c r="D213" t="s">
        <v>1177</v>
      </c>
      <c r="E213" t="s">
        <v>1138</v>
      </c>
      <c r="F213" t="s">
        <v>1124</v>
      </c>
      <c r="G213" t="s">
        <v>1691</v>
      </c>
      <c r="H213" t="s">
        <v>1181</v>
      </c>
      <c r="I213" t="s">
        <v>1111</v>
      </c>
      <c r="J213" t="s">
        <v>1181</v>
      </c>
      <c r="K213" t="s">
        <v>1181</v>
      </c>
      <c r="M213" t="s">
        <v>1104</v>
      </c>
      <c r="N213" t="s">
        <v>1138</v>
      </c>
      <c r="P213" t="s">
        <v>1233</v>
      </c>
      <c r="Q213" t="s">
        <v>1178</v>
      </c>
      <c r="R213" t="s">
        <v>1190</v>
      </c>
      <c r="S213" t="s">
        <v>1144</v>
      </c>
      <c r="T213" t="s">
        <v>1696</v>
      </c>
      <c r="U213" t="s">
        <v>1181</v>
      </c>
      <c r="V213" t="s">
        <v>1125</v>
      </c>
      <c r="W213" t="s">
        <v>1124</v>
      </c>
      <c r="X213" t="s">
        <v>1175</v>
      </c>
      <c r="Y213" t="s">
        <v>1105</v>
      </c>
      <c r="AA213" t="s">
        <v>1095</v>
      </c>
      <c r="AB213" t="s">
        <v>1115</v>
      </c>
      <c r="AC213" t="s">
        <v>1181</v>
      </c>
      <c r="AF213" t="s">
        <v>1154</v>
      </c>
      <c r="AG213" t="s">
        <v>1681</v>
      </c>
      <c r="AH213" t="s">
        <v>1122</v>
      </c>
      <c r="AI213" t="s">
        <v>1694</v>
      </c>
      <c r="AJ213" t="s">
        <v>1233</v>
      </c>
      <c r="AK213" t="s">
        <v>1181</v>
      </c>
      <c r="AM213" t="s">
        <v>1128</v>
      </c>
      <c r="AN213" t="s">
        <v>1192</v>
      </c>
      <c r="AP213" t="s">
        <v>1113</v>
      </c>
      <c r="AR213" t="s">
        <v>1096</v>
      </c>
      <c r="AS213" t="s">
        <v>1123</v>
      </c>
      <c r="AU213" t="s">
        <v>1181</v>
      </c>
      <c r="AV213" t="s">
        <v>1172</v>
      </c>
      <c r="AW213" t="s">
        <v>1179</v>
      </c>
      <c r="AX213" t="s">
        <v>1110</v>
      </c>
      <c r="AZ213" t="s">
        <v>1144</v>
      </c>
    </row>
    <row r="214" spans="1:52" x14ac:dyDescent="0.3">
      <c r="A214" s="152">
        <v>928</v>
      </c>
      <c r="B214" t="s">
        <v>1193</v>
      </c>
      <c r="D214">
        <v>0</v>
      </c>
      <c r="E214">
        <v>0</v>
      </c>
      <c r="F214">
        <v>0</v>
      </c>
      <c r="G214">
        <v>0</v>
      </c>
      <c r="H214">
        <v>0</v>
      </c>
      <c r="I214">
        <v>0</v>
      </c>
      <c r="J214">
        <v>0</v>
      </c>
      <c r="K214">
        <v>0</v>
      </c>
      <c r="M214">
        <v>0</v>
      </c>
      <c r="N214">
        <v>0</v>
      </c>
      <c r="P214">
        <v>0</v>
      </c>
      <c r="Q214">
        <v>0</v>
      </c>
      <c r="R214" t="s">
        <v>1185</v>
      </c>
      <c r="S214" t="s">
        <v>1185</v>
      </c>
      <c r="T214" t="s">
        <v>1186</v>
      </c>
      <c r="U214">
        <v>0</v>
      </c>
      <c r="V214">
        <v>0</v>
      </c>
      <c r="W214">
        <v>0</v>
      </c>
      <c r="X214">
        <v>0</v>
      </c>
      <c r="Y214" t="s">
        <v>1185</v>
      </c>
      <c r="Z214">
        <v>0</v>
      </c>
      <c r="AA214">
        <v>0</v>
      </c>
      <c r="AB214">
        <v>0</v>
      </c>
      <c r="AC214">
        <v>0</v>
      </c>
      <c r="AD214">
        <v>0</v>
      </c>
      <c r="AE214" t="s">
        <v>1185</v>
      </c>
      <c r="AF214">
        <v>0</v>
      </c>
      <c r="AG214">
        <v>0</v>
      </c>
      <c r="AH214">
        <v>0</v>
      </c>
      <c r="AI214" t="s">
        <v>1185</v>
      </c>
      <c r="AJ214">
        <v>0</v>
      </c>
      <c r="AK214">
        <v>0</v>
      </c>
      <c r="AL214">
        <v>0</v>
      </c>
      <c r="AM214">
        <v>0</v>
      </c>
      <c r="AN214">
        <v>0</v>
      </c>
      <c r="AO214" t="s">
        <v>1186</v>
      </c>
      <c r="AP214">
        <v>0</v>
      </c>
      <c r="AQ214">
        <v>0</v>
      </c>
      <c r="AR214" t="s">
        <v>1185</v>
      </c>
      <c r="AS214">
        <v>0</v>
      </c>
      <c r="AU214">
        <v>0</v>
      </c>
      <c r="AV214">
        <v>0</v>
      </c>
      <c r="AW214">
        <v>0</v>
      </c>
      <c r="AX214">
        <v>0</v>
      </c>
      <c r="AY214" t="s">
        <v>1185</v>
      </c>
      <c r="AZ214">
        <v>0</v>
      </c>
    </row>
    <row r="215" spans="1:52" x14ac:dyDescent="0.3">
      <c r="A215" s="152">
        <v>929</v>
      </c>
      <c r="B215" t="s">
        <v>1194</v>
      </c>
      <c r="D215">
        <v>0</v>
      </c>
      <c r="E215">
        <v>0</v>
      </c>
      <c r="F215">
        <v>0</v>
      </c>
      <c r="G215">
        <v>0</v>
      </c>
      <c r="H215">
        <v>0</v>
      </c>
      <c r="I215">
        <v>0</v>
      </c>
      <c r="J215">
        <v>0</v>
      </c>
      <c r="K215">
        <v>0</v>
      </c>
      <c r="M215">
        <v>0</v>
      </c>
      <c r="N215">
        <v>0</v>
      </c>
      <c r="P215">
        <v>0</v>
      </c>
      <c r="Q215">
        <v>0</v>
      </c>
      <c r="R215">
        <v>0</v>
      </c>
      <c r="S215">
        <v>2</v>
      </c>
      <c r="T215">
        <v>1</v>
      </c>
      <c r="U215">
        <v>0</v>
      </c>
      <c r="V215">
        <v>0</v>
      </c>
      <c r="W215">
        <v>0</v>
      </c>
      <c r="X215">
        <v>0</v>
      </c>
      <c r="Y215">
        <v>2</v>
      </c>
      <c r="Z215">
        <v>1</v>
      </c>
      <c r="AA215">
        <v>0</v>
      </c>
      <c r="AB215">
        <v>0</v>
      </c>
      <c r="AC215">
        <v>0</v>
      </c>
      <c r="AD215">
        <v>0</v>
      </c>
      <c r="AE215">
        <v>2</v>
      </c>
      <c r="AF215">
        <v>0</v>
      </c>
      <c r="AG215">
        <v>0</v>
      </c>
      <c r="AH215">
        <v>0</v>
      </c>
      <c r="AI215">
        <v>2</v>
      </c>
      <c r="AJ215">
        <v>0</v>
      </c>
      <c r="AK215">
        <v>0</v>
      </c>
      <c r="AL215">
        <v>0</v>
      </c>
      <c r="AM215">
        <v>0</v>
      </c>
      <c r="AN215">
        <v>0</v>
      </c>
      <c r="AO215">
        <v>2</v>
      </c>
      <c r="AP215">
        <v>0</v>
      </c>
      <c r="AQ215">
        <v>0</v>
      </c>
      <c r="AR215">
        <v>1</v>
      </c>
      <c r="AS215">
        <v>0</v>
      </c>
      <c r="AU215">
        <v>0</v>
      </c>
      <c r="AV215">
        <v>0</v>
      </c>
      <c r="AW215">
        <v>0</v>
      </c>
      <c r="AX215">
        <v>0</v>
      </c>
      <c r="AY215">
        <v>2</v>
      </c>
      <c r="AZ215">
        <v>0</v>
      </c>
    </row>
    <row r="216" spans="1:52" x14ac:dyDescent="0.3">
      <c r="A216" s="152">
        <v>930</v>
      </c>
      <c r="B216" t="s">
        <v>1195</v>
      </c>
      <c r="D216">
        <v>1</v>
      </c>
      <c r="E216">
        <v>0</v>
      </c>
      <c r="F216">
        <v>0</v>
      </c>
      <c r="G216">
        <v>1</v>
      </c>
      <c r="H216">
        <v>0</v>
      </c>
      <c r="I216">
        <v>0</v>
      </c>
      <c r="J216">
        <v>0</v>
      </c>
      <c r="K216">
        <v>0</v>
      </c>
      <c r="M216">
        <v>0</v>
      </c>
      <c r="N216">
        <v>0</v>
      </c>
      <c r="P216">
        <v>0</v>
      </c>
      <c r="Q216">
        <v>0</v>
      </c>
      <c r="R216">
        <v>0</v>
      </c>
      <c r="S216">
        <v>1</v>
      </c>
      <c r="T216">
        <v>2</v>
      </c>
      <c r="U216">
        <v>0</v>
      </c>
      <c r="V216">
        <v>0</v>
      </c>
      <c r="W216">
        <v>0</v>
      </c>
      <c r="X216">
        <v>0</v>
      </c>
      <c r="Y216">
        <v>2</v>
      </c>
      <c r="Z216">
        <v>2</v>
      </c>
      <c r="AA216">
        <v>0</v>
      </c>
      <c r="AB216">
        <v>0</v>
      </c>
      <c r="AC216">
        <v>0</v>
      </c>
      <c r="AD216">
        <v>0</v>
      </c>
      <c r="AE216">
        <v>1</v>
      </c>
      <c r="AF216">
        <v>1</v>
      </c>
      <c r="AG216">
        <v>0</v>
      </c>
      <c r="AH216">
        <v>0</v>
      </c>
      <c r="AI216">
        <v>2</v>
      </c>
      <c r="AJ216">
        <v>0</v>
      </c>
      <c r="AK216">
        <v>0</v>
      </c>
      <c r="AL216">
        <v>0</v>
      </c>
      <c r="AM216">
        <v>0</v>
      </c>
      <c r="AN216">
        <v>0</v>
      </c>
      <c r="AO216">
        <v>2</v>
      </c>
      <c r="AP216">
        <v>0</v>
      </c>
      <c r="AQ216">
        <v>0</v>
      </c>
      <c r="AR216">
        <v>2</v>
      </c>
      <c r="AS216">
        <v>0</v>
      </c>
      <c r="AU216">
        <v>0</v>
      </c>
      <c r="AV216">
        <v>0</v>
      </c>
      <c r="AW216">
        <v>0</v>
      </c>
      <c r="AX216">
        <v>0</v>
      </c>
      <c r="AY216">
        <v>2</v>
      </c>
      <c r="AZ216">
        <v>0</v>
      </c>
    </row>
    <row r="217" spans="1:52" x14ac:dyDescent="0.3">
      <c r="A217" s="152">
        <v>931</v>
      </c>
      <c r="B217" t="s">
        <v>1196</v>
      </c>
      <c r="D217">
        <v>0</v>
      </c>
      <c r="E217">
        <v>0</v>
      </c>
      <c r="F217">
        <v>0</v>
      </c>
      <c r="G217">
        <v>0</v>
      </c>
      <c r="H217">
        <v>0</v>
      </c>
      <c r="I217">
        <v>0</v>
      </c>
      <c r="J217">
        <v>0</v>
      </c>
      <c r="K217">
        <v>0</v>
      </c>
      <c r="M217">
        <v>0</v>
      </c>
      <c r="N217">
        <v>0</v>
      </c>
      <c r="P217">
        <v>0</v>
      </c>
      <c r="Q217">
        <v>0</v>
      </c>
      <c r="R217">
        <v>0</v>
      </c>
      <c r="S217">
        <v>2</v>
      </c>
      <c r="T217">
        <v>2</v>
      </c>
      <c r="U217">
        <v>0</v>
      </c>
      <c r="V217">
        <v>0</v>
      </c>
      <c r="W217">
        <v>0</v>
      </c>
      <c r="X217">
        <v>0</v>
      </c>
      <c r="Y217">
        <v>2</v>
      </c>
      <c r="Z217">
        <v>2</v>
      </c>
      <c r="AA217">
        <v>0</v>
      </c>
      <c r="AB217">
        <v>0</v>
      </c>
      <c r="AC217">
        <v>0</v>
      </c>
      <c r="AD217">
        <v>0</v>
      </c>
      <c r="AE217">
        <v>2</v>
      </c>
      <c r="AF217">
        <v>0</v>
      </c>
      <c r="AG217">
        <v>0</v>
      </c>
      <c r="AH217">
        <v>0</v>
      </c>
      <c r="AI217">
        <v>2</v>
      </c>
      <c r="AJ217">
        <v>0</v>
      </c>
      <c r="AK217">
        <v>0</v>
      </c>
      <c r="AL217">
        <v>0</v>
      </c>
      <c r="AM217">
        <v>0</v>
      </c>
      <c r="AN217">
        <v>0</v>
      </c>
      <c r="AO217">
        <v>2</v>
      </c>
      <c r="AP217">
        <v>0</v>
      </c>
      <c r="AQ217">
        <v>0</v>
      </c>
      <c r="AR217">
        <v>2</v>
      </c>
      <c r="AS217">
        <v>0</v>
      </c>
      <c r="AU217">
        <v>0</v>
      </c>
      <c r="AV217">
        <v>0</v>
      </c>
      <c r="AW217">
        <v>0</v>
      </c>
      <c r="AX217">
        <v>0</v>
      </c>
      <c r="AY217">
        <v>2</v>
      </c>
      <c r="AZ217">
        <v>0</v>
      </c>
    </row>
    <row r="218" spans="1:52" x14ac:dyDescent="0.3">
      <c r="A218" s="152">
        <v>932</v>
      </c>
      <c r="B218" t="s">
        <v>1197</v>
      </c>
      <c r="D218">
        <v>0</v>
      </c>
      <c r="E218">
        <v>0</v>
      </c>
      <c r="F218">
        <v>0</v>
      </c>
      <c r="G218">
        <v>0</v>
      </c>
      <c r="H218">
        <v>0</v>
      </c>
      <c r="I218">
        <v>0</v>
      </c>
      <c r="J218">
        <v>0</v>
      </c>
      <c r="K218">
        <v>0</v>
      </c>
      <c r="M218">
        <v>0</v>
      </c>
      <c r="N218">
        <v>0</v>
      </c>
      <c r="P218">
        <v>0</v>
      </c>
      <c r="Q218">
        <v>0</v>
      </c>
      <c r="R218">
        <v>0</v>
      </c>
      <c r="S218">
        <v>2</v>
      </c>
      <c r="T218">
        <v>2</v>
      </c>
      <c r="U218">
        <v>0</v>
      </c>
      <c r="V218">
        <v>0</v>
      </c>
      <c r="W218">
        <v>0</v>
      </c>
      <c r="X218">
        <v>0</v>
      </c>
      <c r="Y218">
        <v>2</v>
      </c>
      <c r="Z218">
        <v>2</v>
      </c>
      <c r="AA218">
        <v>0</v>
      </c>
      <c r="AB218">
        <v>0</v>
      </c>
      <c r="AC218">
        <v>0</v>
      </c>
      <c r="AD218">
        <v>0</v>
      </c>
      <c r="AE218">
        <v>2</v>
      </c>
      <c r="AF218">
        <v>0</v>
      </c>
      <c r="AG218">
        <v>0</v>
      </c>
      <c r="AH218">
        <v>0</v>
      </c>
      <c r="AI218">
        <v>2</v>
      </c>
      <c r="AJ218">
        <v>0</v>
      </c>
      <c r="AK218">
        <v>0</v>
      </c>
      <c r="AL218">
        <v>0</v>
      </c>
      <c r="AM218">
        <v>0</v>
      </c>
      <c r="AN218">
        <v>0</v>
      </c>
      <c r="AO218">
        <v>2</v>
      </c>
      <c r="AP218">
        <v>0</v>
      </c>
      <c r="AQ218">
        <v>0</v>
      </c>
      <c r="AR218">
        <v>2</v>
      </c>
      <c r="AS218">
        <v>0</v>
      </c>
      <c r="AU218">
        <v>0</v>
      </c>
      <c r="AV218">
        <v>0</v>
      </c>
      <c r="AW218">
        <v>0</v>
      </c>
      <c r="AX218">
        <v>0</v>
      </c>
      <c r="AY218">
        <v>2</v>
      </c>
      <c r="AZ218">
        <v>0</v>
      </c>
    </row>
    <row r="219" spans="1:52" x14ac:dyDescent="0.3">
      <c r="A219" s="152">
        <v>933</v>
      </c>
      <c r="B219" t="s">
        <v>1198</v>
      </c>
      <c r="D219">
        <v>0</v>
      </c>
      <c r="E219">
        <v>0</v>
      </c>
      <c r="F219">
        <v>0</v>
      </c>
      <c r="G219">
        <v>0</v>
      </c>
      <c r="H219">
        <v>0</v>
      </c>
      <c r="I219">
        <v>0</v>
      </c>
      <c r="J219">
        <v>0</v>
      </c>
      <c r="K219">
        <v>0</v>
      </c>
      <c r="M219">
        <v>0</v>
      </c>
      <c r="N219">
        <v>0</v>
      </c>
      <c r="P219">
        <v>0</v>
      </c>
      <c r="Q219">
        <v>0</v>
      </c>
      <c r="R219" t="s">
        <v>1186</v>
      </c>
      <c r="S219" t="s">
        <v>1186</v>
      </c>
      <c r="T219" t="s">
        <v>1186</v>
      </c>
      <c r="U219">
        <v>0</v>
      </c>
      <c r="V219">
        <v>0</v>
      </c>
      <c r="W219">
        <v>0</v>
      </c>
      <c r="X219">
        <v>0</v>
      </c>
      <c r="Y219" t="s">
        <v>1186</v>
      </c>
      <c r="Z219" t="s">
        <v>1186</v>
      </c>
      <c r="AA219">
        <v>0</v>
      </c>
      <c r="AB219">
        <v>0</v>
      </c>
      <c r="AC219">
        <v>0</v>
      </c>
      <c r="AD219">
        <v>0</v>
      </c>
      <c r="AE219" t="s">
        <v>1186</v>
      </c>
      <c r="AF219">
        <v>0</v>
      </c>
      <c r="AG219">
        <v>0</v>
      </c>
      <c r="AH219">
        <v>0</v>
      </c>
      <c r="AI219" t="s">
        <v>1186</v>
      </c>
      <c r="AJ219">
        <v>0</v>
      </c>
      <c r="AK219">
        <v>0</v>
      </c>
      <c r="AL219">
        <v>0</v>
      </c>
      <c r="AM219">
        <v>0</v>
      </c>
      <c r="AN219">
        <v>0</v>
      </c>
      <c r="AO219" t="s">
        <v>1186</v>
      </c>
      <c r="AP219">
        <v>0</v>
      </c>
      <c r="AQ219">
        <v>0</v>
      </c>
      <c r="AR219" t="s">
        <v>1188</v>
      </c>
      <c r="AS219">
        <v>0</v>
      </c>
      <c r="AU219">
        <v>0</v>
      </c>
      <c r="AV219">
        <v>0</v>
      </c>
      <c r="AW219">
        <v>0</v>
      </c>
      <c r="AX219">
        <v>0</v>
      </c>
      <c r="AY219" t="s">
        <v>1186</v>
      </c>
      <c r="AZ219">
        <v>0</v>
      </c>
    </row>
    <row r="220" spans="1:52" x14ac:dyDescent="0.3">
      <c r="A220" s="152">
        <v>934</v>
      </c>
      <c r="B220" t="s">
        <v>1199</v>
      </c>
      <c r="D220">
        <v>0</v>
      </c>
      <c r="E220">
        <v>0</v>
      </c>
      <c r="F220">
        <v>0</v>
      </c>
      <c r="G220">
        <v>0</v>
      </c>
      <c r="H220">
        <v>0</v>
      </c>
      <c r="I220">
        <v>0</v>
      </c>
      <c r="J220">
        <v>0</v>
      </c>
      <c r="K220">
        <v>0</v>
      </c>
      <c r="M220">
        <v>0</v>
      </c>
      <c r="N220">
        <v>0</v>
      </c>
      <c r="P220">
        <v>0</v>
      </c>
      <c r="Q220">
        <v>0</v>
      </c>
      <c r="R220" t="s">
        <v>1165</v>
      </c>
      <c r="S220">
        <v>0</v>
      </c>
      <c r="T220">
        <v>0</v>
      </c>
      <c r="U220">
        <v>0</v>
      </c>
      <c r="V220">
        <v>0</v>
      </c>
      <c r="W220">
        <v>0</v>
      </c>
      <c r="X220">
        <v>0</v>
      </c>
      <c r="Y220">
        <v>0</v>
      </c>
      <c r="Z220">
        <v>0</v>
      </c>
      <c r="AA220">
        <v>0</v>
      </c>
      <c r="AB220">
        <v>0</v>
      </c>
      <c r="AC220">
        <v>0</v>
      </c>
      <c r="AD220">
        <v>0</v>
      </c>
      <c r="AE220">
        <v>0</v>
      </c>
      <c r="AF220">
        <v>0</v>
      </c>
      <c r="AG220">
        <v>0</v>
      </c>
      <c r="AH220">
        <v>0</v>
      </c>
      <c r="AI220" t="s">
        <v>1185</v>
      </c>
      <c r="AJ220">
        <v>0</v>
      </c>
      <c r="AK220">
        <v>0</v>
      </c>
      <c r="AL220">
        <v>0</v>
      </c>
      <c r="AM220">
        <v>0</v>
      </c>
      <c r="AN220">
        <v>0</v>
      </c>
      <c r="AO220">
        <v>0</v>
      </c>
      <c r="AP220">
        <v>0</v>
      </c>
      <c r="AQ220">
        <v>0</v>
      </c>
      <c r="AR220">
        <v>0</v>
      </c>
      <c r="AS220">
        <v>0</v>
      </c>
      <c r="AU220">
        <v>0</v>
      </c>
      <c r="AV220">
        <v>0</v>
      </c>
      <c r="AW220">
        <v>0</v>
      </c>
      <c r="AX220">
        <v>0</v>
      </c>
      <c r="AY220">
        <v>0</v>
      </c>
      <c r="AZ220">
        <v>0</v>
      </c>
    </row>
    <row r="221" spans="1:52" x14ac:dyDescent="0.3">
      <c r="A221" s="152">
        <v>936</v>
      </c>
      <c r="B221" t="s">
        <v>1200</v>
      </c>
      <c r="T221" t="s">
        <v>1692</v>
      </c>
      <c r="AO221" t="s">
        <v>1697</v>
      </c>
    </row>
    <row r="222" spans="1:52" x14ac:dyDescent="0.3">
      <c r="A222" s="152">
        <v>937</v>
      </c>
      <c r="B222" t="s">
        <v>1202</v>
      </c>
      <c r="T222" t="s">
        <v>1696</v>
      </c>
      <c r="AO222" t="s">
        <v>1698</v>
      </c>
    </row>
    <row r="223" spans="1:52" x14ac:dyDescent="0.3">
      <c r="A223" s="152">
        <v>938</v>
      </c>
      <c r="B223" t="s">
        <v>1203</v>
      </c>
    </row>
    <row r="224" spans="1:52" x14ac:dyDescent="0.3">
      <c r="A224" s="152">
        <v>939</v>
      </c>
      <c r="B224" t="s">
        <v>1204</v>
      </c>
      <c r="D224" t="s">
        <v>1163</v>
      </c>
      <c r="E224" t="s">
        <v>1205</v>
      </c>
      <c r="F224" t="s">
        <v>1205</v>
      </c>
      <c r="G224" t="s">
        <v>1205</v>
      </c>
      <c r="H224" t="s">
        <v>1163</v>
      </c>
      <c r="I224" t="s">
        <v>1205</v>
      </c>
      <c r="J224" t="s">
        <v>1163</v>
      </c>
      <c r="K224" t="s">
        <v>1163</v>
      </c>
      <c r="M224" t="s">
        <v>1206</v>
      </c>
      <c r="N224" t="s">
        <v>1205</v>
      </c>
      <c r="P224" t="s">
        <v>1163</v>
      </c>
      <c r="Q224" t="s">
        <v>1206</v>
      </c>
      <c r="R224" t="s">
        <v>1205</v>
      </c>
      <c r="S224" t="s">
        <v>1206</v>
      </c>
      <c r="T224" t="s">
        <v>1205</v>
      </c>
      <c r="U224" t="s">
        <v>1206</v>
      </c>
      <c r="V224" t="s">
        <v>1206</v>
      </c>
      <c r="W224" t="s">
        <v>1205</v>
      </c>
      <c r="X224" t="s">
        <v>1206</v>
      </c>
      <c r="Y224" t="s">
        <v>1206</v>
      </c>
      <c r="Z224" t="s">
        <v>1205</v>
      </c>
      <c r="AA224" t="s">
        <v>1206</v>
      </c>
      <c r="AB224" t="s">
        <v>1205</v>
      </c>
      <c r="AC224" t="s">
        <v>1163</v>
      </c>
      <c r="AD224" t="s">
        <v>1205</v>
      </c>
      <c r="AE224" t="s">
        <v>1205</v>
      </c>
      <c r="AF224" t="s">
        <v>1206</v>
      </c>
      <c r="AG224" t="s">
        <v>1206</v>
      </c>
      <c r="AH224" t="s">
        <v>1206</v>
      </c>
      <c r="AI224" t="s">
        <v>1205</v>
      </c>
      <c r="AJ224" t="s">
        <v>1206</v>
      </c>
      <c r="AK224" t="s">
        <v>1206</v>
      </c>
      <c r="AL224" t="s">
        <v>1205</v>
      </c>
      <c r="AM224" t="s">
        <v>1163</v>
      </c>
      <c r="AN224" t="s">
        <v>1206</v>
      </c>
      <c r="AO224" t="s">
        <v>1206</v>
      </c>
      <c r="AP224" t="s">
        <v>1163</v>
      </c>
      <c r="AQ224" t="s">
        <v>1205</v>
      </c>
      <c r="AR224" t="s">
        <v>1206</v>
      </c>
      <c r="AS224" t="s">
        <v>1205</v>
      </c>
      <c r="AU224" t="s">
        <v>1206</v>
      </c>
      <c r="AV224" t="s">
        <v>1205</v>
      </c>
      <c r="AW224" t="s">
        <v>1205</v>
      </c>
      <c r="AX224" t="s">
        <v>1205</v>
      </c>
      <c r="AY224" t="s">
        <v>1205</v>
      </c>
      <c r="AZ224" t="s">
        <v>1206</v>
      </c>
    </row>
    <row r="225" spans="1:52" x14ac:dyDescent="0.3">
      <c r="A225" s="152">
        <v>940</v>
      </c>
      <c r="B225" t="s">
        <v>1207</v>
      </c>
      <c r="D225" t="s">
        <v>1173</v>
      </c>
      <c r="H225" t="s">
        <v>1098</v>
      </c>
      <c r="J225" t="s">
        <v>1151</v>
      </c>
      <c r="K225" t="s">
        <v>1151</v>
      </c>
      <c r="M225" t="s">
        <v>1233</v>
      </c>
      <c r="P225" t="s">
        <v>1127</v>
      </c>
      <c r="Q225" t="s">
        <v>1106</v>
      </c>
      <c r="S225" t="s">
        <v>1175</v>
      </c>
      <c r="U225" t="s">
        <v>1101</v>
      </c>
      <c r="V225" t="s">
        <v>1139</v>
      </c>
      <c r="X225" t="s">
        <v>1117</v>
      </c>
      <c r="Y225" t="s">
        <v>1139</v>
      </c>
      <c r="AA225" t="s">
        <v>1099</v>
      </c>
      <c r="AC225" t="s">
        <v>1098</v>
      </c>
      <c r="AF225" t="s">
        <v>1699</v>
      </c>
      <c r="AG225" t="s">
        <v>1020</v>
      </c>
      <c r="AH225" t="s">
        <v>1096</v>
      </c>
      <c r="AJ225" t="s">
        <v>1700</v>
      </c>
      <c r="AK225" t="s">
        <v>1151</v>
      </c>
      <c r="AM225" t="s">
        <v>1208</v>
      </c>
      <c r="AN225" t="s">
        <v>1192</v>
      </c>
      <c r="AO225" t="s">
        <v>1697</v>
      </c>
      <c r="AP225" t="s">
        <v>1701</v>
      </c>
      <c r="AR225" t="s">
        <v>1101</v>
      </c>
      <c r="AU225" t="s">
        <v>1101</v>
      </c>
      <c r="AZ225" t="s">
        <v>1139</v>
      </c>
    </row>
    <row r="226" spans="1:52" x14ac:dyDescent="0.3">
      <c r="A226" s="152">
        <v>941</v>
      </c>
      <c r="B226" t="s">
        <v>1211</v>
      </c>
      <c r="D226" t="s">
        <v>1173</v>
      </c>
      <c r="H226" t="s">
        <v>1098</v>
      </c>
      <c r="J226" t="s">
        <v>1151</v>
      </c>
      <c r="K226" t="s">
        <v>1151</v>
      </c>
      <c r="M226" t="s">
        <v>1233</v>
      </c>
      <c r="P226" t="s">
        <v>1127</v>
      </c>
      <c r="Q226" t="s">
        <v>1106</v>
      </c>
      <c r="S226" t="s">
        <v>1175</v>
      </c>
      <c r="U226" t="s">
        <v>1101</v>
      </c>
      <c r="V226" t="s">
        <v>1139</v>
      </c>
      <c r="X226" t="s">
        <v>1117</v>
      </c>
      <c r="Y226" t="s">
        <v>1139</v>
      </c>
      <c r="AA226" t="s">
        <v>1099</v>
      </c>
      <c r="AC226" t="s">
        <v>1098</v>
      </c>
      <c r="AF226" t="s">
        <v>1699</v>
      </c>
      <c r="AG226" t="s">
        <v>1020</v>
      </c>
      <c r="AH226" t="s">
        <v>1096</v>
      </c>
      <c r="AJ226" t="s">
        <v>1700</v>
      </c>
      <c r="AK226" t="s">
        <v>1151</v>
      </c>
      <c r="AM226" t="s">
        <v>1208</v>
      </c>
      <c r="AN226" t="s">
        <v>1192</v>
      </c>
      <c r="AO226" t="s">
        <v>1698</v>
      </c>
      <c r="AR226" t="s">
        <v>1101</v>
      </c>
      <c r="AU226" t="s">
        <v>1101</v>
      </c>
      <c r="AZ226" t="s">
        <v>1139</v>
      </c>
    </row>
    <row r="227" spans="1:52" x14ac:dyDescent="0.3">
      <c r="A227" s="152">
        <v>942</v>
      </c>
      <c r="B227" t="s">
        <v>1212</v>
      </c>
      <c r="D227">
        <v>0</v>
      </c>
      <c r="E227">
        <v>0</v>
      </c>
      <c r="F227">
        <v>0</v>
      </c>
      <c r="G227">
        <v>0</v>
      </c>
      <c r="H227">
        <v>0</v>
      </c>
      <c r="I227">
        <v>0</v>
      </c>
      <c r="J227">
        <v>2</v>
      </c>
      <c r="K227">
        <v>1</v>
      </c>
      <c r="M227">
        <v>0</v>
      </c>
      <c r="N227">
        <v>0</v>
      </c>
      <c r="P227">
        <v>0</v>
      </c>
      <c r="Q227">
        <v>0</v>
      </c>
      <c r="R227">
        <v>0</v>
      </c>
      <c r="S227">
        <v>0</v>
      </c>
      <c r="T227">
        <v>0</v>
      </c>
      <c r="U227">
        <v>0</v>
      </c>
      <c r="V227">
        <v>0</v>
      </c>
      <c r="W227">
        <v>0</v>
      </c>
      <c r="X227">
        <v>1</v>
      </c>
      <c r="Y227">
        <v>0</v>
      </c>
      <c r="Z227">
        <v>0</v>
      </c>
      <c r="AA227">
        <v>0</v>
      </c>
      <c r="AB227">
        <v>0</v>
      </c>
      <c r="AC227">
        <v>2</v>
      </c>
      <c r="AD227">
        <v>0</v>
      </c>
      <c r="AE227">
        <v>0</v>
      </c>
      <c r="AF227">
        <v>0</v>
      </c>
      <c r="AG227">
        <v>2</v>
      </c>
      <c r="AH227">
        <v>0</v>
      </c>
      <c r="AI227">
        <v>0</v>
      </c>
      <c r="AJ227">
        <v>0</v>
      </c>
      <c r="AK227">
        <v>0</v>
      </c>
      <c r="AL227">
        <v>0</v>
      </c>
      <c r="AM227">
        <v>0</v>
      </c>
      <c r="AN227">
        <v>0</v>
      </c>
      <c r="AO227">
        <v>1</v>
      </c>
      <c r="AP227">
        <v>0</v>
      </c>
      <c r="AQ227">
        <v>0</v>
      </c>
      <c r="AR227">
        <v>0</v>
      </c>
      <c r="AS227">
        <v>0</v>
      </c>
      <c r="AU227">
        <v>0</v>
      </c>
      <c r="AV227">
        <v>0</v>
      </c>
      <c r="AW227">
        <v>0</v>
      </c>
      <c r="AX227">
        <v>0</v>
      </c>
      <c r="AY227">
        <v>0</v>
      </c>
      <c r="AZ227">
        <v>2</v>
      </c>
    </row>
    <row r="228" spans="1:52" x14ac:dyDescent="0.3">
      <c r="A228" s="152">
        <v>943</v>
      </c>
      <c r="B228" t="s">
        <v>1213</v>
      </c>
      <c r="D228" t="s">
        <v>1214</v>
      </c>
      <c r="E228">
        <v>0</v>
      </c>
      <c r="F228">
        <v>0</v>
      </c>
      <c r="G228">
        <v>0</v>
      </c>
      <c r="H228" t="s">
        <v>1214</v>
      </c>
      <c r="I228">
        <v>0</v>
      </c>
      <c r="J228" t="s">
        <v>1215</v>
      </c>
      <c r="K228" t="s">
        <v>1215</v>
      </c>
      <c r="M228" t="s">
        <v>1214</v>
      </c>
      <c r="N228">
        <v>0</v>
      </c>
      <c r="P228" t="s">
        <v>1214</v>
      </c>
      <c r="Q228" t="s">
        <v>1214</v>
      </c>
      <c r="R228">
        <v>0</v>
      </c>
      <c r="S228" t="s">
        <v>1214</v>
      </c>
      <c r="T228">
        <v>0</v>
      </c>
      <c r="U228" t="s">
        <v>1214</v>
      </c>
      <c r="V228" t="s">
        <v>1214</v>
      </c>
      <c r="W228">
        <v>0</v>
      </c>
      <c r="X228" t="s">
        <v>1215</v>
      </c>
      <c r="Y228" t="s">
        <v>1214</v>
      </c>
      <c r="Z228">
        <v>0</v>
      </c>
      <c r="AA228" t="s">
        <v>1214</v>
      </c>
      <c r="AB228">
        <v>0</v>
      </c>
      <c r="AC228" t="s">
        <v>1215</v>
      </c>
      <c r="AD228">
        <v>0</v>
      </c>
      <c r="AE228">
        <v>0</v>
      </c>
      <c r="AF228" t="s">
        <v>1214</v>
      </c>
      <c r="AG228" t="s">
        <v>1215</v>
      </c>
      <c r="AH228" t="s">
        <v>1214</v>
      </c>
      <c r="AI228">
        <v>0</v>
      </c>
      <c r="AJ228" t="s">
        <v>1214</v>
      </c>
      <c r="AK228" t="s">
        <v>1214</v>
      </c>
      <c r="AL228">
        <v>0</v>
      </c>
      <c r="AM228" t="s">
        <v>1214</v>
      </c>
      <c r="AN228" t="s">
        <v>1214</v>
      </c>
      <c r="AO228" t="s">
        <v>1215</v>
      </c>
      <c r="AP228" t="s">
        <v>1214</v>
      </c>
      <c r="AQ228">
        <v>0</v>
      </c>
      <c r="AR228" t="s">
        <v>1214</v>
      </c>
      <c r="AS228">
        <v>0</v>
      </c>
      <c r="AU228" t="s">
        <v>1214</v>
      </c>
      <c r="AV228">
        <v>0</v>
      </c>
      <c r="AW228">
        <v>0</v>
      </c>
      <c r="AX228">
        <v>0</v>
      </c>
      <c r="AY228">
        <v>0</v>
      </c>
      <c r="AZ228" t="s">
        <v>1215</v>
      </c>
    </row>
    <row r="229" spans="1:52" x14ac:dyDescent="0.3">
      <c r="A229" s="152">
        <v>944</v>
      </c>
      <c r="B229" t="s">
        <v>1216</v>
      </c>
      <c r="D229">
        <v>0</v>
      </c>
      <c r="E229">
        <v>0</v>
      </c>
      <c r="F229">
        <v>0</v>
      </c>
      <c r="G229">
        <v>0</v>
      </c>
      <c r="H229">
        <v>0</v>
      </c>
      <c r="I229">
        <v>0</v>
      </c>
      <c r="J229">
        <v>0</v>
      </c>
      <c r="K229">
        <v>0</v>
      </c>
      <c r="M229">
        <v>0</v>
      </c>
      <c r="N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U229">
        <v>0</v>
      </c>
      <c r="AV229">
        <v>0</v>
      </c>
      <c r="AW229">
        <v>0</v>
      </c>
      <c r="AX229">
        <v>0</v>
      </c>
      <c r="AY229">
        <v>0</v>
      </c>
      <c r="AZ229">
        <v>0</v>
      </c>
    </row>
    <row r="230" spans="1:52" x14ac:dyDescent="0.3">
      <c r="A230" s="152">
        <v>945</v>
      </c>
      <c r="B230" t="s">
        <v>1218</v>
      </c>
    </row>
    <row r="231" spans="1:52" x14ac:dyDescent="0.3">
      <c r="A231" s="152">
        <v>946</v>
      </c>
      <c r="B231" t="s">
        <v>1219</v>
      </c>
      <c r="D231">
        <v>0</v>
      </c>
      <c r="E231">
        <v>0</v>
      </c>
      <c r="F231">
        <v>0</v>
      </c>
      <c r="G231">
        <v>0</v>
      </c>
      <c r="H231">
        <v>0</v>
      </c>
      <c r="I231">
        <v>0</v>
      </c>
      <c r="J231">
        <v>0</v>
      </c>
      <c r="K231">
        <v>0</v>
      </c>
      <c r="M231">
        <v>0</v>
      </c>
      <c r="N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U231">
        <v>0</v>
      </c>
      <c r="AV231">
        <v>0</v>
      </c>
      <c r="AW231">
        <v>0</v>
      </c>
      <c r="AX231">
        <v>0</v>
      </c>
      <c r="AY231">
        <v>0</v>
      </c>
      <c r="AZ231">
        <v>0</v>
      </c>
    </row>
    <row r="232" spans="1:52" x14ac:dyDescent="0.3">
      <c r="A232" s="152">
        <v>947</v>
      </c>
      <c r="B232" t="s">
        <v>1220</v>
      </c>
      <c r="D232" t="s">
        <v>402</v>
      </c>
      <c r="E232" t="s">
        <v>1702</v>
      </c>
      <c r="F232" t="s">
        <v>1443</v>
      </c>
      <c r="G232" t="s">
        <v>1378</v>
      </c>
      <c r="H232" t="s">
        <v>1350</v>
      </c>
      <c r="I232" t="s">
        <v>1703</v>
      </c>
      <c r="J232" t="s">
        <v>1352</v>
      </c>
      <c r="K232" t="s">
        <v>1353</v>
      </c>
      <c r="M232" t="s">
        <v>1704</v>
      </c>
      <c r="N232" t="s">
        <v>1702</v>
      </c>
      <c r="P232" t="s">
        <v>1356</v>
      </c>
      <c r="Q232" t="s">
        <v>1357</v>
      </c>
      <c r="R232" t="s">
        <v>1356</v>
      </c>
      <c r="S232" t="s">
        <v>1705</v>
      </c>
      <c r="T232" t="s">
        <v>1221</v>
      </c>
      <c r="U232" t="s">
        <v>1359</v>
      </c>
      <c r="V232" t="s">
        <v>1007</v>
      </c>
      <c r="W232" t="s">
        <v>1002</v>
      </c>
      <c r="X232" t="s">
        <v>1360</v>
      </c>
      <c r="Y232" t="s">
        <v>1706</v>
      </c>
      <c r="Z232" t="s">
        <v>1006</v>
      </c>
      <c r="AA232" t="s">
        <v>933</v>
      </c>
      <c r="AB232" t="s">
        <v>1362</v>
      </c>
      <c r="AC232" t="s">
        <v>1707</v>
      </c>
      <c r="AD232" t="s">
        <v>1702</v>
      </c>
      <c r="AE232" t="s">
        <v>1708</v>
      </c>
      <c r="AF232" t="s">
        <v>1004</v>
      </c>
      <c r="AG232" t="s">
        <v>1366</v>
      </c>
      <c r="AH232" t="s">
        <v>1367</v>
      </c>
      <c r="AI232" t="s">
        <v>1709</v>
      </c>
      <c r="AJ232" t="s">
        <v>1003</v>
      </c>
      <c r="AK232" t="s">
        <v>1369</v>
      </c>
      <c r="AL232" t="s">
        <v>1005</v>
      </c>
      <c r="AM232" t="s">
        <v>1371</v>
      </c>
      <c r="AN232" t="s">
        <v>1710</v>
      </c>
      <c r="AO232" t="s">
        <v>1702</v>
      </c>
      <c r="AP232" t="s">
        <v>1350</v>
      </c>
      <c r="AQ232" t="s">
        <v>1702</v>
      </c>
      <c r="AR232" t="s">
        <v>1374</v>
      </c>
      <c r="AS232" t="s">
        <v>1375</v>
      </c>
      <c r="AU232" t="s">
        <v>1711</v>
      </c>
      <c r="AV232" t="s">
        <v>402</v>
      </c>
      <c r="AW232" t="s">
        <v>1712</v>
      </c>
      <c r="AX232" t="s">
        <v>1376</v>
      </c>
      <c r="AY232" t="s">
        <v>1713</v>
      </c>
      <c r="AZ232" t="s">
        <v>1377</v>
      </c>
    </row>
    <row r="233" spans="1:52" x14ac:dyDescent="0.3">
      <c r="A233" s="152">
        <v>948</v>
      </c>
      <c r="B233" t="s">
        <v>1223</v>
      </c>
      <c r="D233" t="s">
        <v>402</v>
      </c>
      <c r="E233" t="s">
        <v>1714</v>
      </c>
      <c r="F233" t="s">
        <v>1443</v>
      </c>
      <c r="G233" t="s">
        <v>1715</v>
      </c>
      <c r="H233" t="s">
        <v>1382</v>
      </c>
      <c r="I233" t="s">
        <v>1716</v>
      </c>
      <c r="J233" t="s">
        <v>1383</v>
      </c>
      <c r="K233" t="s">
        <v>1384</v>
      </c>
      <c r="M233" t="s">
        <v>1717</v>
      </c>
      <c r="N233" t="s">
        <v>1714</v>
      </c>
      <c r="P233" t="s">
        <v>1387</v>
      </c>
      <c r="Q233" t="s">
        <v>1388</v>
      </c>
      <c r="R233" t="s">
        <v>1389</v>
      </c>
      <c r="S233" t="s">
        <v>1718</v>
      </c>
      <c r="T233" t="s">
        <v>1719</v>
      </c>
      <c r="U233" t="s">
        <v>1392</v>
      </c>
      <c r="V233" t="s">
        <v>1393</v>
      </c>
      <c r="W233" t="s">
        <v>1394</v>
      </c>
      <c r="X233" t="s">
        <v>1395</v>
      </c>
      <c r="Y233" t="s">
        <v>1396</v>
      </c>
      <c r="Z233" t="s">
        <v>1011</v>
      </c>
      <c r="AA233" t="s">
        <v>1397</v>
      </c>
      <c r="AB233" t="s">
        <v>1398</v>
      </c>
      <c r="AC233" t="s">
        <v>1720</v>
      </c>
      <c r="AD233" t="s">
        <v>1714</v>
      </c>
      <c r="AE233" t="s">
        <v>1721</v>
      </c>
      <c r="AF233" t="s">
        <v>1402</v>
      </c>
      <c r="AG233" t="s">
        <v>1403</v>
      </c>
      <c r="AH233" t="s">
        <v>1404</v>
      </c>
      <c r="AI233" t="s">
        <v>1709</v>
      </c>
      <c r="AJ233" t="s">
        <v>1406</v>
      </c>
      <c r="AK233" t="s">
        <v>1407</v>
      </c>
      <c r="AL233" t="s">
        <v>1722</v>
      </c>
      <c r="AM233" t="s">
        <v>1408</v>
      </c>
      <c r="AN233" t="s">
        <v>1723</v>
      </c>
      <c r="AO233" t="s">
        <v>1714</v>
      </c>
      <c r="AP233" t="s">
        <v>1411</v>
      </c>
      <c r="AQ233" t="s">
        <v>1714</v>
      </c>
      <c r="AR233" t="s">
        <v>1413</v>
      </c>
      <c r="AS233" t="s">
        <v>1010</v>
      </c>
      <c r="AU233" t="s">
        <v>1724</v>
      </c>
      <c r="AV233" t="s">
        <v>402</v>
      </c>
      <c r="AW233" t="s">
        <v>1725</v>
      </c>
      <c r="AX233" t="s">
        <v>1415</v>
      </c>
      <c r="AY233" t="s">
        <v>1726</v>
      </c>
      <c r="AZ233" t="s">
        <v>1416</v>
      </c>
    </row>
    <row r="234" spans="1:52" x14ac:dyDescent="0.3">
      <c r="A234" s="152">
        <v>949</v>
      </c>
      <c r="B234" t="s">
        <v>935</v>
      </c>
      <c r="D234" t="s">
        <v>402</v>
      </c>
      <c r="E234" t="s">
        <v>384</v>
      </c>
      <c r="F234" t="s">
        <v>384</v>
      </c>
      <c r="G234" t="s">
        <v>384</v>
      </c>
      <c r="H234" t="s">
        <v>384</v>
      </c>
      <c r="I234" t="s">
        <v>384</v>
      </c>
      <c r="J234" t="s">
        <v>384</v>
      </c>
      <c r="K234" t="s">
        <v>384</v>
      </c>
      <c r="M234" t="s">
        <v>384</v>
      </c>
      <c r="N234" t="s">
        <v>384</v>
      </c>
      <c r="P234" t="s">
        <v>384</v>
      </c>
      <c r="Q234" t="s">
        <v>384</v>
      </c>
      <c r="R234" t="s">
        <v>384</v>
      </c>
      <c r="S234" t="s">
        <v>384</v>
      </c>
      <c r="T234" t="s">
        <v>384</v>
      </c>
      <c r="U234" t="s">
        <v>384</v>
      </c>
      <c r="V234" t="s">
        <v>384</v>
      </c>
      <c r="W234" t="s">
        <v>384</v>
      </c>
      <c r="X234" t="s">
        <v>384</v>
      </c>
      <c r="Y234" t="s">
        <v>384</v>
      </c>
      <c r="Z234" t="s">
        <v>384</v>
      </c>
      <c r="AA234" t="s">
        <v>384</v>
      </c>
      <c r="AB234" t="s">
        <v>384</v>
      </c>
      <c r="AC234" t="s">
        <v>384</v>
      </c>
      <c r="AD234" t="s">
        <v>384</v>
      </c>
      <c r="AE234" t="s">
        <v>384</v>
      </c>
      <c r="AF234" t="s">
        <v>384</v>
      </c>
      <c r="AG234" t="s">
        <v>384</v>
      </c>
      <c r="AH234" t="s">
        <v>384</v>
      </c>
      <c r="AI234" t="s">
        <v>402</v>
      </c>
      <c r="AJ234" t="s">
        <v>384</v>
      </c>
      <c r="AK234" t="s">
        <v>384</v>
      </c>
      <c r="AL234" t="s">
        <v>384</v>
      </c>
      <c r="AM234" t="s">
        <v>384</v>
      </c>
      <c r="AN234" t="s">
        <v>384</v>
      </c>
      <c r="AO234" t="s">
        <v>384</v>
      </c>
      <c r="AP234" t="s">
        <v>384</v>
      </c>
      <c r="AQ234" t="s">
        <v>384</v>
      </c>
      <c r="AR234" t="s">
        <v>384</v>
      </c>
      <c r="AS234" t="s">
        <v>384</v>
      </c>
      <c r="AU234" t="s">
        <v>384</v>
      </c>
      <c r="AV234" t="s">
        <v>402</v>
      </c>
      <c r="AW234" t="s">
        <v>384</v>
      </c>
      <c r="AX234" t="s">
        <v>384</v>
      </c>
      <c r="AY234" t="s">
        <v>384</v>
      </c>
      <c r="AZ234" t="s">
        <v>401</v>
      </c>
    </row>
    <row r="235" spans="1:52" x14ac:dyDescent="0.3">
      <c r="A235" s="152">
        <v>950</v>
      </c>
      <c r="B235" t="s">
        <v>936</v>
      </c>
      <c r="D235" t="s">
        <v>51</v>
      </c>
      <c r="E235" t="s">
        <v>50</v>
      </c>
      <c r="F235" t="s">
        <v>50</v>
      </c>
      <c r="G235" t="s">
        <v>50</v>
      </c>
      <c r="H235" t="s">
        <v>50</v>
      </c>
      <c r="I235" t="s">
        <v>50</v>
      </c>
      <c r="J235" t="s">
        <v>50</v>
      </c>
      <c r="K235" t="s">
        <v>50</v>
      </c>
      <c r="M235" t="s">
        <v>50</v>
      </c>
      <c r="N235" t="s">
        <v>50</v>
      </c>
      <c r="P235" t="s">
        <v>50</v>
      </c>
      <c r="Q235" t="s">
        <v>50</v>
      </c>
      <c r="R235" t="s">
        <v>50</v>
      </c>
      <c r="S235" t="s">
        <v>50</v>
      </c>
      <c r="T235" t="s">
        <v>51</v>
      </c>
      <c r="U235" t="s">
        <v>50</v>
      </c>
      <c r="V235" t="s">
        <v>50</v>
      </c>
      <c r="W235" t="s">
        <v>50</v>
      </c>
      <c r="X235" t="s">
        <v>50</v>
      </c>
      <c r="Y235" t="s">
        <v>50</v>
      </c>
      <c r="Z235" t="s">
        <v>50</v>
      </c>
      <c r="AA235" t="s">
        <v>50</v>
      </c>
      <c r="AB235" t="s">
        <v>50</v>
      </c>
      <c r="AC235" t="s">
        <v>50</v>
      </c>
      <c r="AD235" t="s">
        <v>50</v>
      </c>
      <c r="AE235" t="s">
        <v>50</v>
      </c>
      <c r="AF235" t="s">
        <v>50</v>
      </c>
      <c r="AG235" t="s">
        <v>50</v>
      </c>
      <c r="AH235" t="s">
        <v>50</v>
      </c>
      <c r="AI235" t="s">
        <v>51</v>
      </c>
      <c r="AJ235" t="s">
        <v>50</v>
      </c>
      <c r="AK235" t="s">
        <v>50</v>
      </c>
      <c r="AL235" t="s">
        <v>50</v>
      </c>
      <c r="AM235" t="s">
        <v>50</v>
      </c>
      <c r="AN235" t="s">
        <v>50</v>
      </c>
      <c r="AO235" t="s">
        <v>50</v>
      </c>
      <c r="AP235" t="s">
        <v>50</v>
      </c>
      <c r="AQ235" t="s">
        <v>50</v>
      </c>
      <c r="AR235" t="s">
        <v>50</v>
      </c>
      <c r="AS235" t="s">
        <v>50</v>
      </c>
      <c r="AU235" t="s">
        <v>50</v>
      </c>
      <c r="AV235" t="s">
        <v>51</v>
      </c>
      <c r="AW235" t="s">
        <v>50</v>
      </c>
      <c r="AX235" t="s">
        <v>50</v>
      </c>
      <c r="AY235" t="s">
        <v>50</v>
      </c>
      <c r="AZ235" t="s">
        <v>50</v>
      </c>
    </row>
    <row r="236" spans="1:52" x14ac:dyDescent="0.3">
      <c r="A236" s="152">
        <v>951</v>
      </c>
      <c r="B236" t="s">
        <v>937</v>
      </c>
      <c r="D236">
        <v>2</v>
      </c>
      <c r="E236">
        <v>2</v>
      </c>
      <c r="F236">
        <v>2</v>
      </c>
      <c r="G236">
        <v>2</v>
      </c>
      <c r="H236">
        <v>2</v>
      </c>
      <c r="I236">
        <v>2</v>
      </c>
      <c r="J236">
        <v>2</v>
      </c>
      <c r="K236">
        <v>2</v>
      </c>
      <c r="M236">
        <v>2</v>
      </c>
      <c r="N236">
        <v>2</v>
      </c>
      <c r="P236">
        <v>2</v>
      </c>
      <c r="Q236">
        <v>2</v>
      </c>
      <c r="R236">
        <v>2</v>
      </c>
      <c r="S236">
        <v>2</v>
      </c>
      <c r="T236">
        <v>2</v>
      </c>
      <c r="U236">
        <v>2</v>
      </c>
      <c r="V236">
        <v>2</v>
      </c>
      <c r="W236">
        <v>2</v>
      </c>
      <c r="X236">
        <v>2</v>
      </c>
      <c r="Y236">
        <v>2</v>
      </c>
      <c r="Z236">
        <v>2</v>
      </c>
      <c r="AA236">
        <v>2</v>
      </c>
      <c r="AB236">
        <v>2</v>
      </c>
      <c r="AC236">
        <v>2</v>
      </c>
      <c r="AD236">
        <v>2</v>
      </c>
      <c r="AE236">
        <v>2</v>
      </c>
      <c r="AF236">
        <v>2</v>
      </c>
      <c r="AG236">
        <v>2</v>
      </c>
      <c r="AH236">
        <v>2</v>
      </c>
      <c r="AI236">
        <v>2</v>
      </c>
      <c r="AJ236">
        <v>2</v>
      </c>
      <c r="AK236">
        <v>2</v>
      </c>
      <c r="AL236">
        <v>2</v>
      </c>
      <c r="AM236">
        <v>2</v>
      </c>
      <c r="AN236">
        <v>2</v>
      </c>
      <c r="AO236">
        <v>2</v>
      </c>
      <c r="AP236">
        <v>2</v>
      </c>
      <c r="AQ236">
        <v>2</v>
      </c>
      <c r="AR236">
        <v>2</v>
      </c>
      <c r="AS236">
        <v>2</v>
      </c>
      <c r="AU236">
        <v>2</v>
      </c>
      <c r="AV236">
        <v>2</v>
      </c>
      <c r="AW236">
        <v>2</v>
      </c>
      <c r="AX236">
        <v>2</v>
      </c>
      <c r="AY236">
        <v>2</v>
      </c>
      <c r="AZ236">
        <v>2</v>
      </c>
    </row>
    <row r="237" spans="1:52" x14ac:dyDescent="0.3">
      <c r="A237" s="152">
        <v>952</v>
      </c>
      <c r="B237" t="s">
        <v>938</v>
      </c>
      <c r="E237" t="s">
        <v>1727</v>
      </c>
      <c r="F237" t="s">
        <v>1228</v>
      </c>
      <c r="H237" t="s">
        <v>1417</v>
      </c>
      <c r="I237" t="s">
        <v>1728</v>
      </c>
      <c r="J237" t="s">
        <v>1729</v>
      </c>
      <c r="K237" t="s">
        <v>1420</v>
      </c>
      <c r="M237" t="s">
        <v>1421</v>
      </c>
      <c r="N237" t="s">
        <v>1727</v>
      </c>
      <c r="P237" t="s">
        <v>1422</v>
      </c>
      <c r="Q237" t="s">
        <v>1013</v>
      </c>
      <c r="R237" t="s">
        <v>942</v>
      </c>
      <c r="S237" t="s">
        <v>1730</v>
      </c>
      <c r="T237" t="s">
        <v>1016</v>
      </c>
      <c r="U237" t="s">
        <v>1423</v>
      </c>
      <c r="V237" t="s">
        <v>1424</v>
      </c>
      <c r="W237" t="s">
        <v>1013</v>
      </c>
      <c r="X237" t="s">
        <v>1425</v>
      </c>
      <c r="Y237" t="s">
        <v>1731</v>
      </c>
      <c r="Z237" t="s">
        <v>1427</v>
      </c>
      <c r="AA237" t="s">
        <v>1428</v>
      </c>
      <c r="AB237" t="s">
        <v>1429</v>
      </c>
      <c r="AC237" t="s">
        <v>1732</v>
      </c>
      <c r="AD237" t="s">
        <v>1727</v>
      </c>
      <c r="AE237" t="s">
        <v>942</v>
      </c>
      <c r="AF237" t="s">
        <v>1431</v>
      </c>
      <c r="AG237" t="s">
        <v>1432</v>
      </c>
      <c r="AH237" t="s">
        <v>1433</v>
      </c>
      <c r="AI237" t="s">
        <v>942</v>
      </c>
      <c r="AJ237" t="s">
        <v>1434</v>
      </c>
      <c r="AK237" t="s">
        <v>1435</v>
      </c>
      <c r="AL237" t="s">
        <v>1733</v>
      </c>
      <c r="AM237" t="s">
        <v>1734</v>
      </c>
      <c r="AN237" t="s">
        <v>1436</v>
      </c>
      <c r="AO237" t="s">
        <v>1727</v>
      </c>
      <c r="AP237" t="s">
        <v>942</v>
      </c>
      <c r="AQ237" t="s">
        <v>1727</v>
      </c>
      <c r="AR237" t="s">
        <v>1437</v>
      </c>
      <c r="AS237" t="s">
        <v>1438</v>
      </c>
      <c r="AU237" t="s">
        <v>1017</v>
      </c>
      <c r="AV237" t="s">
        <v>1100</v>
      </c>
      <c r="AW237" t="s">
        <v>1735</v>
      </c>
      <c r="AX237" t="s">
        <v>1440</v>
      </c>
      <c r="AY237" t="s">
        <v>942</v>
      </c>
      <c r="AZ237" t="s">
        <v>942</v>
      </c>
    </row>
    <row r="238" spans="1:52" x14ac:dyDescent="0.3">
      <c r="A238" s="152">
        <v>953</v>
      </c>
      <c r="B238" t="s">
        <v>943</v>
      </c>
      <c r="D238">
        <v>2</v>
      </c>
      <c r="E238">
        <v>2</v>
      </c>
      <c r="F238">
        <v>2</v>
      </c>
      <c r="G238">
        <v>2</v>
      </c>
      <c r="H238">
        <v>2</v>
      </c>
      <c r="I238">
        <v>2</v>
      </c>
      <c r="J238">
        <v>2</v>
      </c>
      <c r="K238">
        <v>2</v>
      </c>
      <c r="M238">
        <v>2</v>
      </c>
      <c r="N238">
        <v>2</v>
      </c>
      <c r="P238">
        <v>2</v>
      </c>
      <c r="Q238">
        <v>2</v>
      </c>
      <c r="R238">
        <v>2</v>
      </c>
      <c r="S238">
        <v>2</v>
      </c>
      <c r="T238">
        <v>2</v>
      </c>
      <c r="U238">
        <v>2</v>
      </c>
      <c r="V238">
        <v>2</v>
      </c>
      <c r="W238">
        <v>2</v>
      </c>
      <c r="X238">
        <v>2</v>
      </c>
      <c r="Y238">
        <v>2</v>
      </c>
      <c r="Z238">
        <v>2</v>
      </c>
      <c r="AA238">
        <v>2</v>
      </c>
      <c r="AB238">
        <v>2</v>
      </c>
      <c r="AC238">
        <v>2</v>
      </c>
      <c r="AD238">
        <v>2</v>
      </c>
      <c r="AE238">
        <v>2</v>
      </c>
      <c r="AF238">
        <v>2</v>
      </c>
      <c r="AG238">
        <v>2</v>
      </c>
      <c r="AH238">
        <v>2</v>
      </c>
      <c r="AI238">
        <v>2</v>
      </c>
      <c r="AJ238">
        <v>2</v>
      </c>
      <c r="AK238">
        <v>2</v>
      </c>
      <c r="AL238">
        <v>2</v>
      </c>
      <c r="AM238">
        <v>2</v>
      </c>
      <c r="AN238">
        <v>2</v>
      </c>
      <c r="AO238">
        <v>2</v>
      </c>
      <c r="AP238">
        <v>2</v>
      </c>
      <c r="AQ238">
        <v>2</v>
      </c>
      <c r="AR238">
        <v>2</v>
      </c>
      <c r="AS238">
        <v>2</v>
      </c>
      <c r="AU238">
        <v>2</v>
      </c>
      <c r="AV238">
        <v>2</v>
      </c>
      <c r="AW238">
        <v>2</v>
      </c>
      <c r="AX238">
        <v>2</v>
      </c>
      <c r="AY238">
        <v>2</v>
      </c>
      <c r="AZ238">
        <v>2</v>
      </c>
    </row>
    <row r="239" spans="1:52" x14ac:dyDescent="0.3">
      <c r="A239" s="152">
        <v>954</v>
      </c>
      <c r="B239" t="s">
        <v>382</v>
      </c>
      <c r="D239" t="s">
        <v>51</v>
      </c>
      <c r="E239" t="s">
        <v>50</v>
      </c>
      <c r="F239" t="s">
        <v>50</v>
      </c>
      <c r="G239" t="s">
        <v>50</v>
      </c>
      <c r="H239" t="s">
        <v>50</v>
      </c>
      <c r="I239" t="s">
        <v>50</v>
      </c>
      <c r="J239" t="s">
        <v>50</v>
      </c>
      <c r="K239" t="s">
        <v>50</v>
      </c>
      <c r="M239" t="s">
        <v>50</v>
      </c>
      <c r="N239" t="s">
        <v>50</v>
      </c>
      <c r="P239" t="s">
        <v>50</v>
      </c>
      <c r="Q239" t="s">
        <v>50</v>
      </c>
      <c r="R239" t="s">
        <v>50</v>
      </c>
      <c r="S239" t="s">
        <v>51</v>
      </c>
      <c r="T239" t="s">
        <v>50</v>
      </c>
      <c r="U239" t="s">
        <v>50</v>
      </c>
      <c r="V239" t="s">
        <v>50</v>
      </c>
      <c r="W239" t="s">
        <v>50</v>
      </c>
      <c r="X239" t="s">
        <v>50</v>
      </c>
      <c r="Y239" t="s">
        <v>50</v>
      </c>
      <c r="Z239" t="s">
        <v>50</v>
      </c>
      <c r="AA239" t="s">
        <v>50</v>
      </c>
      <c r="AB239" t="s">
        <v>50</v>
      </c>
      <c r="AC239" t="s">
        <v>50</v>
      </c>
      <c r="AD239" t="s">
        <v>50</v>
      </c>
      <c r="AE239" t="s">
        <v>50</v>
      </c>
      <c r="AF239" t="s">
        <v>50</v>
      </c>
      <c r="AG239" t="s">
        <v>1012</v>
      </c>
      <c r="AH239" t="s">
        <v>50</v>
      </c>
      <c r="AI239" t="s">
        <v>51</v>
      </c>
      <c r="AJ239" t="s">
        <v>50</v>
      </c>
      <c r="AK239" t="s">
        <v>50</v>
      </c>
      <c r="AL239" t="s">
        <v>50</v>
      </c>
      <c r="AM239" t="s">
        <v>50</v>
      </c>
      <c r="AN239" t="s">
        <v>50</v>
      </c>
      <c r="AO239" t="s">
        <v>50</v>
      </c>
      <c r="AP239" t="s">
        <v>50</v>
      </c>
      <c r="AQ239" t="s">
        <v>50</v>
      </c>
      <c r="AR239" t="s">
        <v>50</v>
      </c>
      <c r="AS239" t="s">
        <v>50</v>
      </c>
      <c r="AU239" t="s">
        <v>50</v>
      </c>
      <c r="AV239" t="s">
        <v>51</v>
      </c>
      <c r="AW239" t="s">
        <v>50</v>
      </c>
      <c r="AX239" t="s">
        <v>50</v>
      </c>
      <c r="AY239" t="s">
        <v>50</v>
      </c>
      <c r="AZ239" t="s">
        <v>50</v>
      </c>
    </row>
    <row r="240" spans="1:52" x14ac:dyDescent="0.3">
      <c r="A240" s="152">
        <v>955</v>
      </c>
      <c r="B240" t="s">
        <v>944</v>
      </c>
      <c r="D240">
        <v>0</v>
      </c>
      <c r="E240">
        <v>0</v>
      </c>
      <c r="F240">
        <v>0</v>
      </c>
      <c r="G240">
        <v>0</v>
      </c>
      <c r="H240">
        <v>0</v>
      </c>
      <c r="I240">
        <v>0</v>
      </c>
      <c r="J240">
        <v>0</v>
      </c>
      <c r="K240">
        <v>0</v>
      </c>
      <c r="M240">
        <v>0</v>
      </c>
      <c r="N240">
        <v>0</v>
      </c>
      <c r="P240">
        <v>0</v>
      </c>
      <c r="Q240">
        <v>0</v>
      </c>
      <c r="R240">
        <v>0</v>
      </c>
      <c r="S240">
        <v>0</v>
      </c>
      <c r="T240">
        <v>1</v>
      </c>
      <c r="U240">
        <v>0</v>
      </c>
      <c r="V240">
        <v>0</v>
      </c>
      <c r="W240">
        <v>0</v>
      </c>
      <c r="X240">
        <v>0</v>
      </c>
      <c r="Y240">
        <v>0</v>
      </c>
      <c r="Z240">
        <v>3</v>
      </c>
      <c r="AA240">
        <v>0</v>
      </c>
      <c r="AB240">
        <v>0</v>
      </c>
      <c r="AC240">
        <v>0</v>
      </c>
      <c r="AD240">
        <v>0</v>
      </c>
      <c r="AE240">
        <v>0</v>
      </c>
      <c r="AF240">
        <v>0</v>
      </c>
      <c r="AG240">
        <v>0</v>
      </c>
      <c r="AH240">
        <v>0</v>
      </c>
      <c r="AI240">
        <v>0</v>
      </c>
      <c r="AJ240">
        <v>0</v>
      </c>
      <c r="AK240">
        <v>0</v>
      </c>
      <c r="AL240">
        <v>0</v>
      </c>
      <c r="AM240">
        <v>0</v>
      </c>
      <c r="AN240">
        <v>1</v>
      </c>
      <c r="AO240">
        <v>2</v>
      </c>
      <c r="AP240">
        <v>0</v>
      </c>
      <c r="AQ240">
        <v>0</v>
      </c>
      <c r="AR240">
        <v>0</v>
      </c>
      <c r="AS240">
        <v>0</v>
      </c>
      <c r="AU240">
        <v>0</v>
      </c>
      <c r="AV240">
        <v>0</v>
      </c>
      <c r="AW240">
        <v>0</v>
      </c>
      <c r="AX240">
        <v>0</v>
      </c>
      <c r="AY240">
        <v>0</v>
      </c>
      <c r="AZ240">
        <v>0</v>
      </c>
    </row>
    <row r="241" spans="1:52" x14ac:dyDescent="0.3">
      <c r="A241" s="152">
        <v>956</v>
      </c>
      <c r="B241" t="s">
        <v>383</v>
      </c>
      <c r="D241" t="s">
        <v>51</v>
      </c>
      <c r="E241" t="s">
        <v>50</v>
      </c>
      <c r="F241" t="s">
        <v>50</v>
      </c>
      <c r="G241" t="s">
        <v>50</v>
      </c>
      <c r="H241" t="s">
        <v>50</v>
      </c>
      <c r="I241" t="s">
        <v>50</v>
      </c>
      <c r="J241" t="s">
        <v>50</v>
      </c>
      <c r="K241" t="s">
        <v>50</v>
      </c>
      <c r="M241" t="s">
        <v>50</v>
      </c>
      <c r="N241" t="s">
        <v>50</v>
      </c>
      <c r="P241" t="s">
        <v>50</v>
      </c>
      <c r="Q241" t="s">
        <v>50</v>
      </c>
      <c r="R241" t="s">
        <v>50</v>
      </c>
      <c r="S241" t="s">
        <v>50</v>
      </c>
      <c r="T241" t="s">
        <v>50</v>
      </c>
      <c r="U241" t="s">
        <v>50</v>
      </c>
      <c r="V241" t="s">
        <v>50</v>
      </c>
      <c r="W241">
        <v>0</v>
      </c>
      <c r="X241" t="s">
        <v>50</v>
      </c>
      <c r="Y241" t="s">
        <v>50</v>
      </c>
      <c r="Z241" t="s">
        <v>50</v>
      </c>
      <c r="AA241" t="s">
        <v>50</v>
      </c>
      <c r="AB241" t="s">
        <v>50</v>
      </c>
      <c r="AC241" t="s">
        <v>50</v>
      </c>
      <c r="AD241" t="s">
        <v>50</v>
      </c>
      <c r="AE241" t="s">
        <v>50</v>
      </c>
      <c r="AF241" t="s">
        <v>50</v>
      </c>
      <c r="AG241" t="s">
        <v>1012</v>
      </c>
      <c r="AH241" t="s">
        <v>50</v>
      </c>
      <c r="AI241" t="s">
        <v>51</v>
      </c>
      <c r="AJ241" t="s">
        <v>50</v>
      </c>
      <c r="AK241" t="s">
        <v>50</v>
      </c>
      <c r="AL241" t="s">
        <v>50</v>
      </c>
      <c r="AM241" t="s">
        <v>50</v>
      </c>
      <c r="AN241" t="s">
        <v>50</v>
      </c>
      <c r="AO241" t="s">
        <v>50</v>
      </c>
      <c r="AP241" t="s">
        <v>50</v>
      </c>
      <c r="AQ241" t="s">
        <v>50</v>
      </c>
      <c r="AR241" t="s">
        <v>50</v>
      </c>
      <c r="AS241" t="s">
        <v>50</v>
      </c>
      <c r="AU241" t="s">
        <v>50</v>
      </c>
      <c r="AV241" t="s">
        <v>51</v>
      </c>
      <c r="AW241" t="s">
        <v>50</v>
      </c>
      <c r="AX241" t="s">
        <v>50</v>
      </c>
      <c r="AY241" t="s">
        <v>50</v>
      </c>
      <c r="AZ241" t="s">
        <v>50</v>
      </c>
    </row>
    <row r="242" spans="1:52" x14ac:dyDescent="0.3">
      <c r="A242" s="152">
        <v>957</v>
      </c>
      <c r="B242" t="s">
        <v>945</v>
      </c>
      <c r="D242">
        <v>0</v>
      </c>
      <c r="E242">
        <v>0</v>
      </c>
      <c r="F242">
        <v>0</v>
      </c>
      <c r="G242">
        <v>0</v>
      </c>
      <c r="H242">
        <v>0</v>
      </c>
      <c r="I242">
        <v>0</v>
      </c>
      <c r="J242">
        <v>0</v>
      </c>
      <c r="K242">
        <v>0</v>
      </c>
      <c r="M242">
        <v>0</v>
      </c>
      <c r="N242">
        <v>0</v>
      </c>
      <c r="P242">
        <v>0</v>
      </c>
      <c r="Q242">
        <v>0</v>
      </c>
      <c r="R242">
        <v>0</v>
      </c>
      <c r="S242">
        <v>1</v>
      </c>
      <c r="T242">
        <v>1</v>
      </c>
      <c r="U242">
        <v>0</v>
      </c>
      <c r="V242">
        <v>1</v>
      </c>
      <c r="W242">
        <v>0</v>
      </c>
      <c r="X242">
        <v>0</v>
      </c>
      <c r="Y242">
        <v>0</v>
      </c>
      <c r="Z242">
        <v>3</v>
      </c>
      <c r="AA242">
        <v>0</v>
      </c>
      <c r="AB242">
        <v>0</v>
      </c>
      <c r="AC242">
        <v>0</v>
      </c>
      <c r="AD242">
        <v>0</v>
      </c>
      <c r="AE242">
        <v>1</v>
      </c>
      <c r="AF242">
        <v>0</v>
      </c>
      <c r="AG242">
        <v>0</v>
      </c>
      <c r="AH242">
        <v>0</v>
      </c>
      <c r="AI242">
        <v>0</v>
      </c>
      <c r="AJ242">
        <v>0</v>
      </c>
      <c r="AK242">
        <v>0</v>
      </c>
      <c r="AL242">
        <v>0</v>
      </c>
      <c r="AM242">
        <v>0</v>
      </c>
      <c r="AN242">
        <v>0</v>
      </c>
      <c r="AO242">
        <v>0</v>
      </c>
      <c r="AP242">
        <v>0</v>
      </c>
      <c r="AQ242">
        <v>0</v>
      </c>
      <c r="AR242">
        <v>0</v>
      </c>
      <c r="AS242">
        <v>0</v>
      </c>
      <c r="AU242">
        <v>0</v>
      </c>
      <c r="AV242">
        <v>0</v>
      </c>
      <c r="AW242">
        <v>0</v>
      </c>
      <c r="AX242">
        <v>0</v>
      </c>
      <c r="AY242">
        <v>0</v>
      </c>
      <c r="AZ242">
        <v>0</v>
      </c>
    </row>
    <row r="243" spans="1:52" x14ac:dyDescent="0.3">
      <c r="A243" s="152">
        <v>958</v>
      </c>
      <c r="B243" t="s">
        <v>1229</v>
      </c>
      <c r="D243" t="s">
        <v>51</v>
      </c>
      <c r="E243" t="s">
        <v>50</v>
      </c>
      <c r="F243" t="s">
        <v>50</v>
      </c>
      <c r="G243" t="s">
        <v>50</v>
      </c>
      <c r="H243" t="s">
        <v>50</v>
      </c>
      <c r="I243" t="s">
        <v>50</v>
      </c>
      <c r="J243" t="s">
        <v>50</v>
      </c>
      <c r="K243" t="s">
        <v>50</v>
      </c>
      <c r="M243" t="s">
        <v>50</v>
      </c>
      <c r="N243" t="s">
        <v>50</v>
      </c>
      <c r="P243" t="s">
        <v>50</v>
      </c>
      <c r="Q243" t="s">
        <v>50</v>
      </c>
      <c r="R243" t="s">
        <v>50</v>
      </c>
      <c r="S243" t="s">
        <v>50</v>
      </c>
      <c r="T243" t="s">
        <v>50</v>
      </c>
      <c r="U243" t="s">
        <v>50</v>
      </c>
      <c r="V243" t="s">
        <v>50</v>
      </c>
      <c r="W243" t="s">
        <v>50</v>
      </c>
      <c r="X243" t="s">
        <v>50</v>
      </c>
      <c r="Y243" t="s">
        <v>50</v>
      </c>
      <c r="Z243" t="s">
        <v>50</v>
      </c>
      <c r="AA243" t="s">
        <v>50</v>
      </c>
      <c r="AB243" t="s">
        <v>50</v>
      </c>
      <c r="AC243" t="s">
        <v>50</v>
      </c>
      <c r="AD243" t="s">
        <v>50</v>
      </c>
      <c r="AE243" t="s">
        <v>50</v>
      </c>
      <c r="AF243" t="s">
        <v>50</v>
      </c>
      <c r="AG243" t="s">
        <v>1012</v>
      </c>
      <c r="AH243" t="s">
        <v>50</v>
      </c>
      <c r="AI243" t="s">
        <v>51</v>
      </c>
      <c r="AJ243" t="s">
        <v>50</v>
      </c>
      <c r="AK243" t="s">
        <v>50</v>
      </c>
      <c r="AL243" t="s">
        <v>50</v>
      </c>
      <c r="AM243" t="s">
        <v>50</v>
      </c>
      <c r="AN243" t="s">
        <v>50</v>
      </c>
      <c r="AO243" t="s">
        <v>50</v>
      </c>
      <c r="AP243" t="s">
        <v>50</v>
      </c>
      <c r="AQ243" t="s">
        <v>50</v>
      </c>
      <c r="AR243" t="s">
        <v>50</v>
      </c>
      <c r="AS243" t="s">
        <v>50</v>
      </c>
      <c r="AU243" t="s">
        <v>50</v>
      </c>
      <c r="AV243" t="s">
        <v>51</v>
      </c>
      <c r="AW243" t="s">
        <v>50</v>
      </c>
      <c r="AX243" t="s">
        <v>50</v>
      </c>
      <c r="AY243" t="s">
        <v>50</v>
      </c>
      <c r="AZ243" t="s">
        <v>50</v>
      </c>
    </row>
    <row r="244" spans="1:52" x14ac:dyDescent="0.3">
      <c r="A244" s="152">
        <v>959</v>
      </c>
      <c r="B244" t="s">
        <v>947</v>
      </c>
      <c r="D244">
        <v>2</v>
      </c>
      <c r="E244">
        <v>2</v>
      </c>
      <c r="F244">
        <v>2</v>
      </c>
      <c r="G244">
        <v>2</v>
      </c>
      <c r="H244">
        <v>2</v>
      </c>
      <c r="I244">
        <v>2</v>
      </c>
      <c r="J244">
        <v>2</v>
      </c>
      <c r="K244">
        <v>2</v>
      </c>
      <c r="M244">
        <v>2</v>
      </c>
      <c r="N244">
        <v>2</v>
      </c>
      <c r="P244">
        <v>2</v>
      </c>
      <c r="Q244">
        <v>2</v>
      </c>
      <c r="R244">
        <v>2</v>
      </c>
      <c r="S244">
        <v>3</v>
      </c>
      <c r="T244">
        <v>2</v>
      </c>
      <c r="U244">
        <v>2</v>
      </c>
      <c r="V244">
        <v>2</v>
      </c>
      <c r="W244">
        <v>2</v>
      </c>
      <c r="X244">
        <v>2</v>
      </c>
      <c r="Y244">
        <v>2</v>
      </c>
      <c r="Z244">
        <v>2</v>
      </c>
      <c r="AA244">
        <v>2</v>
      </c>
      <c r="AB244">
        <v>2</v>
      </c>
      <c r="AC244">
        <v>3</v>
      </c>
      <c r="AD244">
        <v>2</v>
      </c>
      <c r="AE244">
        <v>3</v>
      </c>
      <c r="AF244">
        <v>2</v>
      </c>
      <c r="AG244">
        <v>2</v>
      </c>
      <c r="AH244">
        <v>2</v>
      </c>
      <c r="AI244">
        <v>2</v>
      </c>
      <c r="AJ244">
        <v>2</v>
      </c>
      <c r="AK244">
        <v>2</v>
      </c>
      <c r="AL244">
        <v>3</v>
      </c>
      <c r="AM244">
        <v>2</v>
      </c>
      <c r="AN244">
        <v>2</v>
      </c>
      <c r="AO244">
        <v>2</v>
      </c>
      <c r="AP244">
        <v>3</v>
      </c>
      <c r="AQ244">
        <v>2</v>
      </c>
      <c r="AR244">
        <v>2</v>
      </c>
      <c r="AS244">
        <v>3</v>
      </c>
      <c r="AU244">
        <v>2</v>
      </c>
      <c r="AV244">
        <v>2</v>
      </c>
      <c r="AW244">
        <v>2</v>
      </c>
      <c r="AX244">
        <v>3</v>
      </c>
      <c r="AY244">
        <v>2</v>
      </c>
      <c r="AZ244">
        <v>2</v>
      </c>
    </row>
    <row r="245" spans="1:52" x14ac:dyDescent="0.3">
      <c r="A245" s="152">
        <v>960</v>
      </c>
      <c r="B245" t="s">
        <v>948</v>
      </c>
      <c r="D245" t="s">
        <v>402</v>
      </c>
      <c r="E245" t="s">
        <v>1736</v>
      </c>
      <c r="F245" t="s">
        <v>1443</v>
      </c>
      <c r="G245" t="s">
        <v>1444</v>
      </c>
      <c r="H245" t="s">
        <v>1445</v>
      </c>
      <c r="I245" t="s">
        <v>1737</v>
      </c>
      <c r="J245" t="s">
        <v>1738</v>
      </c>
      <c r="K245" t="s">
        <v>1739</v>
      </c>
      <c r="M245" t="s">
        <v>1448</v>
      </c>
      <c r="N245" t="s">
        <v>1736</v>
      </c>
      <c r="P245" t="s">
        <v>1450</v>
      </c>
      <c r="Q245" t="s">
        <v>1451</v>
      </c>
      <c r="R245" t="s">
        <v>1452</v>
      </c>
      <c r="S245" t="s">
        <v>1740</v>
      </c>
      <c r="T245" t="s">
        <v>1741</v>
      </c>
      <c r="U245" t="s">
        <v>1455</v>
      </c>
      <c r="V245" t="s">
        <v>1456</v>
      </c>
      <c r="W245" t="s">
        <v>1457</v>
      </c>
      <c r="X245" t="s">
        <v>1458</v>
      </c>
      <c r="Y245" t="s">
        <v>1742</v>
      </c>
      <c r="Z245" t="s">
        <v>1460</v>
      </c>
      <c r="AA245" t="s">
        <v>1461</v>
      </c>
      <c r="AB245" t="s">
        <v>1462</v>
      </c>
      <c r="AC245" t="s">
        <v>1743</v>
      </c>
      <c r="AD245" t="s">
        <v>1736</v>
      </c>
      <c r="AE245" t="s">
        <v>1744</v>
      </c>
      <c r="AF245" t="s">
        <v>1466</v>
      </c>
      <c r="AG245" t="s">
        <v>1467</v>
      </c>
      <c r="AH245" t="s">
        <v>1468</v>
      </c>
      <c r="AI245" t="s">
        <v>1745</v>
      </c>
      <c r="AJ245" t="s">
        <v>1746</v>
      </c>
      <c r="AK245" t="s">
        <v>1471</v>
      </c>
      <c r="AL245" t="s">
        <v>1747</v>
      </c>
      <c r="AM245" t="s">
        <v>1473</v>
      </c>
      <c r="AN245" t="s">
        <v>1474</v>
      </c>
      <c r="AO245" t="s">
        <v>1736</v>
      </c>
      <c r="AP245" t="s">
        <v>1476</v>
      </c>
      <c r="AQ245" t="s">
        <v>1736</v>
      </c>
      <c r="AR245" t="s">
        <v>1748</v>
      </c>
      <c r="AS245" t="s">
        <v>1479</v>
      </c>
      <c r="AU245" t="s">
        <v>1749</v>
      </c>
      <c r="AV245" t="s">
        <v>402</v>
      </c>
      <c r="AW245" t="s">
        <v>1750</v>
      </c>
      <c r="AX245" t="s">
        <v>1481</v>
      </c>
      <c r="AY245" t="s">
        <v>1751</v>
      </c>
      <c r="AZ245" t="s">
        <v>1482</v>
      </c>
    </row>
    <row r="246" spans="1:52" x14ac:dyDescent="0.3">
      <c r="A246" s="152">
        <v>961</v>
      </c>
      <c r="B246" t="s">
        <v>1231</v>
      </c>
      <c r="D246">
        <v>2</v>
      </c>
      <c r="E246">
        <v>2</v>
      </c>
      <c r="F246">
        <v>2</v>
      </c>
      <c r="G246">
        <v>2</v>
      </c>
      <c r="H246">
        <v>2</v>
      </c>
      <c r="I246">
        <v>2</v>
      </c>
      <c r="J246">
        <v>2</v>
      </c>
      <c r="K246">
        <v>2</v>
      </c>
      <c r="M246">
        <v>2</v>
      </c>
      <c r="N246">
        <v>2</v>
      </c>
      <c r="P246">
        <v>2</v>
      </c>
      <c r="Q246">
        <v>2</v>
      </c>
      <c r="R246">
        <v>2</v>
      </c>
      <c r="S246">
        <v>3</v>
      </c>
      <c r="T246">
        <v>2</v>
      </c>
      <c r="U246">
        <v>2</v>
      </c>
      <c r="V246">
        <v>2</v>
      </c>
      <c r="W246">
        <v>2</v>
      </c>
      <c r="X246">
        <v>2</v>
      </c>
      <c r="Y246">
        <v>2</v>
      </c>
      <c r="Z246">
        <v>2</v>
      </c>
      <c r="AA246">
        <v>2</v>
      </c>
      <c r="AB246">
        <v>2</v>
      </c>
      <c r="AC246">
        <v>3</v>
      </c>
      <c r="AD246">
        <v>2</v>
      </c>
      <c r="AE246">
        <v>3</v>
      </c>
      <c r="AF246">
        <v>2</v>
      </c>
      <c r="AG246">
        <v>2</v>
      </c>
      <c r="AH246">
        <v>2</v>
      </c>
      <c r="AI246">
        <v>2</v>
      </c>
      <c r="AJ246">
        <v>2</v>
      </c>
      <c r="AK246">
        <v>2</v>
      </c>
      <c r="AL246">
        <v>3</v>
      </c>
      <c r="AM246">
        <v>2</v>
      </c>
      <c r="AN246">
        <v>2</v>
      </c>
      <c r="AO246">
        <v>2</v>
      </c>
      <c r="AP246">
        <v>3</v>
      </c>
      <c r="AQ246">
        <v>2</v>
      </c>
      <c r="AR246">
        <v>2</v>
      </c>
      <c r="AS246">
        <v>3</v>
      </c>
      <c r="AU246">
        <v>2</v>
      </c>
      <c r="AV246">
        <v>2</v>
      </c>
      <c r="AW246">
        <v>2</v>
      </c>
      <c r="AX246">
        <v>3</v>
      </c>
      <c r="AY246">
        <v>2</v>
      </c>
      <c r="AZ246">
        <v>2</v>
      </c>
    </row>
    <row r="247" spans="1:52" x14ac:dyDescent="0.3">
      <c r="A247" s="152">
        <v>962</v>
      </c>
      <c r="B247" t="s">
        <v>949</v>
      </c>
      <c r="D247" t="s">
        <v>951</v>
      </c>
      <c r="E247" t="s">
        <v>1752</v>
      </c>
      <c r="F247" t="s">
        <v>1753</v>
      </c>
      <c r="G247" t="s">
        <v>953</v>
      </c>
      <c r="H247" t="s">
        <v>1484</v>
      </c>
      <c r="I247" t="s">
        <v>950</v>
      </c>
      <c r="J247" t="s">
        <v>1022</v>
      </c>
      <c r="K247" t="s">
        <v>950</v>
      </c>
      <c r="M247" t="s">
        <v>1485</v>
      </c>
      <c r="N247" t="s">
        <v>1752</v>
      </c>
      <c r="P247" t="s">
        <v>1022</v>
      </c>
      <c r="Q247" t="s">
        <v>951</v>
      </c>
      <c r="R247" t="s">
        <v>951</v>
      </c>
      <c r="S247" t="s">
        <v>951</v>
      </c>
      <c r="T247" t="s">
        <v>1754</v>
      </c>
      <c r="U247" t="s">
        <v>1022</v>
      </c>
      <c r="V247" t="s">
        <v>1486</v>
      </c>
      <c r="W247" t="s">
        <v>951</v>
      </c>
      <c r="X247" t="s">
        <v>1755</v>
      </c>
      <c r="Y247" t="s">
        <v>1483</v>
      </c>
      <c r="Z247" t="s">
        <v>951</v>
      </c>
      <c r="AA247" t="s">
        <v>951</v>
      </c>
      <c r="AB247" t="s">
        <v>951</v>
      </c>
      <c r="AC247" t="s">
        <v>1487</v>
      </c>
      <c r="AD247" t="s">
        <v>1752</v>
      </c>
      <c r="AE247" t="s">
        <v>1756</v>
      </c>
      <c r="AF247" t="s">
        <v>950</v>
      </c>
      <c r="AG247" t="s">
        <v>1490</v>
      </c>
      <c r="AH247" t="s">
        <v>951</v>
      </c>
      <c r="AI247" t="s">
        <v>1757</v>
      </c>
      <c r="AJ247" t="s">
        <v>950</v>
      </c>
      <c r="AK247" t="s">
        <v>951</v>
      </c>
      <c r="AL247" t="s">
        <v>1758</v>
      </c>
      <c r="AM247" t="s">
        <v>950</v>
      </c>
      <c r="AN247" t="s">
        <v>1021</v>
      </c>
      <c r="AO247" t="s">
        <v>1752</v>
      </c>
      <c r="AP247" t="s">
        <v>951</v>
      </c>
      <c r="AQ247" t="s">
        <v>1752</v>
      </c>
      <c r="AR247" t="s">
        <v>1021</v>
      </c>
      <c r="AS247" t="s">
        <v>950</v>
      </c>
      <c r="AU247" t="s">
        <v>951</v>
      </c>
      <c r="AV247" t="s">
        <v>951</v>
      </c>
      <c r="AW247" t="s">
        <v>1759</v>
      </c>
      <c r="AX247" t="s">
        <v>951</v>
      </c>
      <c r="AY247" t="s">
        <v>951</v>
      </c>
      <c r="AZ247" t="s">
        <v>1494</v>
      </c>
    </row>
    <row r="248" spans="1:52" x14ac:dyDescent="0.3">
      <c r="A248" s="152">
        <v>963</v>
      </c>
      <c r="B248" t="s">
        <v>1232</v>
      </c>
      <c r="D248">
        <v>1</v>
      </c>
      <c r="E248">
        <v>3</v>
      </c>
      <c r="F248">
        <v>1</v>
      </c>
      <c r="G248">
        <v>1</v>
      </c>
      <c r="H248">
        <v>3</v>
      </c>
      <c r="I248">
        <v>1</v>
      </c>
      <c r="J248">
        <v>1</v>
      </c>
      <c r="K248">
        <v>3</v>
      </c>
      <c r="M248">
        <v>1</v>
      </c>
      <c r="N248">
        <v>3</v>
      </c>
      <c r="P248">
        <v>1</v>
      </c>
      <c r="Q248">
        <v>1</v>
      </c>
      <c r="R248">
        <v>1</v>
      </c>
      <c r="S248">
        <v>3</v>
      </c>
      <c r="T248">
        <v>1</v>
      </c>
      <c r="U248">
        <v>1</v>
      </c>
      <c r="V248">
        <v>3</v>
      </c>
      <c r="W248">
        <v>1</v>
      </c>
      <c r="X248">
        <v>3</v>
      </c>
      <c r="Y248">
        <v>1</v>
      </c>
      <c r="Z248">
        <v>3</v>
      </c>
      <c r="AA248">
        <v>1</v>
      </c>
      <c r="AB248">
        <v>3</v>
      </c>
      <c r="AC248">
        <v>1</v>
      </c>
      <c r="AD248">
        <v>3</v>
      </c>
      <c r="AE248">
        <v>2</v>
      </c>
      <c r="AF248">
        <v>1</v>
      </c>
      <c r="AG248">
        <v>1</v>
      </c>
      <c r="AH248">
        <v>1</v>
      </c>
      <c r="AI248">
        <v>1</v>
      </c>
      <c r="AJ248">
        <v>3</v>
      </c>
      <c r="AK248">
        <v>1</v>
      </c>
      <c r="AL248">
        <v>3</v>
      </c>
      <c r="AM248">
        <v>1</v>
      </c>
      <c r="AN248">
        <v>1</v>
      </c>
      <c r="AO248">
        <v>3</v>
      </c>
      <c r="AP248">
        <v>3</v>
      </c>
      <c r="AQ248">
        <v>3</v>
      </c>
      <c r="AR248">
        <v>1</v>
      </c>
      <c r="AS248">
        <v>3</v>
      </c>
      <c r="AU248">
        <v>1</v>
      </c>
      <c r="AV248">
        <v>1</v>
      </c>
      <c r="AW248">
        <v>3</v>
      </c>
      <c r="AX248">
        <v>3</v>
      </c>
      <c r="AY248">
        <v>3</v>
      </c>
      <c r="AZ248">
        <v>1</v>
      </c>
    </row>
    <row r="249" spans="1:52" x14ac:dyDescent="0.3">
      <c r="A249" s="152">
        <v>964</v>
      </c>
      <c r="B249" t="s">
        <v>954</v>
      </c>
      <c r="D249" t="s">
        <v>1100</v>
      </c>
      <c r="E249" t="s">
        <v>1094</v>
      </c>
      <c r="F249" t="s">
        <v>1141</v>
      </c>
      <c r="G249" t="s">
        <v>1439</v>
      </c>
      <c r="H249" t="s">
        <v>1700</v>
      </c>
      <c r="I249" t="s">
        <v>1108</v>
      </c>
      <c r="J249" t="s">
        <v>1098</v>
      </c>
      <c r="K249" t="s">
        <v>1118</v>
      </c>
      <c r="M249" t="s">
        <v>1180</v>
      </c>
      <c r="N249" t="s">
        <v>1094</v>
      </c>
      <c r="P249" t="s">
        <v>1760</v>
      </c>
      <c r="Q249" t="s">
        <v>1119</v>
      </c>
      <c r="R249" t="s">
        <v>1210</v>
      </c>
      <c r="S249" t="s">
        <v>1104</v>
      </c>
      <c r="T249" t="s">
        <v>1174</v>
      </c>
      <c r="U249" t="s">
        <v>1233</v>
      </c>
      <c r="V249" t="s">
        <v>1142</v>
      </c>
      <c r="W249" t="s">
        <v>1102</v>
      </c>
      <c r="X249" t="s">
        <v>1137</v>
      </c>
      <c r="Y249" t="s">
        <v>1014</v>
      </c>
      <c r="Z249" t="s">
        <v>1761</v>
      </c>
      <c r="AA249" t="s">
        <v>1146</v>
      </c>
      <c r="AB249" t="s">
        <v>1140</v>
      </c>
      <c r="AC249" t="s">
        <v>1104</v>
      </c>
      <c r="AD249" t="s">
        <v>1094</v>
      </c>
      <c r="AE249" t="s">
        <v>1762</v>
      </c>
      <c r="AF249" t="s">
        <v>1673</v>
      </c>
      <c r="AG249" t="s">
        <v>1675</v>
      </c>
      <c r="AH249" t="s">
        <v>1170</v>
      </c>
      <c r="AI249" t="s">
        <v>1148</v>
      </c>
      <c r="AJ249" t="s">
        <v>1201</v>
      </c>
      <c r="AK249" t="s">
        <v>1118</v>
      </c>
      <c r="AL249" t="s">
        <v>1094</v>
      </c>
      <c r="AM249" t="s">
        <v>1147</v>
      </c>
      <c r="AN249" t="s">
        <v>1139</v>
      </c>
      <c r="AO249" t="s">
        <v>1094</v>
      </c>
      <c r="AP249" t="s">
        <v>1675</v>
      </c>
      <c r="AQ249" t="s">
        <v>1094</v>
      </c>
      <c r="AR249" t="s">
        <v>1169</v>
      </c>
      <c r="AS249" t="s">
        <v>1191</v>
      </c>
      <c r="AU249" t="s">
        <v>1149</v>
      </c>
      <c r="AV249" t="s">
        <v>1100</v>
      </c>
      <c r="AW249" t="s">
        <v>1111</v>
      </c>
      <c r="AX249" t="s">
        <v>1118</v>
      </c>
      <c r="AY249" t="s">
        <v>1099</v>
      </c>
      <c r="AZ249" t="s">
        <v>1108</v>
      </c>
    </row>
    <row r="250" spans="1:52" x14ac:dyDescent="0.3">
      <c r="A250" s="152">
        <v>965</v>
      </c>
      <c r="B250" t="s">
        <v>961</v>
      </c>
      <c r="D250">
        <v>1</v>
      </c>
      <c r="E250">
        <v>1</v>
      </c>
      <c r="F250">
        <v>1</v>
      </c>
      <c r="G250">
        <v>1</v>
      </c>
      <c r="H250">
        <v>1</v>
      </c>
      <c r="I250">
        <v>1</v>
      </c>
      <c r="J250">
        <v>1</v>
      </c>
      <c r="K250">
        <v>1</v>
      </c>
      <c r="M250">
        <v>1</v>
      </c>
      <c r="N250">
        <v>1</v>
      </c>
      <c r="P250">
        <v>1</v>
      </c>
      <c r="Q250">
        <v>1</v>
      </c>
      <c r="R250">
        <v>1</v>
      </c>
      <c r="S250">
        <v>1</v>
      </c>
      <c r="T250">
        <v>1</v>
      </c>
      <c r="U250">
        <v>1</v>
      </c>
      <c r="V250">
        <v>1</v>
      </c>
      <c r="W250">
        <v>1</v>
      </c>
      <c r="X250">
        <v>1</v>
      </c>
      <c r="Y250">
        <v>1</v>
      </c>
      <c r="Z250">
        <v>1</v>
      </c>
      <c r="AA250">
        <v>1</v>
      </c>
      <c r="AB250">
        <v>1</v>
      </c>
      <c r="AC250">
        <v>1</v>
      </c>
      <c r="AD250">
        <v>1</v>
      </c>
      <c r="AE250">
        <v>1</v>
      </c>
      <c r="AF250">
        <v>1</v>
      </c>
      <c r="AG250">
        <v>1</v>
      </c>
      <c r="AH250">
        <v>1</v>
      </c>
      <c r="AI250">
        <v>1</v>
      </c>
      <c r="AJ250">
        <v>1</v>
      </c>
      <c r="AK250">
        <v>1</v>
      </c>
      <c r="AL250">
        <v>1</v>
      </c>
      <c r="AM250">
        <v>1</v>
      </c>
      <c r="AN250">
        <v>1</v>
      </c>
      <c r="AO250">
        <v>1</v>
      </c>
      <c r="AP250">
        <v>1</v>
      </c>
      <c r="AQ250">
        <v>1</v>
      </c>
      <c r="AR250">
        <v>1</v>
      </c>
      <c r="AS250">
        <v>1</v>
      </c>
      <c r="AU250">
        <v>1</v>
      </c>
      <c r="AV250">
        <v>1</v>
      </c>
      <c r="AW250">
        <v>1</v>
      </c>
      <c r="AX250">
        <v>1</v>
      </c>
      <c r="AY250">
        <v>1</v>
      </c>
      <c r="AZ250">
        <v>1</v>
      </c>
    </row>
    <row r="251" spans="1:52" x14ac:dyDescent="0.3">
      <c r="A251" s="152">
        <v>966</v>
      </c>
      <c r="B251" t="s">
        <v>962</v>
      </c>
      <c r="D251" t="s">
        <v>1507</v>
      </c>
      <c r="E251" t="s">
        <v>1508</v>
      </c>
      <c r="F251" t="s">
        <v>1509</v>
      </c>
      <c r="G251" t="s">
        <v>1510</v>
      </c>
      <c r="I251" t="s">
        <v>1763</v>
      </c>
      <c r="J251" t="s">
        <v>1512</v>
      </c>
      <c r="K251" t="s">
        <v>1513</v>
      </c>
      <c r="M251" t="s">
        <v>1514</v>
      </c>
      <c r="N251" t="s">
        <v>1508</v>
      </c>
      <c r="P251" t="s">
        <v>1515</v>
      </c>
      <c r="Q251" t="s">
        <v>1516</v>
      </c>
      <c r="R251" t="s">
        <v>1517</v>
      </c>
      <c r="S251" t="s">
        <v>1518</v>
      </c>
      <c r="T251" t="s">
        <v>1519</v>
      </c>
      <c r="U251" t="s">
        <v>1764</v>
      </c>
      <c r="V251" t="s">
        <v>1521</v>
      </c>
      <c r="W251" t="s">
        <v>1522</v>
      </c>
      <c r="X251" t="s">
        <v>1523</v>
      </c>
      <c r="Y251" t="s">
        <v>1524</v>
      </c>
      <c r="Z251" t="s">
        <v>1525</v>
      </c>
      <c r="AA251" t="s">
        <v>1526</v>
      </c>
      <c r="AB251" t="s">
        <v>1527</v>
      </c>
      <c r="AC251" t="s">
        <v>1528</v>
      </c>
      <c r="AD251" t="s">
        <v>1508</v>
      </c>
      <c r="AE251" t="s">
        <v>1765</v>
      </c>
      <c r="AF251" t="s">
        <v>1530</v>
      </c>
      <c r="AG251" t="s">
        <v>1531</v>
      </c>
      <c r="AH251" t="s">
        <v>1532</v>
      </c>
      <c r="AI251" t="s">
        <v>1533</v>
      </c>
      <c r="AJ251" t="s">
        <v>1534</v>
      </c>
      <c r="AK251" t="s">
        <v>1535</v>
      </c>
      <c r="AL251" t="s">
        <v>1766</v>
      </c>
      <c r="AM251" t="s">
        <v>1537</v>
      </c>
      <c r="AN251" t="s">
        <v>1538</v>
      </c>
      <c r="AO251" t="s">
        <v>1508</v>
      </c>
      <c r="AP251" t="s">
        <v>1767</v>
      </c>
      <c r="AQ251" t="s">
        <v>1508</v>
      </c>
      <c r="AR251" t="s">
        <v>1768</v>
      </c>
      <c r="AS251" t="s">
        <v>1541</v>
      </c>
      <c r="AU251" t="s">
        <v>1769</v>
      </c>
      <c r="AV251" t="s">
        <v>1507</v>
      </c>
      <c r="AW251" t="s">
        <v>1770</v>
      </c>
      <c r="AX251" t="s">
        <v>1543</v>
      </c>
      <c r="AY251" t="s">
        <v>1771</v>
      </c>
      <c r="AZ251" t="s">
        <v>1545</v>
      </c>
    </row>
    <row r="252" spans="1:52" x14ac:dyDescent="0.3">
      <c r="A252" s="152">
        <v>967</v>
      </c>
      <c r="B252" t="s">
        <v>1235</v>
      </c>
      <c r="D252" t="s">
        <v>1214</v>
      </c>
      <c r="E252" t="s">
        <v>1236</v>
      </c>
      <c r="F252" t="s">
        <v>1236</v>
      </c>
      <c r="G252" t="s">
        <v>1236</v>
      </c>
      <c r="H252" t="s">
        <v>1214</v>
      </c>
      <c r="I252" t="s">
        <v>1236</v>
      </c>
      <c r="J252" t="s">
        <v>1214</v>
      </c>
      <c r="K252" t="s">
        <v>1215</v>
      </c>
      <c r="M252" t="s">
        <v>1214</v>
      </c>
      <c r="N252" t="s">
        <v>1236</v>
      </c>
      <c r="P252" t="s">
        <v>1214</v>
      </c>
      <c r="Q252" t="s">
        <v>1214</v>
      </c>
      <c r="R252" t="s">
        <v>1236</v>
      </c>
      <c r="S252" t="s">
        <v>1214</v>
      </c>
      <c r="T252" t="s">
        <v>1215</v>
      </c>
      <c r="U252" t="s">
        <v>1214</v>
      </c>
      <c r="V252" t="s">
        <v>1214</v>
      </c>
      <c r="W252" t="s">
        <v>1236</v>
      </c>
      <c r="X252" t="s">
        <v>1215</v>
      </c>
      <c r="Y252" t="s">
        <v>1214</v>
      </c>
      <c r="Z252" t="s">
        <v>1236</v>
      </c>
      <c r="AA252" t="s">
        <v>1214</v>
      </c>
      <c r="AB252" t="s">
        <v>1236</v>
      </c>
      <c r="AC252" t="s">
        <v>1214</v>
      </c>
      <c r="AD252" t="s">
        <v>1236</v>
      </c>
      <c r="AE252" t="s">
        <v>1236</v>
      </c>
      <c r="AF252" t="s">
        <v>1214</v>
      </c>
      <c r="AG252" t="s">
        <v>1215</v>
      </c>
      <c r="AH252" t="s">
        <v>1214</v>
      </c>
      <c r="AI252" t="s">
        <v>1236</v>
      </c>
      <c r="AJ252" t="s">
        <v>1214</v>
      </c>
      <c r="AK252" t="s">
        <v>1214</v>
      </c>
      <c r="AL252" t="s">
        <v>1236</v>
      </c>
      <c r="AM252" t="s">
        <v>1214</v>
      </c>
      <c r="AN252" t="s">
        <v>1214</v>
      </c>
      <c r="AO252" t="s">
        <v>1215</v>
      </c>
      <c r="AP252" t="s">
        <v>1214</v>
      </c>
      <c r="AQ252" t="s">
        <v>1236</v>
      </c>
      <c r="AR252" t="s">
        <v>1214</v>
      </c>
      <c r="AS252" t="s">
        <v>1236</v>
      </c>
      <c r="AU252" t="s">
        <v>1214</v>
      </c>
      <c r="AV252" t="s">
        <v>1236</v>
      </c>
      <c r="AW252" t="s">
        <v>1236</v>
      </c>
      <c r="AX252" t="s">
        <v>1236</v>
      </c>
      <c r="AY252" t="s">
        <v>1236</v>
      </c>
      <c r="AZ252" t="s">
        <v>1215</v>
      </c>
    </row>
    <row r="253" spans="1:52" x14ac:dyDescent="0.3">
      <c r="A253" s="152">
        <v>968</v>
      </c>
      <c r="B253" t="s">
        <v>963</v>
      </c>
      <c r="D253" t="s">
        <v>1583</v>
      </c>
      <c r="E253" t="s">
        <v>1772</v>
      </c>
      <c r="F253" t="s">
        <v>1548</v>
      </c>
      <c r="G253" t="s">
        <v>1549</v>
      </c>
      <c r="H253" t="s">
        <v>1773</v>
      </c>
      <c r="I253" t="s">
        <v>1591</v>
      </c>
      <c r="J253" t="s">
        <v>1552</v>
      </c>
      <c r="K253" t="s">
        <v>1774</v>
      </c>
      <c r="M253" t="s">
        <v>1554</v>
      </c>
      <c r="N253" t="s">
        <v>1772</v>
      </c>
      <c r="P253" t="s">
        <v>1555</v>
      </c>
      <c r="Q253" t="s">
        <v>1556</v>
      </c>
      <c r="R253" t="s">
        <v>1557</v>
      </c>
      <c r="S253" t="s">
        <v>1592</v>
      </c>
      <c r="T253" t="s">
        <v>1559</v>
      </c>
      <c r="U253" t="s">
        <v>1560</v>
      </c>
      <c r="V253" t="s">
        <v>1561</v>
      </c>
      <c r="W253" t="s">
        <v>1562</v>
      </c>
      <c r="X253" t="s">
        <v>1563</v>
      </c>
      <c r="Y253" t="s">
        <v>1596</v>
      </c>
      <c r="Z253" t="s">
        <v>1565</v>
      </c>
      <c r="AA253" t="s">
        <v>1566</v>
      </c>
      <c r="AB253" t="s">
        <v>1567</v>
      </c>
      <c r="AC253" t="s">
        <v>1775</v>
      </c>
      <c r="AD253" t="s">
        <v>1772</v>
      </c>
      <c r="AE253" t="s">
        <v>1776</v>
      </c>
      <c r="AF253" t="s">
        <v>1777</v>
      </c>
      <c r="AG253" t="s">
        <v>1571</v>
      </c>
      <c r="AH253" t="s">
        <v>1572</v>
      </c>
      <c r="AI253" t="s">
        <v>1573</v>
      </c>
      <c r="AJ253" t="s">
        <v>1574</v>
      </c>
      <c r="AK253" t="s">
        <v>1575</v>
      </c>
      <c r="AL253" t="s">
        <v>1576</v>
      </c>
      <c r="AM253" t="s">
        <v>1577</v>
      </c>
      <c r="AN253" t="s">
        <v>1578</v>
      </c>
      <c r="AO253" t="s">
        <v>1772</v>
      </c>
      <c r="AP253" t="s">
        <v>1579</v>
      </c>
      <c r="AQ253" t="s">
        <v>1772</v>
      </c>
      <c r="AR253" t="s">
        <v>1580</v>
      </c>
      <c r="AS253" t="s">
        <v>1581</v>
      </c>
      <c r="AU253" t="s">
        <v>1601</v>
      </c>
      <c r="AV253" t="s">
        <v>1583</v>
      </c>
      <c r="AW253" t="s">
        <v>1778</v>
      </c>
      <c r="AX253" t="s">
        <v>1584</v>
      </c>
      <c r="AY253" t="s">
        <v>1603</v>
      </c>
      <c r="AZ253" t="s">
        <v>1779</v>
      </c>
    </row>
    <row r="254" spans="1:52" x14ac:dyDescent="0.3">
      <c r="A254" s="152">
        <v>969</v>
      </c>
      <c r="B254" t="s">
        <v>1237</v>
      </c>
      <c r="D254" t="s">
        <v>50</v>
      </c>
      <c r="E254" t="s">
        <v>50</v>
      </c>
      <c r="F254" t="s">
        <v>50</v>
      </c>
      <c r="G254" t="s">
        <v>50</v>
      </c>
      <c r="H254" t="s">
        <v>51</v>
      </c>
      <c r="I254" t="s">
        <v>51</v>
      </c>
      <c r="J254" t="s">
        <v>51</v>
      </c>
      <c r="K254" t="s">
        <v>50</v>
      </c>
      <c r="M254" t="s">
        <v>50</v>
      </c>
      <c r="N254" t="s">
        <v>50</v>
      </c>
      <c r="P254" t="s">
        <v>51</v>
      </c>
      <c r="Q254" t="s">
        <v>50</v>
      </c>
      <c r="R254" t="s">
        <v>50</v>
      </c>
      <c r="S254" t="s">
        <v>50</v>
      </c>
      <c r="T254" t="s">
        <v>50</v>
      </c>
      <c r="U254" t="s">
        <v>51</v>
      </c>
      <c r="V254" t="s">
        <v>50</v>
      </c>
      <c r="W254" t="s">
        <v>50</v>
      </c>
      <c r="X254" t="s">
        <v>51</v>
      </c>
      <c r="Y254" t="s">
        <v>50</v>
      </c>
      <c r="Z254" t="s">
        <v>50</v>
      </c>
      <c r="AA254" t="s">
        <v>50</v>
      </c>
      <c r="AB254" t="s">
        <v>50</v>
      </c>
      <c r="AC254" t="s">
        <v>50</v>
      </c>
      <c r="AD254" t="s">
        <v>50</v>
      </c>
      <c r="AE254" t="s">
        <v>51</v>
      </c>
      <c r="AF254" t="s">
        <v>51</v>
      </c>
      <c r="AG254" t="s">
        <v>50</v>
      </c>
      <c r="AH254" t="s">
        <v>50</v>
      </c>
      <c r="AI254" t="s">
        <v>50</v>
      </c>
      <c r="AJ254" t="s">
        <v>50</v>
      </c>
      <c r="AK254" t="s">
        <v>50</v>
      </c>
      <c r="AL254" t="s">
        <v>50</v>
      </c>
      <c r="AM254" t="s">
        <v>51</v>
      </c>
      <c r="AN254" t="s">
        <v>50</v>
      </c>
      <c r="AO254" t="s">
        <v>50</v>
      </c>
      <c r="AP254" t="s">
        <v>50</v>
      </c>
      <c r="AQ254" t="s">
        <v>50</v>
      </c>
      <c r="AR254" t="s">
        <v>50</v>
      </c>
      <c r="AS254" t="s">
        <v>51</v>
      </c>
      <c r="AU254" t="s">
        <v>50</v>
      </c>
      <c r="AV254" t="s">
        <v>50</v>
      </c>
      <c r="AW254" t="s">
        <v>50</v>
      </c>
      <c r="AX254" t="s">
        <v>50</v>
      </c>
      <c r="AY254" t="s">
        <v>50</v>
      </c>
      <c r="AZ254" t="s">
        <v>50</v>
      </c>
    </row>
    <row r="255" spans="1:52" x14ac:dyDescent="0.3">
      <c r="A255" s="152">
        <v>970</v>
      </c>
      <c r="B255" t="s">
        <v>1238</v>
      </c>
      <c r="D255" t="s">
        <v>402</v>
      </c>
      <c r="E255" t="s">
        <v>1780</v>
      </c>
      <c r="F255">
        <v>0</v>
      </c>
      <c r="G255">
        <v>0</v>
      </c>
      <c r="H255">
        <v>0</v>
      </c>
      <c r="I255">
        <v>0</v>
      </c>
      <c r="J255">
        <v>0</v>
      </c>
      <c r="K255" t="s">
        <v>1739</v>
      </c>
      <c r="M255" t="s">
        <v>1240</v>
      </c>
      <c r="N255" t="s">
        <v>1780</v>
      </c>
      <c r="P255">
        <v>0</v>
      </c>
      <c r="Q255" t="s">
        <v>1451</v>
      </c>
      <c r="R255">
        <v>0</v>
      </c>
      <c r="S255" t="s">
        <v>1740</v>
      </c>
      <c r="T255" t="s">
        <v>1781</v>
      </c>
      <c r="U255">
        <v>0</v>
      </c>
      <c r="V255" t="s">
        <v>1456</v>
      </c>
      <c r="W255">
        <v>0</v>
      </c>
      <c r="X255">
        <v>0</v>
      </c>
      <c r="Y255" t="s">
        <v>1782</v>
      </c>
      <c r="Z255" t="s">
        <v>1783</v>
      </c>
      <c r="AA255" t="s">
        <v>1461</v>
      </c>
      <c r="AB255">
        <v>0</v>
      </c>
      <c r="AC255" t="s">
        <v>1784</v>
      </c>
      <c r="AD255" t="s">
        <v>1780</v>
      </c>
      <c r="AE255">
        <v>0</v>
      </c>
      <c r="AF255">
        <v>0</v>
      </c>
      <c r="AG255" t="s">
        <v>1467</v>
      </c>
      <c r="AH255" t="s">
        <v>1468</v>
      </c>
      <c r="AI255">
        <v>0</v>
      </c>
      <c r="AJ255" t="s">
        <v>1785</v>
      </c>
      <c r="AK255" t="s">
        <v>1471</v>
      </c>
      <c r="AL255" t="s">
        <v>1786</v>
      </c>
      <c r="AM255">
        <v>0</v>
      </c>
      <c r="AN255" t="s">
        <v>1787</v>
      </c>
      <c r="AO255" t="s">
        <v>1780</v>
      </c>
      <c r="AP255" t="s">
        <v>1740</v>
      </c>
      <c r="AQ255" t="s">
        <v>1780</v>
      </c>
      <c r="AR255" t="s">
        <v>1748</v>
      </c>
      <c r="AS255">
        <v>0</v>
      </c>
      <c r="AU255" t="s">
        <v>1788</v>
      </c>
      <c r="AV255" t="s">
        <v>402</v>
      </c>
      <c r="AW255">
        <v>0</v>
      </c>
      <c r="AX255">
        <v>0</v>
      </c>
      <c r="AY255" t="s">
        <v>1789</v>
      </c>
      <c r="AZ255" t="s">
        <v>1790</v>
      </c>
    </row>
    <row r="256" spans="1:52" x14ac:dyDescent="0.3">
      <c r="A256" s="152">
        <v>971</v>
      </c>
      <c r="B256" t="s">
        <v>1241</v>
      </c>
      <c r="D256" t="s">
        <v>402</v>
      </c>
      <c r="E256" t="s">
        <v>1791</v>
      </c>
      <c r="F256">
        <v>0</v>
      </c>
      <c r="G256">
        <v>0</v>
      </c>
      <c r="H256">
        <v>0</v>
      </c>
      <c r="I256">
        <v>0</v>
      </c>
      <c r="J256">
        <v>0</v>
      </c>
      <c r="K256" t="s">
        <v>950</v>
      </c>
      <c r="M256" t="s">
        <v>1792</v>
      </c>
      <c r="N256" t="s">
        <v>1791</v>
      </c>
      <c r="P256">
        <v>0</v>
      </c>
      <c r="Q256" t="s">
        <v>951</v>
      </c>
      <c r="R256">
        <v>0</v>
      </c>
      <c r="S256" t="s">
        <v>951</v>
      </c>
      <c r="T256" t="s">
        <v>1793</v>
      </c>
      <c r="U256">
        <v>0</v>
      </c>
      <c r="V256" t="s">
        <v>1486</v>
      </c>
      <c r="W256">
        <v>0</v>
      </c>
      <c r="X256">
        <v>0</v>
      </c>
      <c r="Y256" t="s">
        <v>1483</v>
      </c>
      <c r="Z256" t="s">
        <v>1794</v>
      </c>
      <c r="AA256" t="s">
        <v>951</v>
      </c>
      <c r="AB256">
        <v>0</v>
      </c>
      <c r="AC256" t="s">
        <v>1483</v>
      </c>
      <c r="AD256" t="s">
        <v>1791</v>
      </c>
      <c r="AE256">
        <v>0</v>
      </c>
      <c r="AF256">
        <v>0</v>
      </c>
      <c r="AG256" t="s">
        <v>1490</v>
      </c>
      <c r="AH256" t="s">
        <v>951</v>
      </c>
      <c r="AI256">
        <v>0</v>
      </c>
      <c r="AJ256" t="s">
        <v>950</v>
      </c>
      <c r="AK256" t="s">
        <v>951</v>
      </c>
      <c r="AL256" t="s">
        <v>1758</v>
      </c>
      <c r="AM256">
        <v>0</v>
      </c>
      <c r="AN256" t="s">
        <v>950</v>
      </c>
      <c r="AO256" t="s">
        <v>1791</v>
      </c>
      <c r="AP256" t="s">
        <v>1795</v>
      </c>
      <c r="AQ256" t="s">
        <v>1791</v>
      </c>
      <c r="AR256" t="s">
        <v>1021</v>
      </c>
      <c r="AS256">
        <v>0</v>
      </c>
      <c r="AU256" t="s">
        <v>1796</v>
      </c>
      <c r="AV256" t="s">
        <v>402</v>
      </c>
      <c r="AW256">
        <v>0</v>
      </c>
      <c r="AX256">
        <v>0</v>
      </c>
      <c r="AY256" t="s">
        <v>951</v>
      </c>
      <c r="AZ256" t="s">
        <v>1483</v>
      </c>
    </row>
    <row r="257" spans="1:52" x14ac:dyDescent="0.3">
      <c r="A257" s="152">
        <v>972</v>
      </c>
      <c r="B257" t="s">
        <v>1242</v>
      </c>
      <c r="D257" t="s">
        <v>402</v>
      </c>
      <c r="E257" t="s">
        <v>1313</v>
      </c>
      <c r="F257">
        <v>0</v>
      </c>
      <c r="G257">
        <v>0</v>
      </c>
      <c r="H257">
        <v>0</v>
      </c>
      <c r="I257">
        <v>0</v>
      </c>
      <c r="J257">
        <v>0</v>
      </c>
      <c r="K257" t="s">
        <v>1311</v>
      </c>
      <c r="M257" t="s">
        <v>1797</v>
      </c>
      <c r="N257" t="s">
        <v>1313</v>
      </c>
      <c r="P257">
        <v>0</v>
      </c>
      <c r="Q257" t="s">
        <v>1315</v>
      </c>
      <c r="R257">
        <v>0</v>
      </c>
      <c r="S257" t="s">
        <v>1798</v>
      </c>
      <c r="T257" t="s">
        <v>1799</v>
      </c>
      <c r="U257">
        <v>0</v>
      </c>
      <c r="V257" t="s">
        <v>1319</v>
      </c>
      <c r="W257">
        <v>0</v>
      </c>
      <c r="X257">
        <v>0</v>
      </c>
      <c r="Y257" t="s">
        <v>1800</v>
      </c>
      <c r="Z257" t="s">
        <v>1783</v>
      </c>
      <c r="AA257" t="s">
        <v>804</v>
      </c>
      <c r="AB257">
        <v>0</v>
      </c>
      <c r="AC257" t="s">
        <v>1325</v>
      </c>
      <c r="AD257" t="s">
        <v>1313</v>
      </c>
      <c r="AE257">
        <v>0</v>
      </c>
      <c r="AF257">
        <v>0</v>
      </c>
      <c r="AG257" t="s">
        <v>1801</v>
      </c>
      <c r="AH257" t="s">
        <v>1329</v>
      </c>
      <c r="AI257">
        <v>0</v>
      </c>
      <c r="AJ257" t="s">
        <v>1331</v>
      </c>
      <c r="AK257" t="s">
        <v>1802</v>
      </c>
      <c r="AL257" t="s">
        <v>439</v>
      </c>
      <c r="AM257">
        <v>0</v>
      </c>
      <c r="AN257" t="s">
        <v>1335</v>
      </c>
      <c r="AO257" t="s">
        <v>1313</v>
      </c>
      <c r="AP257" t="s">
        <v>1740</v>
      </c>
      <c r="AQ257" t="s">
        <v>1313</v>
      </c>
      <c r="AR257" t="s">
        <v>1803</v>
      </c>
      <c r="AS257">
        <v>0</v>
      </c>
      <c r="AU257" t="s">
        <v>1804</v>
      </c>
      <c r="AV257" t="s">
        <v>402</v>
      </c>
      <c r="AW257">
        <v>0</v>
      </c>
      <c r="AX257">
        <v>0</v>
      </c>
      <c r="AY257" t="s">
        <v>1805</v>
      </c>
      <c r="AZ257" t="s">
        <v>1346</v>
      </c>
    </row>
    <row r="258" spans="1:52" x14ac:dyDescent="0.3">
      <c r="A258" s="152">
        <v>995</v>
      </c>
      <c r="B258" t="s">
        <v>252</v>
      </c>
      <c r="D258">
        <v>0</v>
      </c>
      <c r="E258">
        <v>0</v>
      </c>
      <c r="F258">
        <v>0</v>
      </c>
      <c r="G258">
        <v>0</v>
      </c>
      <c r="H258">
        <v>0</v>
      </c>
      <c r="I258">
        <v>0</v>
      </c>
      <c r="J258">
        <v>0</v>
      </c>
      <c r="K258">
        <v>0</v>
      </c>
      <c r="M258">
        <v>0</v>
      </c>
      <c r="N258">
        <v>0</v>
      </c>
      <c r="P258">
        <v>0.09</v>
      </c>
      <c r="Q258">
        <v>0</v>
      </c>
      <c r="R258">
        <v>0</v>
      </c>
      <c r="S258">
        <v>0</v>
      </c>
      <c r="T258">
        <v>0</v>
      </c>
      <c r="U258">
        <v>0.08</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U258">
        <v>0</v>
      </c>
      <c r="AV258">
        <v>0</v>
      </c>
      <c r="AW258">
        <v>0</v>
      </c>
      <c r="AX258">
        <v>0</v>
      </c>
      <c r="AY258">
        <v>0</v>
      </c>
      <c r="AZ258">
        <v>0</v>
      </c>
    </row>
    <row r="259" spans="1:52" x14ac:dyDescent="0.3">
      <c r="A259" s="152">
        <v>996</v>
      </c>
      <c r="B259" t="s">
        <v>253</v>
      </c>
      <c r="D259">
        <v>0.01</v>
      </c>
      <c r="E259">
        <v>0.01</v>
      </c>
      <c r="F259">
        <v>0.01</v>
      </c>
      <c r="G259">
        <v>0.01</v>
      </c>
      <c r="H259">
        <v>0.01</v>
      </c>
      <c r="I259">
        <v>0.01</v>
      </c>
      <c r="J259">
        <v>0.01</v>
      </c>
      <c r="K259">
        <v>0.01</v>
      </c>
      <c r="M259">
        <v>0.01</v>
      </c>
      <c r="N259">
        <v>0.01</v>
      </c>
      <c r="P259">
        <v>0.01</v>
      </c>
      <c r="Q259">
        <v>0.01</v>
      </c>
      <c r="R259">
        <v>0.01</v>
      </c>
      <c r="S259">
        <v>0.01</v>
      </c>
      <c r="T259">
        <v>0</v>
      </c>
      <c r="U259">
        <v>0</v>
      </c>
      <c r="V259">
        <v>0.01</v>
      </c>
      <c r="W259">
        <v>0.01</v>
      </c>
      <c r="X259">
        <v>0.01</v>
      </c>
      <c r="Y259">
        <v>0.01</v>
      </c>
      <c r="Z259">
        <v>0.01</v>
      </c>
      <c r="AA259">
        <v>0.01</v>
      </c>
      <c r="AB259">
        <v>0.01</v>
      </c>
      <c r="AC259">
        <v>0.01</v>
      </c>
      <c r="AD259">
        <v>0.01</v>
      </c>
      <c r="AE259">
        <v>0.01</v>
      </c>
      <c r="AF259">
        <v>0.01</v>
      </c>
      <c r="AG259">
        <v>0.01</v>
      </c>
      <c r="AH259">
        <v>0.01</v>
      </c>
      <c r="AI259">
        <v>0.01</v>
      </c>
      <c r="AJ259">
        <v>0.01</v>
      </c>
      <c r="AK259">
        <v>0.01</v>
      </c>
      <c r="AL259">
        <v>0.01</v>
      </c>
      <c r="AM259">
        <v>0.01</v>
      </c>
      <c r="AN259">
        <v>0.01</v>
      </c>
      <c r="AO259">
        <v>0.01</v>
      </c>
      <c r="AP259">
        <v>0.01</v>
      </c>
      <c r="AQ259">
        <v>0.01</v>
      </c>
      <c r="AR259">
        <v>0.01</v>
      </c>
      <c r="AS259">
        <v>0.01</v>
      </c>
      <c r="AU259">
        <v>0.01</v>
      </c>
      <c r="AV259">
        <v>0.01</v>
      </c>
      <c r="AW259">
        <v>0.01</v>
      </c>
      <c r="AX259">
        <v>0.01</v>
      </c>
      <c r="AY259">
        <v>0.01</v>
      </c>
      <c r="AZ259">
        <v>0.01</v>
      </c>
    </row>
    <row r="260" spans="1:52" x14ac:dyDescent="0.3">
      <c r="A260" s="152">
        <v>998</v>
      </c>
      <c r="B260" t="s">
        <v>254</v>
      </c>
      <c r="D260">
        <v>59</v>
      </c>
      <c r="E260">
        <v>59</v>
      </c>
      <c r="F260">
        <v>59</v>
      </c>
      <c r="G260">
        <v>59</v>
      </c>
      <c r="H260">
        <v>59</v>
      </c>
      <c r="I260">
        <v>59</v>
      </c>
      <c r="J260">
        <v>59</v>
      </c>
      <c r="K260">
        <v>59</v>
      </c>
      <c r="L260">
        <v>59</v>
      </c>
      <c r="M260">
        <v>59</v>
      </c>
      <c r="N260">
        <v>59</v>
      </c>
      <c r="O260">
        <v>59</v>
      </c>
      <c r="P260">
        <v>59</v>
      </c>
      <c r="Q260">
        <v>59</v>
      </c>
      <c r="R260">
        <v>59</v>
      </c>
      <c r="S260">
        <v>59</v>
      </c>
      <c r="T260">
        <v>59</v>
      </c>
      <c r="U260">
        <v>59</v>
      </c>
      <c r="V260">
        <v>59</v>
      </c>
      <c r="W260">
        <v>59</v>
      </c>
      <c r="X260">
        <v>59</v>
      </c>
      <c r="Y260">
        <v>59</v>
      </c>
      <c r="Z260">
        <v>59</v>
      </c>
      <c r="AA260">
        <v>59</v>
      </c>
      <c r="AB260">
        <v>59</v>
      </c>
      <c r="AC260">
        <v>59</v>
      </c>
      <c r="AD260">
        <v>59</v>
      </c>
      <c r="AE260">
        <v>59</v>
      </c>
      <c r="AF260">
        <v>59</v>
      </c>
      <c r="AG260">
        <v>59</v>
      </c>
      <c r="AH260">
        <v>59</v>
      </c>
      <c r="AI260">
        <v>59</v>
      </c>
      <c r="AJ260">
        <v>59</v>
      </c>
      <c r="AK260">
        <v>59</v>
      </c>
      <c r="AL260">
        <v>59</v>
      </c>
      <c r="AM260">
        <v>59</v>
      </c>
      <c r="AN260">
        <v>59</v>
      </c>
      <c r="AO260">
        <v>59</v>
      </c>
      <c r="AP260">
        <v>59</v>
      </c>
      <c r="AQ260">
        <v>59</v>
      </c>
      <c r="AR260">
        <v>59</v>
      </c>
      <c r="AS260">
        <v>59</v>
      </c>
      <c r="AT260">
        <v>59</v>
      </c>
      <c r="AU260">
        <v>59</v>
      </c>
      <c r="AV260">
        <v>59</v>
      </c>
      <c r="AW260">
        <v>59</v>
      </c>
      <c r="AX260">
        <v>59</v>
      </c>
      <c r="AY260">
        <v>59</v>
      </c>
      <c r="AZ260">
        <v>59</v>
      </c>
    </row>
    <row r="261" spans="1:52" x14ac:dyDescent="0.3">
      <c r="A261" s="152">
        <v>999</v>
      </c>
      <c r="B261" t="s">
        <v>255</v>
      </c>
      <c r="D261">
        <v>591706</v>
      </c>
      <c r="E261">
        <v>591600</v>
      </c>
      <c r="F261">
        <v>592152</v>
      </c>
      <c r="G261">
        <v>591612</v>
      </c>
      <c r="H261">
        <v>591752</v>
      </c>
      <c r="I261">
        <v>591715</v>
      </c>
      <c r="J261">
        <v>592388</v>
      </c>
      <c r="K261">
        <v>591603</v>
      </c>
      <c r="L261">
        <v>591604</v>
      </c>
      <c r="M261">
        <v>591721</v>
      </c>
      <c r="N261">
        <v>591605</v>
      </c>
      <c r="O261">
        <v>591632</v>
      </c>
      <c r="P261">
        <v>594150</v>
      </c>
      <c r="Q261">
        <v>591606</v>
      </c>
      <c r="R261">
        <v>592181</v>
      </c>
      <c r="S261">
        <v>591607</v>
      </c>
      <c r="T261">
        <v>591608</v>
      </c>
      <c r="U261">
        <v>591737</v>
      </c>
      <c r="V261">
        <v>591609</v>
      </c>
      <c r="W261">
        <v>591610</v>
      </c>
      <c r="X261">
        <v>591611</v>
      </c>
      <c r="Y261">
        <v>591749</v>
      </c>
      <c r="Z261">
        <v>591613</v>
      </c>
      <c r="AA261">
        <v>592396</v>
      </c>
      <c r="AB261">
        <v>591614</v>
      </c>
      <c r="AC261">
        <v>592180</v>
      </c>
      <c r="AD261">
        <v>591615</v>
      </c>
      <c r="AE261">
        <v>591616</v>
      </c>
      <c r="AF261">
        <v>592158</v>
      </c>
      <c r="AG261">
        <v>591759</v>
      </c>
      <c r="AH261">
        <v>591762</v>
      </c>
      <c r="AI261">
        <v>591618</v>
      </c>
      <c r="AJ261">
        <v>591619</v>
      </c>
      <c r="AK261">
        <v>591770</v>
      </c>
      <c r="AL261">
        <v>591620</v>
      </c>
      <c r="AM261">
        <v>592357</v>
      </c>
      <c r="AN261">
        <v>59713</v>
      </c>
      <c r="AO261">
        <v>591622</v>
      </c>
      <c r="AP261">
        <v>591623</v>
      </c>
      <c r="AQ261">
        <v>591624</v>
      </c>
      <c r="AR261">
        <v>592368</v>
      </c>
      <c r="AS261">
        <v>592155</v>
      </c>
      <c r="AT261">
        <v>591633</v>
      </c>
      <c r="AU261">
        <v>591768</v>
      </c>
      <c r="AV261">
        <v>591634</v>
      </c>
      <c r="AW261">
        <v>591627</v>
      </c>
      <c r="AX261">
        <v>591628</v>
      </c>
      <c r="AY261">
        <v>591629</v>
      </c>
      <c r="AZ261">
        <v>591636</v>
      </c>
    </row>
    <row r="262" spans="1:52" x14ac:dyDescent="0.3">
      <c r="A262" s="152">
        <v>9000</v>
      </c>
      <c r="B262" t="s">
        <v>964</v>
      </c>
      <c r="C262" t="s">
        <v>330</v>
      </c>
      <c r="D262">
        <v>98412767.010000005</v>
      </c>
      <c r="E262">
        <v>150112377.00999999</v>
      </c>
      <c r="F262">
        <v>265972690.00999999</v>
      </c>
      <c r="G262">
        <v>593989977.00999999</v>
      </c>
      <c r="H262">
        <v>2769463714.0100002</v>
      </c>
      <c r="I262">
        <v>899580676.00999999</v>
      </c>
      <c r="J262">
        <v>4822321068.0100002</v>
      </c>
      <c r="K262">
        <v>294796799.75999999</v>
      </c>
      <c r="L262">
        <v>591663</v>
      </c>
      <c r="M262">
        <v>170647770.00999999</v>
      </c>
      <c r="N262">
        <v>176747110.00999999</v>
      </c>
      <c r="O262">
        <v>591691</v>
      </c>
      <c r="P262">
        <v>9314666683.1000004</v>
      </c>
      <c r="Q262">
        <v>35635610.009999998</v>
      </c>
      <c r="R262">
        <v>26926702.010000002</v>
      </c>
      <c r="S262">
        <v>153833611.00999999</v>
      </c>
      <c r="T262">
        <v>25787696</v>
      </c>
      <c r="U262">
        <v>4376948997.8800001</v>
      </c>
      <c r="V262">
        <v>135039180.00999999</v>
      </c>
      <c r="W262">
        <v>15809135.01</v>
      </c>
      <c r="X262">
        <v>126211009.73</v>
      </c>
      <c r="Y262">
        <v>262679332.00999999</v>
      </c>
      <c r="Z262">
        <v>52457419.009999998</v>
      </c>
      <c r="AA262">
        <v>120419680.01000001</v>
      </c>
      <c r="AB262">
        <v>19877228.010000002</v>
      </c>
      <c r="AC262">
        <v>836554681.00999999</v>
      </c>
      <c r="AD262">
        <v>75076442.010000005</v>
      </c>
      <c r="AE262">
        <v>27206594.010000002</v>
      </c>
      <c r="AF262">
        <v>1351461967.01</v>
      </c>
      <c r="AG262">
        <v>1963546551.01</v>
      </c>
      <c r="AH262">
        <v>606513385.00999999</v>
      </c>
      <c r="AI262">
        <v>7777907.2999999998</v>
      </c>
      <c r="AJ262">
        <v>354110915.00999999</v>
      </c>
      <c r="AK262">
        <v>34911356.009999998</v>
      </c>
      <c r="AL262">
        <v>14993779.859999999</v>
      </c>
      <c r="AM262">
        <v>567270660.00999999</v>
      </c>
      <c r="AN262">
        <v>92460315.010000005</v>
      </c>
      <c r="AO262">
        <v>194265684.00999999</v>
      </c>
      <c r="AP262">
        <v>45807571.009999998</v>
      </c>
      <c r="AQ262">
        <v>41962317.009999998</v>
      </c>
      <c r="AR262">
        <v>50181174.009999998</v>
      </c>
      <c r="AS262">
        <v>7794128.0099999998</v>
      </c>
      <c r="AT262">
        <v>591692</v>
      </c>
      <c r="AU262">
        <v>309553250.00999999</v>
      </c>
      <c r="AV262">
        <v>35319947.009999998</v>
      </c>
      <c r="AW262">
        <v>1506849.99</v>
      </c>
      <c r="AX262">
        <v>1820382.01</v>
      </c>
      <c r="AY262">
        <v>68581934.010000005</v>
      </c>
      <c r="AZ262">
        <v>144466889.00999999</v>
      </c>
    </row>
    <row r="263" spans="1:52" x14ac:dyDescent="0.3">
      <c r="A263" s="152">
        <v>9001</v>
      </c>
      <c r="B263" t="s">
        <v>965</v>
      </c>
      <c r="C263" t="s">
        <v>966</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747897</v>
      </c>
      <c r="AJ263">
        <v>0</v>
      </c>
      <c r="AK263">
        <v>0</v>
      </c>
      <c r="AL263">
        <v>0</v>
      </c>
      <c r="AM263">
        <v>0</v>
      </c>
      <c r="AN263">
        <v>0</v>
      </c>
      <c r="AO263">
        <v>0</v>
      </c>
      <c r="AP263">
        <v>0</v>
      </c>
      <c r="AQ263">
        <v>0</v>
      </c>
      <c r="AR263">
        <v>0</v>
      </c>
      <c r="AS263">
        <v>0</v>
      </c>
      <c r="AT263">
        <v>0</v>
      </c>
      <c r="AU263">
        <v>0</v>
      </c>
      <c r="AV263">
        <v>0</v>
      </c>
      <c r="AW263">
        <v>0</v>
      </c>
      <c r="AX263">
        <v>0</v>
      </c>
      <c r="AY263">
        <v>0</v>
      </c>
      <c r="AZ263">
        <v>0</v>
      </c>
    </row>
    <row r="264" spans="1:52" x14ac:dyDescent="0.3">
      <c r="A264" s="152">
        <v>9002</v>
      </c>
      <c r="B264" t="s">
        <v>967</v>
      </c>
      <c r="C264" t="s">
        <v>968</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4933</v>
      </c>
      <c r="AJ264">
        <v>0</v>
      </c>
      <c r="AK264">
        <v>0</v>
      </c>
      <c r="AL264">
        <v>0</v>
      </c>
      <c r="AM264">
        <v>0</v>
      </c>
      <c r="AN264">
        <v>0</v>
      </c>
      <c r="AO264">
        <v>0</v>
      </c>
      <c r="AP264">
        <v>0</v>
      </c>
      <c r="AQ264">
        <v>0</v>
      </c>
      <c r="AR264">
        <v>0</v>
      </c>
      <c r="AS264">
        <v>0</v>
      </c>
      <c r="AT264">
        <v>0</v>
      </c>
      <c r="AU264">
        <v>0</v>
      </c>
      <c r="AV264">
        <v>0</v>
      </c>
      <c r="AW264">
        <v>0</v>
      </c>
      <c r="AX264">
        <v>0</v>
      </c>
      <c r="AY264">
        <v>0</v>
      </c>
      <c r="AZ264">
        <v>0</v>
      </c>
    </row>
    <row r="265" spans="1:52" x14ac:dyDescent="0.3">
      <c r="A265" s="152">
        <v>9003</v>
      </c>
      <c r="B265" t="s">
        <v>969</v>
      </c>
      <c r="C265" t="s">
        <v>970</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4933</v>
      </c>
      <c r="AJ265">
        <v>0</v>
      </c>
      <c r="AK265">
        <v>0</v>
      </c>
      <c r="AL265">
        <v>0</v>
      </c>
      <c r="AM265">
        <v>0</v>
      </c>
      <c r="AN265">
        <v>0</v>
      </c>
      <c r="AO265">
        <v>0</v>
      </c>
      <c r="AP265">
        <v>0</v>
      </c>
      <c r="AQ265">
        <v>0</v>
      </c>
      <c r="AR265">
        <v>0</v>
      </c>
      <c r="AS265">
        <v>0</v>
      </c>
      <c r="AT265">
        <v>0</v>
      </c>
      <c r="AU265">
        <v>0</v>
      </c>
      <c r="AV265">
        <v>0</v>
      </c>
      <c r="AW265">
        <v>0</v>
      </c>
      <c r="AX265">
        <v>0</v>
      </c>
      <c r="AY265">
        <v>0</v>
      </c>
      <c r="AZ265">
        <v>0</v>
      </c>
    </row>
    <row r="266" spans="1:52" x14ac:dyDescent="0.3">
      <c r="A266" s="152">
        <v>9004</v>
      </c>
      <c r="B266" t="s">
        <v>971</v>
      </c>
      <c r="C266" t="s">
        <v>972</v>
      </c>
      <c r="D266" t="s">
        <v>973</v>
      </c>
      <c r="E266" t="s">
        <v>973</v>
      </c>
      <c r="F266" t="s">
        <v>973</v>
      </c>
      <c r="G266" t="s">
        <v>973</v>
      </c>
      <c r="H266" t="s">
        <v>973</v>
      </c>
      <c r="I266" t="s">
        <v>973</v>
      </c>
      <c r="J266" t="s">
        <v>973</v>
      </c>
      <c r="K266" t="s">
        <v>973</v>
      </c>
      <c r="L266" t="s">
        <v>330</v>
      </c>
      <c r="M266" t="s">
        <v>973</v>
      </c>
      <c r="N266" t="s">
        <v>973</v>
      </c>
      <c r="O266" t="s">
        <v>330</v>
      </c>
      <c r="P266" t="s">
        <v>973</v>
      </c>
      <c r="Q266" t="s">
        <v>973</v>
      </c>
      <c r="R266" t="s">
        <v>973</v>
      </c>
      <c r="S266" t="s">
        <v>973</v>
      </c>
      <c r="T266" t="s">
        <v>330</v>
      </c>
      <c r="U266" t="s">
        <v>330</v>
      </c>
      <c r="V266" t="s">
        <v>973</v>
      </c>
      <c r="W266" t="s">
        <v>973</v>
      </c>
      <c r="X266" t="s">
        <v>973</v>
      </c>
      <c r="Y266" t="s">
        <v>973</v>
      </c>
      <c r="Z266" t="s">
        <v>973</v>
      </c>
      <c r="AA266" t="s">
        <v>973</v>
      </c>
      <c r="AB266" t="s">
        <v>973</v>
      </c>
      <c r="AC266" t="s">
        <v>973</v>
      </c>
      <c r="AD266" t="s">
        <v>973</v>
      </c>
      <c r="AE266" t="s">
        <v>973</v>
      </c>
      <c r="AF266" t="s">
        <v>973</v>
      </c>
      <c r="AG266" t="s">
        <v>973</v>
      </c>
      <c r="AH266" t="s">
        <v>973</v>
      </c>
      <c r="AI266" t="s">
        <v>973</v>
      </c>
      <c r="AJ266" t="s">
        <v>973</v>
      </c>
      <c r="AK266" t="s">
        <v>973</v>
      </c>
      <c r="AL266" t="s">
        <v>973</v>
      </c>
      <c r="AM266" t="s">
        <v>973</v>
      </c>
      <c r="AN266" t="s">
        <v>973</v>
      </c>
      <c r="AO266" t="s">
        <v>973</v>
      </c>
      <c r="AP266" t="s">
        <v>973</v>
      </c>
      <c r="AQ266" t="s">
        <v>973</v>
      </c>
      <c r="AR266" t="s">
        <v>973</v>
      </c>
      <c r="AS266" t="s">
        <v>973</v>
      </c>
      <c r="AT266" t="s">
        <v>330</v>
      </c>
      <c r="AU266" t="s">
        <v>973</v>
      </c>
      <c r="AV266" t="s">
        <v>973</v>
      </c>
      <c r="AW266" t="s">
        <v>973</v>
      </c>
      <c r="AX266" t="s">
        <v>973</v>
      </c>
      <c r="AY266" t="s">
        <v>973</v>
      </c>
      <c r="AZ266" t="s">
        <v>973</v>
      </c>
    </row>
    <row r="267" spans="1:52" x14ac:dyDescent="0.3">
      <c r="A267" s="152">
        <v>9005</v>
      </c>
      <c r="B267" t="s">
        <v>974</v>
      </c>
      <c r="C267" t="s">
        <v>975</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709105</v>
      </c>
      <c r="AJ267">
        <v>0</v>
      </c>
      <c r="AK267">
        <v>0</v>
      </c>
      <c r="AL267">
        <v>0</v>
      </c>
      <c r="AM267">
        <v>0</v>
      </c>
      <c r="AN267">
        <v>0</v>
      </c>
      <c r="AO267">
        <v>0</v>
      </c>
      <c r="AP267">
        <v>0</v>
      </c>
      <c r="AQ267">
        <v>0</v>
      </c>
      <c r="AR267">
        <v>0</v>
      </c>
      <c r="AS267">
        <v>0</v>
      </c>
      <c r="AT267">
        <v>0</v>
      </c>
      <c r="AU267">
        <v>0</v>
      </c>
      <c r="AV267">
        <v>0</v>
      </c>
      <c r="AW267">
        <v>0</v>
      </c>
      <c r="AX267">
        <v>0</v>
      </c>
      <c r="AY267">
        <v>0</v>
      </c>
      <c r="AZ267">
        <v>0</v>
      </c>
    </row>
    <row r="268" spans="1:52" x14ac:dyDescent="0.3">
      <c r="A268" s="152">
        <v>9006</v>
      </c>
      <c r="B268" t="s">
        <v>976</v>
      </c>
      <c r="C268" t="s">
        <v>977</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66990</v>
      </c>
      <c r="AJ268">
        <v>0</v>
      </c>
      <c r="AK268">
        <v>0</v>
      </c>
      <c r="AL268">
        <v>0</v>
      </c>
      <c r="AM268">
        <v>0</v>
      </c>
      <c r="AN268">
        <v>0</v>
      </c>
      <c r="AO268">
        <v>0</v>
      </c>
      <c r="AP268">
        <v>0</v>
      </c>
      <c r="AQ268">
        <v>0</v>
      </c>
      <c r="AR268">
        <v>0</v>
      </c>
      <c r="AS268">
        <v>0</v>
      </c>
      <c r="AT268">
        <v>0</v>
      </c>
      <c r="AU268">
        <v>0</v>
      </c>
      <c r="AV268">
        <v>0</v>
      </c>
      <c r="AW268">
        <v>0</v>
      </c>
      <c r="AX268">
        <v>0</v>
      </c>
      <c r="AY268">
        <v>0</v>
      </c>
      <c r="AZ268">
        <v>0</v>
      </c>
    </row>
    <row r="269" spans="1:52" x14ac:dyDescent="0.3">
      <c r="A269" s="152">
        <v>9007</v>
      </c>
      <c r="B269" t="s">
        <v>1587</v>
      </c>
      <c r="C269" t="s">
        <v>978</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10.5852</v>
      </c>
      <c r="AJ269">
        <v>0</v>
      </c>
      <c r="AK269">
        <v>0</v>
      </c>
      <c r="AL269">
        <v>0</v>
      </c>
      <c r="AM269">
        <v>0</v>
      </c>
      <c r="AN269">
        <v>0</v>
      </c>
      <c r="AO269">
        <v>0</v>
      </c>
      <c r="AP269">
        <v>0</v>
      </c>
      <c r="AQ269">
        <v>0</v>
      </c>
      <c r="AR269">
        <v>0</v>
      </c>
      <c r="AS269">
        <v>0</v>
      </c>
      <c r="AT269">
        <v>0</v>
      </c>
      <c r="AU269">
        <v>0</v>
      </c>
      <c r="AV269">
        <v>0</v>
      </c>
      <c r="AW269">
        <v>0</v>
      </c>
      <c r="AX269">
        <v>0</v>
      </c>
      <c r="AY269">
        <v>0</v>
      </c>
      <c r="AZ269">
        <v>0</v>
      </c>
    </row>
    <row r="270" spans="1:52" x14ac:dyDescent="0.3">
      <c r="A270" s="152">
        <v>9008</v>
      </c>
      <c r="B270" t="s">
        <v>979</v>
      </c>
      <c r="C270" t="s">
        <v>330</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row>
    <row r="271" spans="1:52" x14ac:dyDescent="0.3">
      <c r="A271" s="152">
        <v>9010</v>
      </c>
      <c r="B271" t="s">
        <v>980</v>
      </c>
      <c r="C271" t="s">
        <v>981</v>
      </c>
      <c r="D271">
        <v>4.82</v>
      </c>
      <c r="E271">
        <v>20.49</v>
      </c>
      <c r="F271">
        <v>3.07</v>
      </c>
      <c r="G271">
        <v>5.21</v>
      </c>
      <c r="H271">
        <v>13.67</v>
      </c>
      <c r="I271">
        <v>9.6</v>
      </c>
      <c r="J271">
        <v>3.88</v>
      </c>
      <c r="K271">
        <v>5.61</v>
      </c>
      <c r="L271">
        <v>0</v>
      </c>
      <c r="M271">
        <v>3.92</v>
      </c>
      <c r="N271">
        <v>5.91</v>
      </c>
      <c r="O271">
        <v>0</v>
      </c>
      <c r="P271">
        <v>1.82</v>
      </c>
      <c r="Q271">
        <v>10.47</v>
      </c>
      <c r="R271">
        <v>1.04</v>
      </c>
      <c r="S271">
        <v>18.579999999999998</v>
      </c>
      <c r="T271">
        <v>26.04</v>
      </c>
      <c r="U271">
        <v>2.76</v>
      </c>
      <c r="V271">
        <v>3.37</v>
      </c>
      <c r="W271">
        <v>21.82</v>
      </c>
      <c r="X271">
        <v>2.44</v>
      </c>
      <c r="Y271">
        <v>1.56</v>
      </c>
      <c r="Z271">
        <v>4.9800000000000004</v>
      </c>
      <c r="AA271">
        <v>4.16</v>
      </c>
      <c r="AB271">
        <v>73.59</v>
      </c>
      <c r="AC271">
        <v>33.86</v>
      </c>
      <c r="AD271">
        <v>5.83</v>
      </c>
      <c r="AE271">
        <v>3.77</v>
      </c>
      <c r="AF271">
        <v>4.2300000000000004</v>
      </c>
      <c r="AG271">
        <v>1.17</v>
      </c>
      <c r="AH271">
        <v>9.39</v>
      </c>
      <c r="AI271">
        <v>0</v>
      </c>
      <c r="AJ271">
        <v>16.52</v>
      </c>
      <c r="AK271">
        <v>8.15</v>
      </c>
      <c r="AL271">
        <v>61.8</v>
      </c>
      <c r="AM271">
        <v>10.11</v>
      </c>
      <c r="AN271">
        <v>18.73</v>
      </c>
      <c r="AO271">
        <v>8.24</v>
      </c>
      <c r="AP271">
        <v>41.15</v>
      </c>
      <c r="AQ271">
        <v>11.89</v>
      </c>
      <c r="AR271">
        <v>2.75</v>
      </c>
      <c r="AS271">
        <v>44.75</v>
      </c>
      <c r="AT271">
        <v>0</v>
      </c>
      <c r="AU271">
        <v>42.06</v>
      </c>
      <c r="AV271">
        <v>0</v>
      </c>
      <c r="AW271">
        <v>6.64</v>
      </c>
      <c r="AX271">
        <v>0</v>
      </c>
      <c r="AY271">
        <v>16.23</v>
      </c>
      <c r="AZ271">
        <v>2.97</v>
      </c>
    </row>
    <row r="272" spans="1:52" x14ac:dyDescent="0.3">
      <c r="A272" s="152">
        <v>9011</v>
      </c>
      <c r="B272" t="s">
        <v>982</v>
      </c>
      <c r="C272" t="s">
        <v>983</v>
      </c>
      <c r="D272">
        <v>60907</v>
      </c>
      <c r="E272">
        <v>703795</v>
      </c>
      <c r="F272">
        <v>1666148</v>
      </c>
      <c r="G272">
        <v>4457962</v>
      </c>
      <c r="H272">
        <v>19053894</v>
      </c>
      <c r="I272">
        <v>2729340</v>
      </c>
      <c r="J272">
        <v>16785981</v>
      </c>
      <c r="K272">
        <v>1202744</v>
      </c>
      <c r="L272">
        <v>0</v>
      </c>
      <c r="M272">
        <v>-64393</v>
      </c>
      <c r="N272">
        <v>148340</v>
      </c>
      <c r="O272">
        <v>0</v>
      </c>
      <c r="P272">
        <v>23643757</v>
      </c>
      <c r="Q272">
        <v>179896</v>
      </c>
      <c r="R272">
        <v>-20961</v>
      </c>
      <c r="S272">
        <v>656985</v>
      </c>
      <c r="T272">
        <v>-1305602</v>
      </c>
      <c r="U272">
        <v>9193507</v>
      </c>
      <c r="V272">
        <v>416381</v>
      </c>
      <c r="W272">
        <v>-194637</v>
      </c>
      <c r="X272">
        <v>17483</v>
      </c>
      <c r="Y272">
        <v>-915546</v>
      </c>
      <c r="Z272">
        <v>91452</v>
      </c>
      <c r="AA272">
        <v>8177</v>
      </c>
      <c r="AB272">
        <v>58118</v>
      </c>
      <c r="AC272">
        <v>1184195</v>
      </c>
      <c r="AD272">
        <v>372425</v>
      </c>
      <c r="AE272">
        <v>-70511</v>
      </c>
      <c r="AF272">
        <v>2126085</v>
      </c>
      <c r="AG272">
        <v>4101619</v>
      </c>
      <c r="AH272">
        <v>2273517</v>
      </c>
      <c r="AI272">
        <v>-38743</v>
      </c>
      <c r="AJ272">
        <v>2095123</v>
      </c>
      <c r="AK272">
        <v>62178</v>
      </c>
      <c r="AL272">
        <v>-145114</v>
      </c>
      <c r="AM272">
        <v>4200348</v>
      </c>
      <c r="AN272">
        <v>289233</v>
      </c>
      <c r="AO272">
        <v>669728</v>
      </c>
      <c r="AP272">
        <v>532962</v>
      </c>
      <c r="AQ272">
        <v>301801</v>
      </c>
      <c r="AR272">
        <v>128372</v>
      </c>
      <c r="AS272">
        <v>38699</v>
      </c>
      <c r="AT272">
        <v>0</v>
      </c>
      <c r="AU272">
        <v>1095081</v>
      </c>
      <c r="AV272">
        <v>0</v>
      </c>
      <c r="AW272">
        <v>2225</v>
      </c>
      <c r="AX272">
        <v>334</v>
      </c>
      <c r="AY272">
        <v>4321</v>
      </c>
      <c r="AZ272">
        <v>273705</v>
      </c>
    </row>
    <row r="273" spans="1:52" x14ac:dyDescent="0.3">
      <c r="A273" s="152">
        <v>9012</v>
      </c>
      <c r="B273" t="s">
        <v>984</v>
      </c>
      <c r="C273" t="s">
        <v>983</v>
      </c>
      <c r="D273">
        <v>0.75190000000000001</v>
      </c>
      <c r="E273">
        <v>2.8092000000000001</v>
      </c>
      <c r="F273">
        <v>1.2716000000000001</v>
      </c>
      <c r="G273">
        <v>1.3826000000000001</v>
      </c>
      <c r="H273">
        <v>2.4060999999999999</v>
      </c>
      <c r="I273">
        <v>1.532</v>
      </c>
      <c r="J273">
        <v>0.67800000000000005</v>
      </c>
      <c r="K273">
        <v>0.91769999999999996</v>
      </c>
      <c r="L273">
        <v>0</v>
      </c>
      <c r="M273">
        <v>1.0370999999999999</v>
      </c>
      <c r="N273">
        <v>1.2325999999999999</v>
      </c>
      <c r="O273">
        <v>0</v>
      </c>
      <c r="P273">
        <v>0.28720000000000001</v>
      </c>
      <c r="Q273">
        <v>1.7065999999999999</v>
      </c>
      <c r="R273">
        <v>1.5521</v>
      </c>
      <c r="S273">
        <v>3.8755000000000002</v>
      </c>
      <c r="T273">
        <v>0.2465</v>
      </c>
      <c r="U273">
        <v>0.45760000000000001</v>
      </c>
      <c r="V273">
        <v>1.0119</v>
      </c>
      <c r="W273">
        <v>0.69979999999999998</v>
      </c>
      <c r="X273">
        <v>1.3926000000000001</v>
      </c>
      <c r="Y273">
        <v>0.45610000000000001</v>
      </c>
      <c r="Z273">
        <v>0.66590000000000005</v>
      </c>
      <c r="AA273">
        <v>0.62119999999999997</v>
      </c>
      <c r="AB273">
        <v>2.585</v>
      </c>
      <c r="AC273">
        <v>0.95550000000000002</v>
      </c>
      <c r="AD273">
        <v>1.9718</v>
      </c>
      <c r="AE273">
        <v>0.62090000000000001</v>
      </c>
      <c r="AF273">
        <v>1.6829000000000001</v>
      </c>
      <c r="AG273">
        <v>0.29039999999999999</v>
      </c>
      <c r="AH273">
        <v>2.7065999999999999</v>
      </c>
      <c r="AI273">
        <v>0</v>
      </c>
      <c r="AJ273">
        <v>2.1206</v>
      </c>
      <c r="AK273">
        <v>0.71630000000000005</v>
      </c>
      <c r="AL273">
        <v>5.4630999999999998</v>
      </c>
      <c r="AM273">
        <v>3.0937999999999999</v>
      </c>
      <c r="AN273">
        <v>1.8046</v>
      </c>
      <c r="AO273">
        <v>2.7368999999999999</v>
      </c>
      <c r="AP273">
        <v>1.7622</v>
      </c>
      <c r="AQ273">
        <v>2.7665999999999999</v>
      </c>
      <c r="AR273">
        <v>0</v>
      </c>
      <c r="AS273">
        <v>1.7341</v>
      </c>
      <c r="AT273">
        <v>0</v>
      </c>
      <c r="AU273">
        <v>2.7852000000000001</v>
      </c>
      <c r="AV273">
        <v>0</v>
      </c>
      <c r="AW273">
        <v>1.8339000000000001</v>
      </c>
      <c r="AX273">
        <v>0.83030000000000004</v>
      </c>
      <c r="AY273">
        <v>1.6707000000000001</v>
      </c>
      <c r="AZ273">
        <v>0.5131</v>
      </c>
    </row>
    <row r="274" spans="1:52" x14ac:dyDescent="0.3">
      <c r="A274" s="152">
        <v>9013</v>
      </c>
      <c r="B274" t="s">
        <v>985</v>
      </c>
      <c r="C274" t="s">
        <v>986</v>
      </c>
      <c r="D274">
        <v>4.82</v>
      </c>
      <c r="E274">
        <v>20.49</v>
      </c>
      <c r="F274" s="657">
        <v>3.07</v>
      </c>
      <c r="G274">
        <v>5.21</v>
      </c>
      <c r="H274">
        <v>13.67</v>
      </c>
      <c r="I274">
        <v>9.6</v>
      </c>
      <c r="J274">
        <v>3.88</v>
      </c>
      <c r="K274">
        <v>5.61</v>
      </c>
      <c r="L274">
        <v>0</v>
      </c>
      <c r="M274">
        <v>3.92</v>
      </c>
      <c r="N274">
        <v>5.91</v>
      </c>
      <c r="O274">
        <v>0</v>
      </c>
      <c r="P274">
        <v>1.82</v>
      </c>
      <c r="Q274">
        <v>10.47</v>
      </c>
      <c r="R274">
        <v>1.04</v>
      </c>
      <c r="S274">
        <v>18.579999999999998</v>
      </c>
      <c r="T274">
        <v>26.04</v>
      </c>
      <c r="U274">
        <v>2.76</v>
      </c>
      <c r="V274">
        <v>3.37</v>
      </c>
      <c r="W274">
        <v>21.82</v>
      </c>
      <c r="X274">
        <v>2.44</v>
      </c>
      <c r="Y274">
        <v>1.56</v>
      </c>
      <c r="Z274">
        <v>4.9800000000000004</v>
      </c>
      <c r="AA274">
        <v>4.16</v>
      </c>
      <c r="AB274">
        <v>73.59</v>
      </c>
      <c r="AC274">
        <v>33.86</v>
      </c>
      <c r="AD274">
        <v>5.83</v>
      </c>
      <c r="AE274">
        <v>3.77</v>
      </c>
      <c r="AF274">
        <v>4.2300000000000004</v>
      </c>
      <c r="AG274">
        <v>1.17</v>
      </c>
      <c r="AH274">
        <v>9.39</v>
      </c>
      <c r="AI274">
        <v>0</v>
      </c>
      <c r="AJ274">
        <v>16.52</v>
      </c>
      <c r="AK274">
        <v>8.15</v>
      </c>
      <c r="AL274">
        <v>61.8</v>
      </c>
      <c r="AM274">
        <v>10.11</v>
      </c>
      <c r="AN274">
        <v>18.73</v>
      </c>
      <c r="AO274">
        <v>8.24</v>
      </c>
      <c r="AP274">
        <v>41.15</v>
      </c>
      <c r="AQ274">
        <v>11.89</v>
      </c>
      <c r="AR274">
        <v>2.75</v>
      </c>
      <c r="AS274">
        <v>44.75</v>
      </c>
      <c r="AT274">
        <v>0</v>
      </c>
      <c r="AU274">
        <v>42.06</v>
      </c>
      <c r="AV274">
        <v>0</v>
      </c>
      <c r="AW274">
        <v>6.64</v>
      </c>
      <c r="AX274">
        <v>0</v>
      </c>
      <c r="AY274">
        <v>16.23</v>
      </c>
      <c r="AZ274">
        <v>2.97</v>
      </c>
    </row>
    <row r="275" spans="1:52" x14ac:dyDescent="0.3">
      <c r="A275" s="152">
        <v>9014</v>
      </c>
      <c r="B275" t="s">
        <v>987</v>
      </c>
      <c r="C275" t="s">
        <v>988</v>
      </c>
      <c r="D275">
        <v>0</v>
      </c>
      <c r="E275">
        <v>0</v>
      </c>
      <c r="F275">
        <v>0</v>
      </c>
      <c r="G275">
        <v>0</v>
      </c>
      <c r="H275">
        <v>0</v>
      </c>
      <c r="I275">
        <v>0</v>
      </c>
      <c r="J275">
        <v>0</v>
      </c>
      <c r="K275">
        <v>0</v>
      </c>
      <c r="L275">
        <v>0</v>
      </c>
      <c r="M275">
        <v>0</v>
      </c>
      <c r="N275">
        <v>0</v>
      </c>
      <c r="O275">
        <v>0</v>
      </c>
      <c r="P275">
        <v>8.77</v>
      </c>
      <c r="Q275">
        <v>0</v>
      </c>
      <c r="R275">
        <v>0</v>
      </c>
      <c r="S275">
        <v>0</v>
      </c>
      <c r="T275">
        <v>0</v>
      </c>
      <c r="U275">
        <v>3.96</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row>
    <row r="276" spans="1:52" x14ac:dyDescent="0.3">
      <c r="A276" s="152">
        <v>9015</v>
      </c>
      <c r="B276" t="s">
        <v>989</v>
      </c>
      <c r="C276" t="s">
        <v>330</v>
      </c>
      <c r="D276">
        <v>0</v>
      </c>
      <c r="E276">
        <v>0</v>
      </c>
      <c r="F276">
        <v>0</v>
      </c>
      <c r="G276">
        <v>0</v>
      </c>
      <c r="H276">
        <v>0</v>
      </c>
      <c r="I276">
        <v>0</v>
      </c>
      <c r="J276">
        <v>0</v>
      </c>
      <c r="K276">
        <v>0</v>
      </c>
      <c r="L276">
        <v>0</v>
      </c>
      <c r="M276">
        <v>0</v>
      </c>
      <c r="N276">
        <v>0</v>
      </c>
      <c r="O276">
        <v>0</v>
      </c>
      <c r="P276">
        <v>33630100</v>
      </c>
      <c r="Q276">
        <v>0</v>
      </c>
      <c r="R276">
        <v>0</v>
      </c>
      <c r="S276">
        <v>0</v>
      </c>
      <c r="T276">
        <v>0</v>
      </c>
      <c r="U276">
        <v>11784203</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row>
    <row r="277" spans="1:52" x14ac:dyDescent="0.3">
      <c r="A277" s="152">
        <v>9016</v>
      </c>
      <c r="B277" t="s">
        <v>990</v>
      </c>
      <c r="C277" t="s">
        <v>330</v>
      </c>
      <c r="D277">
        <v>0</v>
      </c>
      <c r="E277">
        <v>0</v>
      </c>
      <c r="F277">
        <v>0</v>
      </c>
      <c r="G277">
        <v>0</v>
      </c>
      <c r="H277">
        <v>0</v>
      </c>
      <c r="I277">
        <v>0</v>
      </c>
      <c r="J277">
        <v>0</v>
      </c>
      <c r="K277">
        <v>0</v>
      </c>
      <c r="L277">
        <v>0</v>
      </c>
      <c r="M277">
        <v>0</v>
      </c>
      <c r="N277">
        <v>0</v>
      </c>
      <c r="O277">
        <v>0</v>
      </c>
      <c r="P277">
        <v>0.43580000000000002</v>
      </c>
      <c r="Q277">
        <v>0</v>
      </c>
      <c r="R277">
        <v>0</v>
      </c>
      <c r="S277">
        <v>0</v>
      </c>
      <c r="T277">
        <v>0</v>
      </c>
      <c r="U277">
        <v>0.30819999999999997</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row>
    <row r="278" spans="1:52" x14ac:dyDescent="0.3">
      <c r="A278" s="152">
        <v>9017</v>
      </c>
      <c r="B278" t="s">
        <v>991</v>
      </c>
      <c r="C278" t="s">
        <v>992</v>
      </c>
      <c r="D278">
        <v>0</v>
      </c>
      <c r="E278">
        <v>0</v>
      </c>
      <c r="F278">
        <v>0</v>
      </c>
      <c r="G278">
        <v>0</v>
      </c>
      <c r="H278">
        <v>0</v>
      </c>
      <c r="I278">
        <v>0</v>
      </c>
      <c r="J278">
        <v>0</v>
      </c>
      <c r="K278">
        <v>0</v>
      </c>
      <c r="L278">
        <v>0</v>
      </c>
      <c r="M278">
        <v>0</v>
      </c>
      <c r="N278">
        <v>0</v>
      </c>
      <c r="O278">
        <v>0</v>
      </c>
      <c r="P278">
        <v>8.77</v>
      </c>
      <c r="Q278">
        <v>0</v>
      </c>
      <c r="R278">
        <v>0</v>
      </c>
      <c r="S278">
        <v>0</v>
      </c>
      <c r="T278">
        <v>0</v>
      </c>
      <c r="U278">
        <v>3.96</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row>
    <row r="279" spans="1:52" x14ac:dyDescent="0.3">
      <c r="A279" s="152">
        <v>9018</v>
      </c>
      <c r="B279" t="s">
        <v>993</v>
      </c>
      <c r="C279" t="s">
        <v>994</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4933</v>
      </c>
      <c r="AJ279">
        <v>0</v>
      </c>
      <c r="AK279">
        <v>0</v>
      </c>
      <c r="AL279">
        <v>0</v>
      </c>
      <c r="AM279">
        <v>0</v>
      </c>
      <c r="AN279">
        <v>0</v>
      </c>
      <c r="AO279">
        <v>0</v>
      </c>
      <c r="AP279">
        <v>0</v>
      </c>
      <c r="AQ279">
        <v>0</v>
      </c>
      <c r="AR279">
        <v>0</v>
      </c>
      <c r="AS279">
        <v>0</v>
      </c>
      <c r="AT279">
        <v>0</v>
      </c>
      <c r="AU279">
        <v>0</v>
      </c>
      <c r="AV279">
        <v>0</v>
      </c>
      <c r="AW279">
        <v>0</v>
      </c>
      <c r="AX279">
        <v>0</v>
      </c>
      <c r="AY279">
        <v>0</v>
      </c>
      <c r="AZ279">
        <v>0</v>
      </c>
    </row>
    <row r="280" spans="1:52" x14ac:dyDescent="0.3">
      <c r="A280" s="152">
        <v>9019</v>
      </c>
      <c r="B280" t="s">
        <v>995</v>
      </c>
      <c r="C280" t="s">
        <v>996</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4933</v>
      </c>
      <c r="AJ280">
        <v>0</v>
      </c>
      <c r="AK280">
        <v>0</v>
      </c>
      <c r="AL280">
        <v>0</v>
      </c>
      <c r="AM280">
        <v>0</v>
      </c>
      <c r="AN280">
        <v>0</v>
      </c>
      <c r="AO280">
        <v>0</v>
      </c>
      <c r="AP280">
        <v>0</v>
      </c>
      <c r="AQ280">
        <v>0</v>
      </c>
      <c r="AR280">
        <v>0</v>
      </c>
      <c r="AS280">
        <v>0</v>
      </c>
      <c r="AT280">
        <v>0</v>
      </c>
      <c r="AU280">
        <v>0</v>
      </c>
      <c r="AV280">
        <v>0</v>
      </c>
      <c r="AW280">
        <v>0</v>
      </c>
      <c r="AX280">
        <v>0</v>
      </c>
      <c r="AY280">
        <v>0</v>
      </c>
      <c r="AZ280">
        <v>0</v>
      </c>
    </row>
  </sheetData>
  <sheetProtection algorithmName="SHA-512" hashValue="Zs7x0/Y2tjsAxGGwfjxUiREXwOoHIbhAeWvlHVVZpfVFgBkxmLRIAJErjFEmofkdKEe6AvE/ASNFQ9erGr7GMA==" saltValue="kmTg3iN1qsSdtUq31Wfsag=="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B1" sqref="B1"/>
    </sheetView>
  </sheetViews>
  <sheetFormatPr defaultColWidth="9.109375" defaultRowHeight="14.4" x14ac:dyDescent="0.3"/>
  <cols>
    <col min="1" max="1" width="43.88671875" style="365" customWidth="1"/>
    <col min="2" max="2" width="14.77734375" style="365" customWidth="1"/>
    <col min="3" max="7" width="9.109375" style="365"/>
    <col min="8" max="8" width="37.33203125" style="365" customWidth="1"/>
    <col min="9" max="12" width="9.109375" style="365"/>
    <col min="13" max="13" width="21.6640625" style="365" customWidth="1"/>
    <col min="14" max="14" width="16.88671875" style="365" customWidth="1"/>
    <col min="15" max="16" width="9.109375" style="365"/>
    <col min="17" max="17" width="18.109375" style="365" customWidth="1"/>
    <col min="18" max="18" width="11" style="365" customWidth="1"/>
    <col min="19" max="16384" width="9.109375" style="365"/>
  </cols>
  <sheetData>
    <row r="1" spans="1:20" ht="24" customHeight="1" x14ac:dyDescent="0.3">
      <c r="A1" s="365" t="s">
        <v>754</v>
      </c>
    </row>
    <row r="2" spans="1:20" ht="15" thickBot="1" x14ac:dyDescent="0.35">
      <c r="A2" s="363" t="s">
        <v>1304</v>
      </c>
      <c r="B2" s="153">
        <v>591706</v>
      </c>
      <c r="C2" s="361">
        <v>59</v>
      </c>
      <c r="D2" s="49"/>
      <c r="E2" s="49"/>
    </row>
    <row r="3" spans="1:20" ht="15" customHeight="1" thickBot="1" x14ac:dyDescent="0.35">
      <c r="A3" s="364" t="s">
        <v>1305</v>
      </c>
      <c r="B3" s="153">
        <v>591600</v>
      </c>
      <c r="C3" s="361">
        <v>59</v>
      </c>
      <c r="D3" s="48"/>
      <c r="E3" s="49"/>
      <c r="O3" s="367"/>
      <c r="P3" s="367"/>
      <c r="S3" s="367"/>
      <c r="T3" s="367"/>
    </row>
    <row r="4" spans="1:20" ht="15" customHeight="1" thickBot="1" x14ac:dyDescent="0.35">
      <c r="A4" s="364" t="s">
        <v>1306</v>
      </c>
      <c r="B4" s="153">
        <v>592152</v>
      </c>
      <c r="C4" s="361">
        <v>59</v>
      </c>
      <c r="D4" s="48"/>
      <c r="E4" s="49"/>
      <c r="O4" s="367"/>
      <c r="P4" s="367"/>
      <c r="S4" s="367"/>
      <c r="T4" s="367"/>
    </row>
    <row r="5" spans="1:20" ht="15" thickBot="1" x14ac:dyDescent="0.35">
      <c r="A5" s="364" t="s">
        <v>1307</v>
      </c>
      <c r="B5" s="153">
        <v>591612</v>
      </c>
      <c r="C5" s="361">
        <v>59</v>
      </c>
      <c r="D5" s="48"/>
      <c r="E5" s="49"/>
      <c r="O5" s="367"/>
      <c r="P5" s="367"/>
      <c r="S5" s="367"/>
      <c r="T5" s="367"/>
    </row>
    <row r="6" spans="1:20" ht="15" thickBot="1" x14ac:dyDescent="0.35">
      <c r="A6" s="364" t="s">
        <v>1308</v>
      </c>
      <c r="B6" s="153">
        <v>591752</v>
      </c>
      <c r="C6" s="361">
        <v>59</v>
      </c>
      <c r="D6" s="48"/>
      <c r="E6" s="49"/>
      <c r="O6" s="367"/>
      <c r="P6" s="367"/>
      <c r="S6" s="367"/>
      <c r="T6" s="367"/>
    </row>
    <row r="7" spans="1:20" ht="15" thickBot="1" x14ac:dyDescent="0.35">
      <c r="A7" s="364" t="s">
        <v>1309</v>
      </c>
      <c r="B7" s="153">
        <v>591715</v>
      </c>
      <c r="C7" s="361">
        <v>59</v>
      </c>
      <c r="D7" s="48"/>
      <c r="E7" s="49"/>
      <c r="O7" s="367"/>
      <c r="P7" s="367"/>
      <c r="S7" s="367"/>
      <c r="T7" s="367"/>
    </row>
    <row r="8" spans="1:20" ht="15" thickBot="1" x14ac:dyDescent="0.35">
      <c r="A8" s="364" t="s">
        <v>1310</v>
      </c>
      <c r="B8" s="153">
        <v>592388</v>
      </c>
      <c r="C8" s="361">
        <v>59</v>
      </c>
      <c r="D8" s="48"/>
      <c r="E8" s="49"/>
      <c r="O8" s="367"/>
      <c r="P8" s="367"/>
      <c r="S8" s="367"/>
      <c r="T8" s="367"/>
    </row>
    <row r="9" spans="1:20" ht="15" thickBot="1" x14ac:dyDescent="0.35">
      <c r="A9" s="364" t="s">
        <v>1311</v>
      </c>
      <c r="B9" s="153">
        <v>591603</v>
      </c>
      <c r="C9" s="361">
        <v>59</v>
      </c>
      <c r="D9" s="48"/>
      <c r="E9" s="49"/>
      <c r="O9" s="367"/>
      <c r="P9" s="367"/>
      <c r="S9" s="367"/>
      <c r="T9" s="367"/>
    </row>
    <row r="10" spans="1:20" ht="15" thickBot="1" x14ac:dyDescent="0.35">
      <c r="A10" s="364" t="s">
        <v>470</v>
      </c>
      <c r="B10" s="153">
        <v>591604</v>
      </c>
      <c r="C10" s="361">
        <v>59</v>
      </c>
      <c r="D10" s="48"/>
      <c r="E10" s="49"/>
      <c r="O10" s="367"/>
      <c r="P10" s="367"/>
      <c r="S10" s="367"/>
      <c r="T10" s="367"/>
    </row>
    <row r="11" spans="1:20" ht="15" thickBot="1" x14ac:dyDescent="0.35">
      <c r="A11" s="364" t="s">
        <v>1312</v>
      </c>
      <c r="B11" s="153">
        <v>591721</v>
      </c>
      <c r="C11" s="361">
        <v>59</v>
      </c>
      <c r="D11" s="48"/>
      <c r="E11" s="49"/>
      <c r="O11" s="367"/>
      <c r="P11" s="367"/>
      <c r="S11" s="367"/>
      <c r="T11" s="367"/>
    </row>
    <row r="12" spans="1:20" ht="15" thickBot="1" x14ac:dyDescent="0.35">
      <c r="A12" s="364" t="s">
        <v>1313</v>
      </c>
      <c r="B12" s="153">
        <v>591605</v>
      </c>
      <c r="C12" s="361">
        <v>59</v>
      </c>
      <c r="D12" s="48"/>
      <c r="E12" s="49"/>
      <c r="O12" s="367"/>
      <c r="P12" s="367"/>
      <c r="S12" s="367"/>
      <c r="T12" s="367"/>
    </row>
    <row r="13" spans="1:20" ht="15" thickBot="1" x14ac:dyDescent="0.35">
      <c r="A13" s="364" t="s">
        <v>482</v>
      </c>
      <c r="B13" s="153">
        <v>591632</v>
      </c>
      <c r="C13" s="361">
        <v>59</v>
      </c>
      <c r="D13" s="48"/>
      <c r="E13" s="49"/>
      <c r="O13" s="367"/>
      <c r="P13" s="367"/>
      <c r="S13" s="367"/>
      <c r="T13" s="367"/>
    </row>
    <row r="14" spans="1:20" ht="15" thickBot="1" x14ac:dyDescent="0.35">
      <c r="A14" s="364" t="s">
        <v>1314</v>
      </c>
      <c r="B14" s="153">
        <v>594150</v>
      </c>
      <c r="C14" s="361">
        <v>59</v>
      </c>
      <c r="D14" s="48"/>
      <c r="E14" s="49"/>
      <c r="O14" s="367"/>
      <c r="P14" s="367"/>
      <c r="S14" s="367"/>
      <c r="T14" s="367"/>
    </row>
    <row r="15" spans="1:20" ht="15" thickBot="1" x14ac:dyDescent="0.35">
      <c r="A15" s="364" t="s">
        <v>1315</v>
      </c>
      <c r="B15" s="153">
        <v>591606</v>
      </c>
      <c r="C15" s="361">
        <v>59</v>
      </c>
      <c r="D15" s="48"/>
      <c r="E15" s="49"/>
      <c r="O15" s="367"/>
      <c r="P15" s="367"/>
      <c r="S15" s="367"/>
      <c r="T15" s="367"/>
    </row>
    <row r="16" spans="1:20" ht="15" thickBot="1" x14ac:dyDescent="0.35">
      <c r="A16" s="364" t="s">
        <v>1316</v>
      </c>
      <c r="B16" s="153">
        <v>592181</v>
      </c>
      <c r="C16" s="361">
        <v>59</v>
      </c>
      <c r="D16" s="48"/>
      <c r="E16" s="49"/>
      <c r="O16" s="367"/>
      <c r="P16" s="367"/>
      <c r="S16" s="367"/>
      <c r="T16" s="367"/>
    </row>
    <row r="17" spans="1:20" ht="15" thickBot="1" x14ac:dyDescent="0.35">
      <c r="A17" s="364" t="s">
        <v>487</v>
      </c>
      <c r="B17" s="153">
        <v>591607</v>
      </c>
      <c r="C17" s="361">
        <v>59</v>
      </c>
      <c r="D17" s="48"/>
      <c r="E17" s="49"/>
      <c r="O17" s="367"/>
      <c r="P17" s="367"/>
      <c r="S17" s="367"/>
      <c r="T17" s="367"/>
    </row>
    <row r="18" spans="1:20" ht="15" thickBot="1" x14ac:dyDescent="0.35">
      <c r="A18" s="364" t="s">
        <v>1317</v>
      </c>
      <c r="B18" s="153">
        <v>591608</v>
      </c>
      <c r="C18" s="361">
        <v>59</v>
      </c>
      <c r="D18" s="48"/>
      <c r="E18" s="49"/>
      <c r="O18" s="367"/>
      <c r="P18" s="367"/>
      <c r="S18" s="367"/>
      <c r="T18" s="367"/>
    </row>
    <row r="19" spans="1:20" ht="15" thickBot="1" x14ac:dyDescent="0.35">
      <c r="A19" s="364" t="s">
        <v>1318</v>
      </c>
      <c r="B19" s="153">
        <v>591737</v>
      </c>
      <c r="C19" s="361">
        <v>59</v>
      </c>
      <c r="D19" s="48"/>
      <c r="E19" s="49"/>
      <c r="O19" s="367"/>
      <c r="P19" s="367"/>
      <c r="S19" s="367"/>
      <c r="T19" s="367"/>
    </row>
    <row r="20" spans="1:20" ht="15" thickBot="1" x14ac:dyDescent="0.35">
      <c r="A20" s="364" t="s">
        <v>1319</v>
      </c>
      <c r="B20" s="153">
        <v>591609</v>
      </c>
      <c r="C20" s="361">
        <v>59</v>
      </c>
      <c r="D20" s="48"/>
      <c r="E20" s="49"/>
      <c r="O20" s="367"/>
      <c r="P20" s="367"/>
      <c r="S20" s="367"/>
      <c r="T20" s="367"/>
    </row>
    <row r="21" spans="1:20" ht="15" thickBot="1" x14ac:dyDescent="0.35">
      <c r="A21" s="364" t="s">
        <v>1320</v>
      </c>
      <c r="B21" s="153">
        <v>591610</v>
      </c>
      <c r="C21" s="361">
        <v>59</v>
      </c>
      <c r="D21" s="48"/>
      <c r="E21" s="49"/>
      <c r="O21" s="367"/>
      <c r="P21" s="367"/>
      <c r="S21" s="367"/>
      <c r="T21" s="367"/>
    </row>
    <row r="22" spans="1:20" ht="15" thickBot="1" x14ac:dyDescent="0.35">
      <c r="A22" s="364" t="s">
        <v>1321</v>
      </c>
      <c r="B22" s="153">
        <v>591611</v>
      </c>
      <c r="C22" s="361">
        <v>59</v>
      </c>
      <c r="D22" s="48"/>
      <c r="E22" s="49"/>
      <c r="O22" s="367"/>
      <c r="P22" s="367"/>
      <c r="S22" s="367"/>
      <c r="T22" s="367"/>
    </row>
    <row r="23" spans="1:20" ht="15" thickBot="1" x14ac:dyDescent="0.35">
      <c r="A23" s="364" t="s">
        <v>1322</v>
      </c>
      <c r="B23" s="153">
        <v>591749</v>
      </c>
      <c r="C23" s="361">
        <v>59</v>
      </c>
      <c r="D23" s="48"/>
      <c r="E23" s="49"/>
      <c r="O23" s="367"/>
      <c r="P23" s="367"/>
      <c r="S23" s="367"/>
      <c r="T23" s="367"/>
    </row>
    <row r="24" spans="1:20" ht="21" customHeight="1" thickBot="1" x14ac:dyDescent="0.35">
      <c r="A24" s="364" t="s">
        <v>808</v>
      </c>
      <c r="B24" s="153">
        <v>591613</v>
      </c>
      <c r="C24" s="361">
        <v>59</v>
      </c>
      <c r="D24" s="48"/>
      <c r="E24" s="49"/>
      <c r="O24" s="367"/>
      <c r="P24" s="367"/>
      <c r="S24" s="367"/>
      <c r="T24" s="367"/>
    </row>
    <row r="25" spans="1:20" ht="28.8" customHeight="1" thickBot="1" x14ac:dyDescent="0.35">
      <c r="A25" s="364" t="s">
        <v>1323</v>
      </c>
      <c r="B25" s="153">
        <v>592396</v>
      </c>
      <c r="C25" s="361">
        <v>59</v>
      </c>
      <c r="D25" s="48"/>
      <c r="E25" s="49"/>
      <c r="O25" s="367"/>
      <c r="P25" s="367"/>
      <c r="S25" s="367"/>
      <c r="T25" s="367"/>
    </row>
    <row r="26" spans="1:20" ht="15" thickBot="1" x14ac:dyDescent="0.35">
      <c r="A26" s="364" t="s">
        <v>1324</v>
      </c>
      <c r="B26" s="153">
        <v>591614</v>
      </c>
      <c r="C26" s="361">
        <v>59</v>
      </c>
      <c r="D26" s="48"/>
      <c r="E26" s="49"/>
      <c r="O26" s="367"/>
      <c r="P26" s="367"/>
      <c r="S26" s="367"/>
      <c r="T26" s="367"/>
    </row>
    <row r="27" spans="1:20" ht="15" thickBot="1" x14ac:dyDescent="0.35">
      <c r="A27" s="364" t="s">
        <v>1325</v>
      </c>
      <c r="B27" s="153">
        <v>592180</v>
      </c>
      <c r="C27" s="361">
        <v>59</v>
      </c>
      <c r="D27" s="48"/>
      <c r="E27" s="49"/>
      <c r="O27" s="367"/>
      <c r="P27" s="367"/>
      <c r="S27" s="367"/>
      <c r="T27" s="367"/>
    </row>
    <row r="28" spans="1:20" ht="15" thickBot="1" x14ac:dyDescent="0.35">
      <c r="A28" s="364" t="s">
        <v>1326</v>
      </c>
      <c r="B28" s="153">
        <v>591615</v>
      </c>
      <c r="C28" s="361">
        <v>59</v>
      </c>
      <c r="D28" s="48"/>
      <c r="E28" s="49"/>
      <c r="O28" s="367"/>
      <c r="P28" s="367"/>
      <c r="S28" s="367"/>
      <c r="T28" s="367"/>
    </row>
    <row r="29" spans="1:20" ht="15" thickBot="1" x14ac:dyDescent="0.35">
      <c r="A29" s="364" t="s">
        <v>809</v>
      </c>
      <c r="B29" s="153">
        <v>591616</v>
      </c>
      <c r="C29" s="361">
        <v>59</v>
      </c>
      <c r="D29" s="48"/>
      <c r="E29" s="49"/>
      <c r="O29" s="367"/>
      <c r="P29" s="367"/>
      <c r="S29" s="367"/>
      <c r="T29" s="367"/>
    </row>
    <row r="30" spans="1:20" ht="15" thickBot="1" x14ac:dyDescent="0.35">
      <c r="A30" s="364" t="s">
        <v>1327</v>
      </c>
      <c r="B30" s="153">
        <v>592158</v>
      </c>
      <c r="C30" s="361">
        <v>59</v>
      </c>
      <c r="D30" s="48"/>
      <c r="E30" s="49"/>
      <c r="O30" s="367"/>
      <c r="P30" s="367"/>
      <c r="S30" s="367"/>
      <c r="T30" s="367"/>
    </row>
    <row r="31" spans="1:20" ht="15" thickBot="1" x14ac:dyDescent="0.35">
      <c r="A31" s="364" t="s">
        <v>1328</v>
      </c>
      <c r="B31" s="153">
        <v>591759</v>
      </c>
      <c r="C31" s="361">
        <v>59</v>
      </c>
      <c r="D31" s="48"/>
      <c r="E31" s="49"/>
      <c r="O31" s="367"/>
      <c r="P31" s="367"/>
      <c r="S31" s="367"/>
      <c r="T31" s="367"/>
    </row>
    <row r="32" spans="1:20" ht="15" thickBot="1" x14ac:dyDescent="0.35">
      <c r="A32" s="364" t="s">
        <v>1329</v>
      </c>
      <c r="B32" s="153">
        <v>591762</v>
      </c>
      <c r="C32" s="361">
        <v>59</v>
      </c>
      <c r="D32" s="48"/>
      <c r="E32" s="49"/>
      <c r="O32" s="367"/>
      <c r="P32" s="367"/>
      <c r="S32" s="367"/>
      <c r="T32" s="367"/>
    </row>
    <row r="33" spans="1:20" ht="15" thickBot="1" x14ac:dyDescent="0.35">
      <c r="A33" s="364" t="s">
        <v>1331</v>
      </c>
      <c r="B33" s="153">
        <v>591619</v>
      </c>
      <c r="C33" s="361">
        <v>59</v>
      </c>
      <c r="D33" s="48"/>
      <c r="E33" s="49"/>
      <c r="O33" s="367"/>
      <c r="P33" s="367"/>
      <c r="S33" s="367"/>
      <c r="T33" s="367"/>
    </row>
    <row r="34" spans="1:20" ht="15" thickBot="1" x14ac:dyDescent="0.35">
      <c r="A34" s="364" t="s">
        <v>1332</v>
      </c>
      <c r="B34" s="153">
        <v>591770</v>
      </c>
      <c r="C34" s="361">
        <v>59</v>
      </c>
      <c r="D34" s="48"/>
      <c r="E34" s="49"/>
      <c r="H34" s="364"/>
      <c r="I34" s="153"/>
      <c r="J34" s="361"/>
      <c r="O34" s="367"/>
      <c r="P34" s="367"/>
      <c r="S34" s="367"/>
      <c r="T34" s="367"/>
    </row>
    <row r="35" spans="1:20" ht="15" thickBot="1" x14ac:dyDescent="0.35">
      <c r="A35" s="364" t="s">
        <v>1333</v>
      </c>
      <c r="B35" s="153">
        <v>591620</v>
      </c>
      <c r="C35" s="361">
        <v>59</v>
      </c>
      <c r="D35" s="48"/>
      <c r="E35" s="49"/>
      <c r="O35" s="367"/>
      <c r="P35" s="367"/>
      <c r="S35" s="367"/>
      <c r="T35" s="367"/>
    </row>
    <row r="36" spans="1:20" ht="15" thickBot="1" x14ac:dyDescent="0.35">
      <c r="A36" s="364" t="s">
        <v>1334</v>
      </c>
      <c r="B36" s="153">
        <v>592357</v>
      </c>
      <c r="C36" s="361">
        <v>59</v>
      </c>
      <c r="D36" s="48"/>
      <c r="E36" s="49"/>
      <c r="O36" s="367"/>
      <c r="P36" s="367"/>
      <c r="S36" s="367"/>
      <c r="T36" s="367"/>
    </row>
    <row r="37" spans="1:20" ht="15" thickBot="1" x14ac:dyDescent="0.35">
      <c r="A37" s="364" t="s">
        <v>1335</v>
      </c>
      <c r="B37" s="153">
        <v>59713</v>
      </c>
      <c r="C37" s="361">
        <v>59</v>
      </c>
      <c r="D37" s="48"/>
      <c r="E37" s="49"/>
      <c r="O37" s="367"/>
      <c r="P37" s="367"/>
      <c r="S37" s="367"/>
      <c r="T37" s="367"/>
    </row>
    <row r="38" spans="1:20" ht="15" thickBot="1" x14ac:dyDescent="0.35">
      <c r="A38" s="364" t="s">
        <v>1336</v>
      </c>
      <c r="B38" s="153">
        <v>591622</v>
      </c>
      <c r="C38" s="361">
        <v>59</v>
      </c>
      <c r="D38" s="48"/>
      <c r="E38" s="49"/>
      <c r="O38" s="367"/>
      <c r="P38" s="367"/>
      <c r="S38" s="367"/>
      <c r="T38" s="367"/>
    </row>
    <row r="39" spans="1:20" ht="15" thickBot="1" x14ac:dyDescent="0.35">
      <c r="A39" s="364" t="s">
        <v>1337</v>
      </c>
      <c r="B39" s="153">
        <v>591623</v>
      </c>
      <c r="C39" s="361">
        <v>59</v>
      </c>
      <c r="D39" s="48"/>
      <c r="E39" s="49"/>
      <c r="O39" s="367"/>
      <c r="P39" s="367"/>
      <c r="S39" s="367"/>
      <c r="T39" s="367"/>
    </row>
    <row r="40" spans="1:20" ht="15" thickBot="1" x14ac:dyDescent="0.35">
      <c r="A40" s="364" t="s">
        <v>1338</v>
      </c>
      <c r="B40" s="153">
        <v>591624</v>
      </c>
      <c r="C40" s="361">
        <v>59</v>
      </c>
      <c r="D40" s="48"/>
      <c r="E40" s="49"/>
      <c r="O40" s="367"/>
      <c r="P40" s="367"/>
      <c r="S40" s="367"/>
      <c r="T40" s="367"/>
    </row>
    <row r="41" spans="1:20" ht="15" thickBot="1" x14ac:dyDescent="0.35">
      <c r="A41" s="364" t="s">
        <v>1339</v>
      </c>
      <c r="B41" s="153">
        <v>592368</v>
      </c>
      <c r="C41" s="361">
        <v>59</v>
      </c>
      <c r="D41" s="48"/>
      <c r="E41" s="49"/>
      <c r="O41" s="367"/>
      <c r="P41" s="367"/>
      <c r="S41" s="367"/>
      <c r="T41" s="367"/>
    </row>
    <row r="42" spans="1:20" ht="15" thickBot="1" x14ac:dyDescent="0.35">
      <c r="A42" s="364" t="s">
        <v>1340</v>
      </c>
      <c r="B42" s="153">
        <v>592155</v>
      </c>
      <c r="C42" s="361">
        <v>59</v>
      </c>
      <c r="D42" s="48"/>
      <c r="E42" s="49"/>
      <c r="O42" s="367"/>
      <c r="P42" s="367"/>
      <c r="S42" s="367"/>
      <c r="T42" s="367"/>
    </row>
    <row r="43" spans="1:20" ht="15" thickBot="1" x14ac:dyDescent="0.35">
      <c r="A43" s="364" t="s">
        <v>810</v>
      </c>
      <c r="B43" s="153">
        <v>591633</v>
      </c>
      <c r="C43" s="361">
        <v>59</v>
      </c>
      <c r="D43" s="48"/>
      <c r="E43" s="49"/>
      <c r="O43" s="367"/>
      <c r="P43" s="367"/>
      <c r="S43" s="367"/>
      <c r="T43" s="367"/>
    </row>
    <row r="44" spans="1:20" ht="15" thickBot="1" x14ac:dyDescent="0.35">
      <c r="A44" s="364" t="s">
        <v>1341</v>
      </c>
      <c r="B44" s="153">
        <v>591768</v>
      </c>
      <c r="C44" s="361">
        <v>59</v>
      </c>
      <c r="D44" s="48"/>
      <c r="E44" s="49"/>
      <c r="O44" s="367"/>
      <c r="P44" s="367"/>
      <c r="S44" s="367"/>
      <c r="T44" s="367"/>
    </row>
    <row r="45" spans="1:20" ht="19.8" customHeight="1" thickBot="1" x14ac:dyDescent="0.35">
      <c r="A45" s="364" t="s">
        <v>1342</v>
      </c>
      <c r="B45" s="153">
        <v>591634</v>
      </c>
      <c r="C45" s="361">
        <v>59</v>
      </c>
      <c r="D45" s="48"/>
      <c r="E45" s="49"/>
      <c r="O45" s="367"/>
      <c r="P45" s="367"/>
      <c r="S45" s="367"/>
      <c r="T45" s="367"/>
    </row>
    <row r="46" spans="1:20" ht="15" thickBot="1" x14ac:dyDescent="0.35">
      <c r="A46" s="364" t="s">
        <v>1343</v>
      </c>
      <c r="B46" s="153">
        <v>591627</v>
      </c>
      <c r="C46" s="361">
        <v>59</v>
      </c>
      <c r="D46" s="48"/>
      <c r="E46" s="49"/>
      <c r="O46" s="367"/>
      <c r="P46" s="367"/>
      <c r="S46" s="367"/>
      <c r="T46" s="367"/>
    </row>
    <row r="47" spans="1:20" ht="15" thickBot="1" x14ac:dyDescent="0.35">
      <c r="A47" s="364" t="s">
        <v>1344</v>
      </c>
      <c r="B47" s="153">
        <v>591628</v>
      </c>
      <c r="C47" s="361">
        <v>59</v>
      </c>
      <c r="D47" s="48"/>
      <c r="E47" s="49"/>
      <c r="O47" s="367"/>
      <c r="P47" s="367"/>
      <c r="S47" s="367"/>
      <c r="T47" s="367"/>
    </row>
    <row r="48" spans="1:20" ht="15" thickBot="1" x14ac:dyDescent="0.35">
      <c r="A48" s="364" t="s">
        <v>1345</v>
      </c>
      <c r="B48" s="153">
        <v>591629</v>
      </c>
      <c r="C48" s="361">
        <v>59</v>
      </c>
      <c r="D48" s="48"/>
      <c r="E48" s="49"/>
      <c r="O48" s="367"/>
      <c r="P48" s="367"/>
      <c r="S48" s="367"/>
      <c r="T48" s="367"/>
    </row>
    <row r="49" spans="1:20" ht="15" thickBot="1" x14ac:dyDescent="0.35">
      <c r="A49" s="364" t="s">
        <v>1346</v>
      </c>
      <c r="B49" s="153">
        <v>591636</v>
      </c>
      <c r="C49" s="361">
        <v>59</v>
      </c>
      <c r="D49" s="48"/>
      <c r="E49" s="49"/>
      <c r="O49" s="367"/>
      <c r="P49" s="367"/>
      <c r="S49" s="367"/>
      <c r="T49" s="367"/>
    </row>
    <row r="50" spans="1:20" ht="15" thickBot="1" x14ac:dyDescent="0.35">
      <c r="A50" s="364"/>
      <c r="B50" s="153"/>
      <c r="C50" s="361"/>
      <c r="D50" s="48"/>
      <c r="E50" s="49"/>
      <c r="O50" s="367"/>
      <c r="P50" s="367"/>
      <c r="S50" s="367"/>
      <c r="T50" s="367"/>
    </row>
    <row r="51" spans="1:20" ht="15" thickBot="1" x14ac:dyDescent="0.35">
      <c r="A51" s="364"/>
      <c r="B51" s="153"/>
      <c r="C51" s="361"/>
      <c r="D51" s="48"/>
      <c r="E51" s="49"/>
      <c r="O51" s="367"/>
      <c r="P51" s="367"/>
      <c r="S51" s="367"/>
      <c r="T51" s="367"/>
    </row>
    <row r="52" spans="1:20" ht="15" thickBot="1" x14ac:dyDescent="0.35">
      <c r="A52" s="364"/>
      <c r="B52" s="153"/>
      <c r="C52" s="361"/>
      <c r="D52" s="48"/>
      <c r="E52" s="49"/>
      <c r="O52" s="367"/>
      <c r="P52" s="367"/>
      <c r="S52" s="367"/>
      <c r="T52" s="367"/>
    </row>
    <row r="53" spans="1:20" ht="15" thickBot="1" x14ac:dyDescent="0.35">
      <c r="A53" s="364"/>
      <c r="B53" s="153"/>
      <c r="C53" s="361"/>
      <c r="D53" s="48"/>
      <c r="E53" s="49"/>
      <c r="O53" s="367"/>
      <c r="P53" s="367"/>
      <c r="S53" s="367"/>
      <c r="T53" s="367"/>
    </row>
    <row r="54" spans="1:20" ht="15" thickBot="1" x14ac:dyDescent="0.35">
      <c r="A54" s="364"/>
      <c r="B54" s="153"/>
      <c r="C54" s="361"/>
      <c r="D54" s="48"/>
      <c r="E54" s="49"/>
      <c r="O54" s="367"/>
      <c r="P54" s="367"/>
      <c r="S54" s="367"/>
      <c r="T54" s="367"/>
    </row>
    <row r="55" spans="1:20" ht="15" thickBot="1" x14ac:dyDescent="0.35">
      <c r="A55" s="364"/>
      <c r="B55" s="153"/>
      <c r="C55" s="361"/>
      <c r="D55" s="48"/>
      <c r="E55" s="49"/>
      <c r="O55" s="367"/>
      <c r="P55" s="367"/>
      <c r="S55" s="367"/>
      <c r="T55" s="367"/>
    </row>
    <row r="56" spans="1:20" ht="15" thickBot="1" x14ac:dyDescent="0.35">
      <c r="A56" s="364"/>
      <c r="B56" s="153"/>
      <c r="C56" s="361"/>
      <c r="D56" s="48"/>
      <c r="E56" s="49"/>
      <c r="O56" s="367"/>
      <c r="P56" s="367"/>
      <c r="S56" s="367"/>
      <c r="T56" s="367"/>
    </row>
    <row r="57" spans="1:20" ht="15" thickBot="1" x14ac:dyDescent="0.35">
      <c r="A57" s="364"/>
      <c r="B57" s="153"/>
      <c r="C57" s="361"/>
      <c r="D57" s="48"/>
      <c r="E57" s="49"/>
      <c r="O57" s="367"/>
      <c r="P57" s="367"/>
      <c r="S57" s="367"/>
      <c r="T57" s="367"/>
    </row>
    <row r="58" spans="1:20" ht="15" thickBot="1" x14ac:dyDescent="0.35">
      <c r="A58" s="364"/>
      <c r="B58" s="153"/>
      <c r="C58" s="361"/>
      <c r="D58" s="48"/>
      <c r="E58" s="49"/>
      <c r="O58" s="367"/>
      <c r="P58" s="367"/>
      <c r="S58" s="367"/>
      <c r="T58" s="367"/>
    </row>
    <row r="59" spans="1:20" ht="15" thickBot="1" x14ac:dyDescent="0.35">
      <c r="A59" s="364"/>
      <c r="B59" s="153"/>
      <c r="C59" s="361"/>
      <c r="D59" s="48"/>
      <c r="E59" s="49"/>
      <c r="O59" s="367"/>
      <c r="P59" s="367"/>
      <c r="S59" s="367"/>
      <c r="T59" s="367"/>
    </row>
    <row r="60" spans="1:20" ht="15" thickBot="1" x14ac:dyDescent="0.35">
      <c r="A60" s="364"/>
      <c r="B60" s="153"/>
      <c r="C60" s="361"/>
      <c r="D60" s="48"/>
      <c r="E60" s="49"/>
      <c r="O60" s="367"/>
      <c r="P60" s="367"/>
      <c r="S60" s="367"/>
      <c r="T60" s="367"/>
    </row>
    <row r="61" spans="1:20" ht="15" thickBot="1" x14ac:dyDescent="0.35">
      <c r="A61" s="364"/>
      <c r="B61" s="153"/>
      <c r="C61" s="361"/>
      <c r="D61" s="48"/>
      <c r="E61" s="49"/>
      <c r="O61" s="367"/>
      <c r="P61" s="367"/>
      <c r="S61" s="367"/>
      <c r="T61" s="367"/>
    </row>
    <row r="62" spans="1:20" ht="15" thickBot="1" x14ac:dyDescent="0.35">
      <c r="A62" s="364"/>
      <c r="B62" s="153"/>
      <c r="C62" s="361"/>
      <c r="D62" s="48"/>
      <c r="E62" s="49"/>
      <c r="O62" s="367"/>
      <c r="P62" s="367"/>
      <c r="S62" s="367"/>
      <c r="T62" s="367"/>
    </row>
    <row r="63" spans="1:20" ht="15" thickBot="1" x14ac:dyDescent="0.35">
      <c r="A63" s="364"/>
      <c r="B63" s="153"/>
      <c r="C63" s="361"/>
      <c r="D63" s="48"/>
      <c r="E63" s="49"/>
      <c r="O63" s="367"/>
      <c r="P63" s="367"/>
      <c r="S63" s="367"/>
      <c r="T63" s="367"/>
    </row>
    <row r="64" spans="1:20" ht="15" thickBot="1" x14ac:dyDescent="0.35">
      <c r="A64" s="364"/>
      <c r="B64" s="153"/>
      <c r="C64" s="361"/>
      <c r="D64" s="48"/>
      <c r="E64" s="49"/>
      <c r="O64" s="367"/>
      <c r="P64" s="367"/>
      <c r="S64" s="367"/>
      <c r="T64" s="367"/>
    </row>
    <row r="65" spans="1:20" ht="15" thickBot="1" x14ac:dyDescent="0.35">
      <c r="A65" s="364"/>
      <c r="B65" s="153"/>
      <c r="C65" s="361"/>
      <c r="D65" s="48"/>
      <c r="E65" s="49"/>
      <c r="O65" s="367"/>
      <c r="P65" s="367"/>
      <c r="S65" s="367"/>
      <c r="T65" s="367"/>
    </row>
    <row r="66" spans="1:20" ht="15" thickBot="1" x14ac:dyDescent="0.35">
      <c r="A66" s="364"/>
      <c r="B66" s="153"/>
      <c r="C66" s="361"/>
      <c r="D66" s="48"/>
      <c r="E66" s="49"/>
      <c r="O66" s="367"/>
      <c r="P66" s="367"/>
      <c r="S66" s="367"/>
      <c r="T66" s="367"/>
    </row>
    <row r="67" spans="1:20" ht="15" thickBot="1" x14ac:dyDescent="0.35">
      <c r="A67" s="364"/>
      <c r="B67" s="153"/>
      <c r="C67" s="361"/>
      <c r="D67" s="48"/>
      <c r="E67" s="49"/>
      <c r="O67" s="367"/>
      <c r="P67" s="367"/>
      <c r="S67" s="367"/>
      <c r="T67" s="367"/>
    </row>
    <row r="68" spans="1:20" x14ac:dyDescent="0.3">
      <c r="C68" s="361"/>
    </row>
    <row r="69" spans="1:20" x14ac:dyDescent="0.3">
      <c r="C69" s="361"/>
    </row>
    <row r="70" spans="1:20" x14ac:dyDescent="0.3">
      <c r="C70" s="361"/>
    </row>
    <row r="71" spans="1:20" x14ac:dyDescent="0.3">
      <c r="C71" s="361"/>
    </row>
    <row r="72" spans="1:20" x14ac:dyDescent="0.3">
      <c r="C72" s="361"/>
    </row>
    <row r="73" spans="1:20" x14ac:dyDescent="0.3">
      <c r="C73" s="361"/>
    </row>
    <row r="74" spans="1:20" x14ac:dyDescent="0.3">
      <c r="C74" s="361"/>
    </row>
    <row r="75" spans="1:20" x14ac:dyDescent="0.3">
      <c r="C75" s="361"/>
    </row>
    <row r="76" spans="1:20" x14ac:dyDescent="0.3">
      <c r="C76" s="361"/>
    </row>
    <row r="77" spans="1:20" x14ac:dyDescent="0.3">
      <c r="C77" s="361"/>
    </row>
    <row r="78" spans="1:20" x14ac:dyDescent="0.3">
      <c r="C78" s="361"/>
    </row>
    <row r="79" spans="1:20" x14ac:dyDescent="0.3">
      <c r="C79" s="361"/>
    </row>
    <row r="80" spans="1:20" x14ac:dyDescent="0.3">
      <c r="C80" s="361"/>
    </row>
    <row r="81" spans="3:3" x14ac:dyDescent="0.3">
      <c r="C81" s="361"/>
    </row>
    <row r="82" spans="3:3" x14ac:dyDescent="0.3">
      <c r="C82" s="361"/>
    </row>
    <row r="83" spans="3:3" x14ac:dyDescent="0.3">
      <c r="C83" s="361"/>
    </row>
    <row r="84" spans="3:3" x14ac:dyDescent="0.3">
      <c r="C84" s="361"/>
    </row>
    <row r="85" spans="3:3" x14ac:dyDescent="0.3">
      <c r="C85" s="361"/>
    </row>
    <row r="86" spans="3:3" x14ac:dyDescent="0.3">
      <c r="C86" s="361"/>
    </row>
    <row r="87" spans="3:3" x14ac:dyDescent="0.3">
      <c r="C87" s="361"/>
    </row>
    <row r="88" spans="3:3" x14ac:dyDescent="0.3">
      <c r="C88" s="361"/>
    </row>
    <row r="89" spans="3:3" x14ac:dyDescent="0.3">
      <c r="C89" s="361"/>
    </row>
    <row r="90" spans="3:3" x14ac:dyDescent="0.3">
      <c r="C90" s="361"/>
    </row>
    <row r="91" spans="3:3" x14ac:dyDescent="0.3">
      <c r="C91" s="361"/>
    </row>
    <row r="92" spans="3:3" x14ac:dyDescent="0.3">
      <c r="C92" s="361"/>
    </row>
    <row r="93" spans="3:3" x14ac:dyDescent="0.3">
      <c r="C93" s="361"/>
    </row>
    <row r="94" spans="3:3" x14ac:dyDescent="0.3">
      <c r="C94" s="361"/>
    </row>
  </sheetData>
  <sheetProtection algorithmName="SHA-512" hashValue="g4tA6bj+8sw53w7eiXymKeEmvkuX2QBbk1gLAWqwE60jFTM/Qi/re5VtrUSKPJM7WgDSMmfQ2ednPpRwIymuUw==" saltValue="830JplZVXfuMMN/5upiBI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88"/>
  <sheetViews>
    <sheetView zoomScale="93" zoomScaleNormal="93"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367" customWidth="1"/>
    <col min="5" max="5" width="17.109375" style="18" customWidth="1"/>
    <col min="6" max="6" width="21.5546875" style="367" customWidth="1"/>
    <col min="7" max="7" width="26.6640625" style="445" customWidth="1"/>
    <col min="8" max="8" width="25.109375" style="289" customWidth="1"/>
    <col min="9" max="9" width="24" style="367" customWidth="1"/>
    <col min="10" max="10" width="13.5546875" style="18" customWidth="1"/>
    <col min="11" max="11" width="11.77734375" style="18" customWidth="1"/>
    <col min="12" max="12" width="4" hidden="1" customWidth="1"/>
    <col min="13" max="13" width="11" style="18" hidden="1" customWidth="1"/>
    <col min="14" max="14" width="3.33203125" style="186"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367"/>
  </cols>
  <sheetData>
    <row r="1" spans="1:122" ht="15" thickBot="1" x14ac:dyDescent="0.35">
      <c r="B1" s="447" t="s">
        <v>368</v>
      </c>
      <c r="C1" s="447"/>
      <c r="E1" s="368" t="s">
        <v>35</v>
      </c>
      <c r="F1" s="369">
        <v>2022</v>
      </c>
      <c r="G1" s="113" t="s">
        <v>96</v>
      </c>
      <c r="H1" s="370"/>
      <c r="I1" s="371"/>
      <c r="J1" s="372"/>
      <c r="M1" s="18" t="s">
        <v>50</v>
      </c>
      <c r="O1" s="18">
        <v>1</v>
      </c>
      <c r="P1" s="18" t="s">
        <v>1037</v>
      </c>
    </row>
    <row r="2" spans="1:122" ht="44.25" customHeight="1" thickBot="1" x14ac:dyDescent="0.35">
      <c r="B2" s="836" t="s">
        <v>261</v>
      </c>
      <c r="C2" s="837"/>
      <c r="D2" s="373" t="s">
        <v>754</v>
      </c>
      <c r="E2" s="834" t="s">
        <v>274</v>
      </c>
      <c r="F2" s="834"/>
      <c r="G2" s="835"/>
      <c r="H2" s="588" t="s">
        <v>1893</v>
      </c>
      <c r="M2" s="18" t="s">
        <v>51</v>
      </c>
      <c r="N2" s="186">
        <v>50</v>
      </c>
      <c r="O2" s="18">
        <v>2</v>
      </c>
      <c r="P2" s="18">
        <v>9004</v>
      </c>
    </row>
    <row r="3" spans="1:122" ht="15" thickBot="1" x14ac:dyDescent="0.35">
      <c r="B3" s="448" t="s">
        <v>0</v>
      </c>
      <c r="C3" s="449"/>
      <c r="D3" s="375" t="e">
        <f>VLOOKUP(D2,'Unit Names(H)'!A2:B138,2,FALSE)</f>
        <v>#N/A</v>
      </c>
      <c r="E3" s="524"/>
      <c r="F3" s="376"/>
      <c r="G3" s="377"/>
      <c r="H3" s="374"/>
      <c r="N3" s="186">
        <v>51</v>
      </c>
      <c r="O3" s="18">
        <v>3</v>
      </c>
    </row>
    <row r="4" spans="1:122" ht="15" thickBot="1" x14ac:dyDescent="0.35">
      <c r="B4" s="450" t="s">
        <v>622</v>
      </c>
      <c r="C4" s="451"/>
      <c r="D4" s="378"/>
      <c r="E4" s="378"/>
      <c r="F4" s="379"/>
      <c r="G4" s="380"/>
      <c r="H4" s="374"/>
      <c r="I4" s="2"/>
      <c r="M4" s="18" t="s">
        <v>305</v>
      </c>
      <c r="N4" s="186">
        <v>52</v>
      </c>
      <c r="O4" s="18">
        <v>4</v>
      </c>
    </row>
    <row r="5" spans="1:122" ht="37.5" customHeight="1" x14ac:dyDescent="0.3">
      <c r="A5" s="356" t="s">
        <v>365</v>
      </c>
      <c r="B5" s="259" t="s">
        <v>82</v>
      </c>
      <c r="C5" s="259" t="s">
        <v>98</v>
      </c>
      <c r="D5" s="381" t="s">
        <v>1</v>
      </c>
      <c r="E5" s="381">
        <v>2021</v>
      </c>
      <c r="F5" s="382">
        <v>2022</v>
      </c>
      <c r="G5" s="383" t="s">
        <v>731</v>
      </c>
      <c r="H5" s="384" t="s">
        <v>278</v>
      </c>
      <c r="I5" s="369" t="s">
        <v>13</v>
      </c>
      <c r="M5" s="18" t="s">
        <v>400</v>
      </c>
    </row>
    <row r="6" spans="1:122" ht="22.5" customHeight="1" x14ac:dyDescent="0.3">
      <c r="A6" s="258"/>
      <c r="B6" s="477" t="s">
        <v>97</v>
      </c>
      <c r="C6" s="478"/>
      <c r="D6" s="479"/>
      <c r="E6" s="480"/>
      <c r="F6" s="481"/>
      <c r="G6" s="473"/>
      <c r="H6" s="17"/>
      <c r="M6" s="18" t="s">
        <v>384</v>
      </c>
    </row>
    <row r="7" spans="1:122" s="18" customFormat="1" ht="63.75" customHeight="1" x14ac:dyDescent="0.3">
      <c r="A7" s="591">
        <v>333</v>
      </c>
      <c r="B7" s="356" t="s">
        <v>66</v>
      </c>
      <c r="C7" s="356" t="s">
        <v>99</v>
      </c>
      <c r="D7" s="366" t="s">
        <v>623</v>
      </c>
      <c r="E7" s="354" t="e">
        <f>INDEX('PY1 Data(H)'!$A$1:$CZ$307,MATCH('Unit Data from Audit Worksheet'!$A7,'PY1 Data(H)'!$A$1:$A$307,0),MATCH('Unit Data from Audit Worksheet'!$D$2,'PY1 Data(H)'!$A$1:$CZ$1,0))</f>
        <v>#N/A</v>
      </c>
      <c r="F7" s="185">
        <v>0</v>
      </c>
      <c r="G7" s="386">
        <f>IF(F7&lt;0,"Note: Number is normally positive.",)</f>
        <v>0</v>
      </c>
      <c r="H7" s="387"/>
      <c r="I7" s="388"/>
      <c r="J7" s="272"/>
      <c r="K7" s="587"/>
      <c r="L7"/>
      <c r="M7" s="18" t="s">
        <v>401</v>
      </c>
      <c r="N7" s="186"/>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98">
        <v>500</v>
      </c>
      <c r="B8" s="356" t="s">
        <v>54</v>
      </c>
      <c r="C8" s="356" t="s">
        <v>99</v>
      </c>
      <c r="D8" s="366" t="s">
        <v>624</v>
      </c>
      <c r="E8" s="354" t="e">
        <f>INDEX('PY1 Data(H)'!$A$1:$CZ$307,MATCH('Unit Data from Audit Worksheet'!$A8,'PY1 Data(H)'!$A$1:$A$307,0),MATCH('Unit Data from Audit Worksheet'!$D$2,'PY1 Data(H)'!$A$1:$CZ$1,0))</f>
        <v>#N/A</v>
      </c>
      <c r="F8" s="185">
        <v>0</v>
      </c>
      <c r="G8" s="386">
        <f>IF(F8&lt;0,"Note: Number is normally positive.",)</f>
        <v>0</v>
      </c>
      <c r="H8" s="387"/>
      <c r="I8" s="387"/>
      <c r="J8" s="272"/>
      <c r="K8" s="587"/>
      <c r="L8"/>
      <c r="M8" s="18" t="s">
        <v>402</v>
      </c>
      <c r="N8" s="186"/>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03">
        <v>385</v>
      </c>
      <c r="B9" s="4" t="s">
        <v>59</v>
      </c>
      <c r="C9" s="356" t="s">
        <v>99</v>
      </c>
      <c r="D9" s="97" t="s">
        <v>100</v>
      </c>
      <c r="E9" s="354" t="e">
        <f>INDEX('PY1 Data(H)'!$A$1:$CZ$307,MATCH('Unit Data from Audit Worksheet'!$A9,'PY1 Data(H)'!$A$1:$A$307,0),MATCH('Unit Data from Audit Worksheet'!$D$2,'PY1 Data(H)'!$A$1:$CZ$1,0))-INDEX('PY1 Data(H)'!$A$1:$CZ$307,MATCH('Unit Data from Audit Worksheet'!$A11,'PY1 Data(H)'!$A$1:$A$307,0),MATCH('Unit Data from Audit Worksheet'!$D$2,'PY1 Data(H)'!$A$1:$CZ$1,0))</f>
        <v>#N/A</v>
      </c>
      <c r="F9" s="185">
        <v>0</v>
      </c>
      <c r="G9" s="386">
        <f>IF((F7+F8)&gt;F9,"Error: Please review Account numbers (333+500)&gt;385",)</f>
        <v>0</v>
      </c>
      <c r="H9" s="17"/>
      <c r="I9" s="387"/>
      <c r="J9" s="176"/>
      <c r="K9" s="587"/>
    </row>
    <row r="10" spans="1:122" s="18" customFormat="1" ht="90" customHeight="1" x14ac:dyDescent="0.3">
      <c r="A10" s="98">
        <v>575</v>
      </c>
      <c r="B10" s="356" t="s">
        <v>69</v>
      </c>
      <c r="C10" s="356" t="s">
        <v>99</v>
      </c>
      <c r="D10" s="452" t="s">
        <v>625</v>
      </c>
      <c r="E10" s="354" t="e">
        <f>INDEX('PY1 Data(H)'!$A$1:$CZ$307,MATCH('Unit Data from Audit Worksheet'!$A10,'PY1 Data(H)'!$A$1:$A$307,0),MATCH('Unit Data from Audit Worksheet'!$D$2,'PY1 Data(H)'!$A$1:$CZ$1,0))</f>
        <v>#N/A</v>
      </c>
      <c r="F10" s="185">
        <v>0</v>
      </c>
      <c r="G10" s="386">
        <f>IF(F10&lt;0,"Note: Number is normally positive.",)</f>
        <v>0</v>
      </c>
      <c r="H10" s="389"/>
      <c r="I10" s="390"/>
      <c r="J10" s="176"/>
      <c r="K10" s="587"/>
      <c r="L10"/>
      <c r="N10" s="18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98">
        <v>576</v>
      </c>
      <c r="B11" s="356" t="s">
        <v>69</v>
      </c>
      <c r="C11" s="356" t="s">
        <v>99</v>
      </c>
      <c r="D11" s="452" t="s">
        <v>626</v>
      </c>
      <c r="E11" s="354" t="e">
        <f>INDEX('PY1 Data(H)'!$A$1:$CZ$307,MATCH('Unit Data from Audit Worksheet'!$A11,'PY1 Data(H)'!$A$1:$A$307,0),MATCH('Unit Data from Audit Worksheet'!$D$2,'PY1 Data(H)'!$A$1:$CZ$1,0))</f>
        <v>#N/A</v>
      </c>
      <c r="F11" s="185">
        <v>0</v>
      </c>
      <c r="G11" s="386">
        <f>IF(F11&lt;0,"Error: Enter as positive.",)</f>
        <v>0</v>
      </c>
      <c r="H11" s="389"/>
      <c r="I11" s="390"/>
      <c r="J11" s="176"/>
      <c r="K11" s="587"/>
      <c r="L11"/>
      <c r="N11" s="186"/>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103.8" customHeight="1" x14ac:dyDescent="0.3">
      <c r="A12" s="604">
        <v>626</v>
      </c>
      <c r="B12" s="455" t="s">
        <v>418</v>
      </c>
      <c r="C12" s="455" t="s">
        <v>99</v>
      </c>
      <c r="D12" s="216" t="s">
        <v>627</v>
      </c>
      <c r="E12" s="354" t="e">
        <f>INDEX('PY1 Data(H)'!$A$1:$CZ$307,MATCH('Unit Data from Audit Worksheet'!$A12,'PY1 Data(H)'!$A$1:$A$307,0),MATCH('Unit Data from Audit Worksheet'!$D$2,'PY1 Data(H)'!$A$1:$CZ$1,0))-INDEX('PY1 Data(H)'!$A$1:$CZ$307,MATCH('Unit Data from Audit Worksheet'!$A11,'PY1 Data(H)'!$A$1:$A$307,0),MATCH('Unit Data from Audit Worksheet'!$D$2,'PY1 Data(H)'!$A$1:$CZ$1,0))</f>
        <v>#N/A</v>
      </c>
      <c r="F12" s="185">
        <v>0</v>
      </c>
      <c r="G12" s="386">
        <f>IF(F12&lt;0,"Error: Enter as positive.",)</f>
        <v>0</v>
      </c>
      <c r="H12" s="391"/>
      <c r="I12" s="391"/>
      <c r="J12" s="176"/>
      <c r="K12" s="587"/>
    </row>
    <row r="13" spans="1:122" ht="89.25" customHeight="1" x14ac:dyDescent="0.3">
      <c r="A13" s="190">
        <v>627</v>
      </c>
      <c r="B13" s="749" t="s">
        <v>338</v>
      </c>
      <c r="C13" s="455" t="s">
        <v>99</v>
      </c>
      <c r="D13" s="216" t="s">
        <v>628</v>
      </c>
      <c r="E13" s="354" t="e">
        <f>INDEX('PY1 Data(H)'!$A$1:$CZ$307,MATCH('Unit Data from Audit Worksheet'!$A13,'PY1 Data(H)'!$A$1:$A$307,0),MATCH('Unit Data from Audit Worksheet'!$D$2,'PY1 Data(H)'!$A$1:$CZ$1,0))</f>
        <v>#N/A</v>
      </c>
      <c r="F13" s="185">
        <v>0</v>
      </c>
      <c r="G13" s="386">
        <f>IF(F13&gt;F12,"Please review account numbers 627 &gt;626",)</f>
        <v>0</v>
      </c>
      <c r="H13" s="391"/>
      <c r="I13" s="391"/>
      <c r="J13" s="176"/>
      <c r="K13" s="587"/>
    </row>
    <row r="14" spans="1:122" ht="105" customHeight="1" x14ac:dyDescent="0.3">
      <c r="A14" s="190">
        <v>628</v>
      </c>
      <c r="B14" s="749" t="s">
        <v>338</v>
      </c>
      <c r="C14" s="455" t="s">
        <v>99</v>
      </c>
      <c r="D14" s="216" t="s">
        <v>629</v>
      </c>
      <c r="E14" s="354" t="e">
        <f>INDEX('PY1 Data(H)'!$A$1:$CZ$307,MATCH('Unit Data from Audit Worksheet'!$A14,'PY1 Data(H)'!$A$1:$A$307,0),MATCH('Unit Data from Audit Worksheet'!$D$2,'PY1 Data(H)'!$A$1:$CZ$1,0))</f>
        <v>#N/A</v>
      </c>
      <c r="F14" s="185">
        <v>0</v>
      </c>
      <c r="G14" s="386">
        <f>IF(F14&gt;F12,"Please review account numbers 628 &gt; 626",)</f>
        <v>0</v>
      </c>
      <c r="H14" s="391"/>
      <c r="I14" s="391"/>
      <c r="J14" s="176"/>
      <c r="K14" s="587"/>
    </row>
    <row r="15" spans="1:122" ht="95.25" customHeight="1" x14ac:dyDescent="0.3">
      <c r="A15" s="190">
        <v>629</v>
      </c>
      <c r="B15" s="749" t="s">
        <v>338</v>
      </c>
      <c r="C15" s="455" t="s">
        <v>99</v>
      </c>
      <c r="D15" s="216" t="s">
        <v>630</v>
      </c>
      <c r="E15" s="354" t="e">
        <f>INDEX('PY1 Data(H)'!$A$1:$CZ$307,MATCH('Unit Data from Audit Worksheet'!$A15,'PY1 Data(H)'!$A$1:$A$307,0),MATCH('Unit Data from Audit Worksheet'!$D$2,'PY1 Data(H)'!$A$1:$CZ$1,0))</f>
        <v>#N/A</v>
      </c>
      <c r="F15" s="185">
        <v>0</v>
      </c>
      <c r="G15" s="386">
        <f>IF(F15&gt;F12,"Please review account numbers 629 &gt; 626",)</f>
        <v>0</v>
      </c>
      <c r="H15" s="391"/>
      <c r="I15" s="391"/>
      <c r="J15" s="176"/>
      <c r="K15" s="587"/>
    </row>
    <row r="16" spans="1:122" ht="69" customHeight="1" x14ac:dyDescent="0.3">
      <c r="A16" s="190">
        <v>630</v>
      </c>
      <c r="B16" s="749" t="s">
        <v>338</v>
      </c>
      <c r="C16" s="455" t="s">
        <v>99</v>
      </c>
      <c r="D16" s="216" t="s">
        <v>396</v>
      </c>
      <c r="E16" s="354" t="e">
        <f>INDEX('PY1 Data(H)'!$A$1:$CZ$307,MATCH('Unit Data from Audit Worksheet'!$A16,'PY1 Data(H)'!$A$1:$A$307,0),MATCH('Unit Data from Audit Worksheet'!$D$2,'PY1 Data(H)'!$A$1:$CZ$1,0))</f>
        <v>#N/A</v>
      </c>
      <c r="F16" s="185">
        <v>0</v>
      </c>
      <c r="G16" s="386">
        <f>IF(F16&gt;F12,"Please review account numbers 630 &gt; 626",)</f>
        <v>0</v>
      </c>
      <c r="H16" s="391"/>
      <c r="I16" s="391"/>
      <c r="J16" s="176"/>
      <c r="K16" s="587"/>
    </row>
    <row r="17" spans="1:11" ht="95.25" customHeight="1" x14ac:dyDescent="0.3">
      <c r="A17" s="190">
        <v>631</v>
      </c>
      <c r="B17" s="749" t="s">
        <v>338</v>
      </c>
      <c r="C17" s="455" t="s">
        <v>99</v>
      </c>
      <c r="D17" s="216" t="s">
        <v>631</v>
      </c>
      <c r="E17" s="354" t="e">
        <f>INDEX('PY1 Data(H)'!$A$1:$CZ$307,MATCH('Unit Data from Audit Worksheet'!$A17,'PY1 Data(H)'!$A$1:$A$307,0),MATCH('Unit Data from Audit Worksheet'!$D$2,'PY1 Data(H)'!$A$1:$CZ$1,0))</f>
        <v>#N/A</v>
      </c>
      <c r="F17" s="185">
        <v>0</v>
      </c>
      <c r="G17" s="386">
        <f>IF(F17&gt;F12,"Please review account numbers 631 &gt; 626",)</f>
        <v>0</v>
      </c>
      <c r="H17" s="391"/>
      <c r="I17" s="391"/>
      <c r="J17" s="176"/>
      <c r="K17" s="587"/>
    </row>
    <row r="18" spans="1:11" ht="111.75" customHeight="1" x14ac:dyDescent="0.3">
      <c r="A18" s="190">
        <v>632</v>
      </c>
      <c r="B18" s="749" t="s">
        <v>338</v>
      </c>
      <c r="C18" s="455" t="s">
        <v>99</v>
      </c>
      <c r="D18" s="216" t="s">
        <v>632</v>
      </c>
      <c r="E18" s="354" t="e">
        <f>INDEX('PY1 Data(H)'!$A$1:$CZ$307,MATCH('Unit Data from Audit Worksheet'!$A18,'PY1 Data(H)'!$A$1:$A$307,0),MATCH('Unit Data from Audit Worksheet'!$D$2,'PY1 Data(H)'!$A$1:$CZ$1,0))</f>
        <v>#N/A</v>
      </c>
      <c r="F18" s="185">
        <v>0</v>
      </c>
      <c r="G18" s="386">
        <f>IF(F18&gt;F12,"Please review account numbers 632 &gt; 626",)</f>
        <v>0</v>
      </c>
      <c r="H18" s="391"/>
      <c r="I18" s="391"/>
      <c r="J18" s="176"/>
      <c r="K18" s="587"/>
    </row>
    <row r="19" spans="1:11" ht="55.5" customHeight="1" x14ac:dyDescent="0.3">
      <c r="A19" s="603">
        <v>338</v>
      </c>
      <c r="B19" s="4" t="s">
        <v>55</v>
      </c>
      <c r="C19" s="356" t="s">
        <v>99</v>
      </c>
      <c r="D19" s="97" t="s">
        <v>101</v>
      </c>
      <c r="E19" s="354" t="e">
        <f>INDEX('PY1 Data(H)'!$A$1:$CZ$307,MATCH('Unit Data from Audit Worksheet'!$A19,'PY1 Data(H)'!$A$1:$A$307,0),MATCH('Unit Data from Audit Worksheet'!$D$2,'PY1 Data(H)'!$A$1:$CZ$1,0))-INDEX('PY1 Data(H)'!$A$1:$CZ$307,MATCH('Unit Data from Audit Worksheet'!$A11,'PY1 Data(H)'!$A$1:$A$307,0),MATCH('Unit Data from Audit Worksheet'!$D$2,'PY1 Data(H)'!$A$1:$CZ$1,0))</f>
        <v>#N/A</v>
      </c>
      <c r="F19" s="185">
        <v>0</v>
      </c>
      <c r="G19" s="386" t="str">
        <f>IF(F12&gt;F19,"Error: Please review accts 626 &gt; 338","")</f>
        <v/>
      </c>
      <c r="H19" s="17"/>
      <c r="I19" s="387"/>
      <c r="J19" s="176"/>
      <c r="K19" s="587"/>
    </row>
    <row r="20" spans="1:11" ht="89.25" customHeight="1" x14ac:dyDescent="0.3">
      <c r="A20" s="98">
        <v>335</v>
      </c>
      <c r="B20" s="4" t="s">
        <v>55</v>
      </c>
      <c r="C20" s="356" t="s">
        <v>99</v>
      </c>
      <c r="D20" s="366" t="s">
        <v>633</v>
      </c>
      <c r="E20" s="354" t="e">
        <f>INDEX('PY1 Data(H)'!$A$1:$CZ$307,MATCH('Unit Data from Audit Worksheet'!$A20,'PY1 Data(H)'!$A$1:$A$307,0),MATCH('Unit Data from Audit Worksheet'!$D$2,'PY1 Data(H)'!$A$1:$CZ$1,0))</f>
        <v>#N/A</v>
      </c>
      <c r="F20" s="185">
        <v>0</v>
      </c>
      <c r="G20" s="386">
        <f>IF(F20&lt;0,"Error: Enter as positive.",)</f>
        <v>0</v>
      </c>
      <c r="H20" s="17"/>
      <c r="I20" s="246"/>
      <c r="J20" s="176"/>
      <c r="K20" s="587"/>
    </row>
    <row r="21" spans="1:11" ht="58.2" customHeight="1" x14ac:dyDescent="0.3">
      <c r="A21" s="98">
        <v>252</v>
      </c>
      <c r="B21" s="4" t="s">
        <v>55</v>
      </c>
      <c r="C21" s="356" t="s">
        <v>99</v>
      </c>
      <c r="D21" s="97" t="s">
        <v>102</v>
      </c>
      <c r="E21" s="354" t="e">
        <f>INDEX('PY1 Data(H)'!$A$1:$CZ$307,MATCH('Unit Data from Audit Worksheet'!$A21,'PY1 Data(H)'!$A$1:$A$307,0),MATCH('Unit Data from Audit Worksheet'!$D$2,'PY1 Data(H)'!$A$1:$CZ$1,0))</f>
        <v>#N/A</v>
      </c>
      <c r="F21" s="185">
        <v>0</v>
      </c>
      <c r="G21" s="392"/>
      <c r="H21" s="17"/>
      <c r="I21" s="71"/>
      <c r="J21" s="176"/>
      <c r="K21" s="587"/>
    </row>
    <row r="22" spans="1:11" ht="57.6" customHeight="1" x14ac:dyDescent="0.3">
      <c r="A22" s="98">
        <v>253</v>
      </c>
      <c r="B22" s="4" t="s">
        <v>55</v>
      </c>
      <c r="C22" s="356" t="s">
        <v>99</v>
      </c>
      <c r="D22" s="97" t="s">
        <v>103</v>
      </c>
      <c r="E22" s="354" t="e">
        <f>INDEX('PY1 Data(H)'!$A$1:$CZ$307,MATCH('Unit Data from Audit Worksheet'!$A22,'PY1 Data(H)'!$A$1:$A$307,0),MATCH('Unit Data from Audit Worksheet'!$D$2,'PY1 Data(H)'!$A$1:$CZ$1,0))</f>
        <v>#N/A</v>
      </c>
      <c r="F22" s="185">
        <v>0</v>
      </c>
      <c r="G22" s="386"/>
      <c r="H22" s="17"/>
      <c r="I22" s="71"/>
      <c r="J22" s="176"/>
      <c r="K22" s="587"/>
    </row>
    <row r="23" spans="1:11" ht="78.599999999999994" customHeight="1" x14ac:dyDescent="0.3">
      <c r="A23" s="98">
        <v>254</v>
      </c>
      <c r="B23" s="4" t="s">
        <v>55</v>
      </c>
      <c r="C23" s="356" t="s">
        <v>99</v>
      </c>
      <c r="D23" s="97" t="s">
        <v>634</v>
      </c>
      <c r="E23" s="354" t="e">
        <f>INDEX('PY1 Data(H)'!$A$1:$CZ$307,MATCH('Unit Data from Audit Worksheet'!$A23,'PY1 Data(H)'!$A$1:$A$307,0),MATCH('Unit Data from Audit Worksheet'!$D$2,'PY1 Data(H)'!$A$1:$CZ$1,0))</f>
        <v>#N/A</v>
      </c>
      <c r="F23" s="185">
        <v>0</v>
      </c>
      <c r="G23" s="386">
        <f>IF(H23=0,,"Error: Total assets and deferred outflows less total liabilities and deferred inflows do not equal total net position. Account numbers  385-338-252-253-254 = 0.  The amount the formula is off is located in the cell to the right")</f>
        <v>0</v>
      </c>
      <c r="H23" s="389">
        <f>F9-F19-F21-F22-F23</f>
        <v>0</v>
      </c>
      <c r="I23" s="71"/>
      <c r="J23" s="176"/>
      <c r="K23" s="587"/>
    </row>
    <row r="24" spans="1:11" ht="21.75" customHeight="1" x14ac:dyDescent="0.3">
      <c r="A24" s="98"/>
      <c r="B24" s="488" t="s">
        <v>104</v>
      </c>
      <c r="C24" s="489"/>
      <c r="D24" s="470"/>
      <c r="E24" s="471"/>
      <c r="F24" s="482"/>
      <c r="G24" s="483"/>
      <c r="H24" s="17"/>
      <c r="I24" s="71"/>
      <c r="J24" s="176"/>
      <c r="K24" s="587"/>
    </row>
    <row r="25" spans="1:11" ht="59.25" customHeight="1" x14ac:dyDescent="0.3">
      <c r="A25" s="98">
        <v>502</v>
      </c>
      <c r="B25" s="4" t="s">
        <v>54</v>
      </c>
      <c r="C25" s="356" t="s">
        <v>106</v>
      </c>
      <c r="D25" s="366" t="s">
        <v>635</v>
      </c>
      <c r="E25" s="354" t="e">
        <f>INDEX('PY1 Data(H)'!$A$1:$CZ$307,MATCH('Unit Data from Audit Worksheet'!$A25,'PY1 Data(H)'!$A$1:$A$307,0),MATCH('Unit Data from Audit Worksheet'!$D$2,'PY1 Data(H)'!$A$1:$CZ$1,0))</f>
        <v>#N/A</v>
      </c>
      <c r="F25" s="185">
        <v>0</v>
      </c>
      <c r="G25" s="386">
        <f>IF(F25&lt;0,"Note: Number is normally positive.",)</f>
        <v>0</v>
      </c>
      <c r="H25" s="17"/>
      <c r="I25" s="71"/>
      <c r="J25" s="176"/>
      <c r="K25" s="587"/>
    </row>
    <row r="26" spans="1:11" ht="59.25" customHeight="1" x14ac:dyDescent="0.3">
      <c r="A26" s="98">
        <v>503</v>
      </c>
      <c r="B26" s="4" t="s">
        <v>54</v>
      </c>
      <c r="C26" s="356" t="s">
        <v>106</v>
      </c>
      <c r="D26" s="97" t="s">
        <v>105</v>
      </c>
      <c r="E26" s="354" t="e">
        <f>INDEX('PY1 Data(H)'!$A$1:$CZ$307,MATCH('Unit Data from Audit Worksheet'!$A26,'PY1 Data(H)'!$A$1:$A$307,0),MATCH('Unit Data from Audit Worksheet'!$D$2,'PY1 Data(H)'!$A$1:$CZ$1,0))</f>
        <v>#N/A</v>
      </c>
      <c r="F26" s="739">
        <v>0</v>
      </c>
      <c r="G26" s="386">
        <f>IF(F26&lt;0,"Note: Number is normally positive.",)</f>
        <v>0</v>
      </c>
      <c r="H26" s="17"/>
      <c r="I26" s="71"/>
      <c r="J26" s="176"/>
      <c r="K26" s="587"/>
    </row>
    <row r="27" spans="1:11" ht="27" customHeight="1" x14ac:dyDescent="0.3">
      <c r="A27" s="98"/>
      <c r="B27" s="465" t="s">
        <v>107</v>
      </c>
      <c r="C27" s="466"/>
      <c r="D27" s="470"/>
      <c r="E27" s="471"/>
      <c r="F27" s="472"/>
      <c r="G27" s="473"/>
      <c r="H27" s="17"/>
      <c r="I27" s="71"/>
      <c r="J27" s="176"/>
      <c r="K27" s="587"/>
    </row>
    <row r="28" spans="1:11" ht="49.5" customHeight="1" x14ac:dyDescent="0.3">
      <c r="A28" s="98">
        <v>344</v>
      </c>
      <c r="B28" s="4" t="s">
        <v>55</v>
      </c>
      <c r="C28" s="4" t="s">
        <v>114</v>
      </c>
      <c r="D28" s="97" t="s">
        <v>108</v>
      </c>
      <c r="E28" s="354" t="e">
        <f>INDEX('PY1 Data(H)'!$A$1:$CZ$307,MATCH('Unit Data from Audit Worksheet'!$A28,'PY1 Data(H)'!$A$1:$A$307,0),MATCH('Unit Data from Audit Worksheet'!$D$2,'PY1 Data(H)'!$A$1:$CZ$1,0))</f>
        <v>#N/A</v>
      </c>
      <c r="F28" s="185">
        <v>0</v>
      </c>
      <c r="G28" s="386">
        <f t="shared" ref="G28:G35" si="0">IF(F28&lt;0,"Error: Enter as positive.",)</f>
        <v>0</v>
      </c>
      <c r="H28" s="17"/>
      <c r="I28" s="71"/>
      <c r="J28" s="176"/>
      <c r="K28" s="587"/>
    </row>
    <row r="29" spans="1:11" ht="49.5" customHeight="1" x14ac:dyDescent="0.3">
      <c r="A29" s="98">
        <v>388</v>
      </c>
      <c r="B29" s="4" t="s">
        <v>59</v>
      </c>
      <c r="C29" s="4" t="s">
        <v>114</v>
      </c>
      <c r="D29" s="97" t="s">
        <v>109</v>
      </c>
      <c r="E29" s="354" t="e">
        <f>INDEX('PY1 Data(H)'!$A$1:$CZ$307,MATCH('Unit Data from Audit Worksheet'!$A29,'PY1 Data(H)'!$A$1:$A$307,0),MATCH('Unit Data from Audit Worksheet'!$D$2,'PY1 Data(H)'!$A$1:$CZ$1,0))</f>
        <v>#N/A</v>
      </c>
      <c r="F29" s="185">
        <v>0</v>
      </c>
      <c r="G29" s="386">
        <f t="shared" si="0"/>
        <v>0</v>
      </c>
      <c r="H29" s="17"/>
      <c r="I29" s="71"/>
      <c r="J29" s="176"/>
      <c r="K29" s="587"/>
    </row>
    <row r="30" spans="1:11" ht="51.75" customHeight="1" x14ac:dyDescent="0.3">
      <c r="A30" s="98">
        <v>339</v>
      </c>
      <c r="B30" s="4" t="s">
        <v>55</v>
      </c>
      <c r="C30" s="4" t="s">
        <v>114</v>
      </c>
      <c r="D30" s="97" t="s">
        <v>110</v>
      </c>
      <c r="E30" s="354" t="e">
        <f>INDEX('PY1 Data(H)'!$A$1:$CZ$307,MATCH('Unit Data from Audit Worksheet'!$A30,'PY1 Data(H)'!$A$1:$A$307,0),MATCH('Unit Data from Audit Worksheet'!$D$2,'PY1 Data(H)'!$A$1:$CZ$1,0))</f>
        <v>#N/A</v>
      </c>
      <c r="F30" s="185">
        <v>0</v>
      </c>
      <c r="G30" s="386">
        <f t="shared" si="0"/>
        <v>0</v>
      </c>
      <c r="H30" s="17"/>
      <c r="I30" s="71"/>
      <c r="J30" s="176"/>
      <c r="K30" s="587"/>
    </row>
    <row r="31" spans="1:11" ht="61.2" customHeight="1" x14ac:dyDescent="0.3">
      <c r="A31" s="98">
        <v>504</v>
      </c>
      <c r="B31" s="4" t="s">
        <v>55</v>
      </c>
      <c r="C31" s="4" t="s">
        <v>114</v>
      </c>
      <c r="D31" s="97" t="s">
        <v>111</v>
      </c>
      <c r="E31" s="354" t="e">
        <f>INDEX('PY1 Data(H)'!$A$1:$CZ$307,MATCH('Unit Data from Audit Worksheet'!$A31,'PY1 Data(H)'!$A$1:$A$307,0),MATCH('Unit Data from Audit Worksheet'!$D$2,'PY1 Data(H)'!$A$1:$CZ$1,0))</f>
        <v>#N/A</v>
      </c>
      <c r="F31" s="185">
        <v>0</v>
      </c>
      <c r="G31" s="386">
        <f t="shared" si="0"/>
        <v>0</v>
      </c>
      <c r="H31" s="17"/>
      <c r="I31" s="71"/>
      <c r="J31" s="176"/>
      <c r="K31" s="587"/>
    </row>
    <row r="32" spans="1:11" ht="60" customHeight="1" x14ac:dyDescent="0.3">
      <c r="A32" s="98">
        <v>505</v>
      </c>
      <c r="B32" s="4" t="s">
        <v>55</v>
      </c>
      <c r="C32" s="4" t="s">
        <v>114</v>
      </c>
      <c r="D32" s="360" t="s">
        <v>112</v>
      </c>
      <c r="E32" s="354" t="e">
        <f>INDEX('PY1 Data(H)'!$A$1:$CZ$307,MATCH('Unit Data from Audit Worksheet'!$A32,'PY1 Data(H)'!$A$1:$A$307,0),MATCH('Unit Data from Audit Worksheet'!$D$2,'PY1 Data(H)'!$A$1:$CZ$1,0))</f>
        <v>#N/A</v>
      </c>
      <c r="F32" s="185">
        <v>0</v>
      </c>
      <c r="G32" s="386">
        <f t="shared" si="0"/>
        <v>0</v>
      </c>
      <c r="H32" s="17"/>
      <c r="I32" s="71"/>
      <c r="J32" s="176"/>
      <c r="K32" s="587"/>
    </row>
    <row r="33" spans="1:122" ht="88.2" customHeight="1" x14ac:dyDescent="0.3">
      <c r="A33" s="98">
        <v>341</v>
      </c>
      <c r="B33" s="4" t="s">
        <v>55</v>
      </c>
      <c r="C33" s="4" t="s">
        <v>114</v>
      </c>
      <c r="D33" s="366" t="s">
        <v>636</v>
      </c>
      <c r="E33" s="354" t="e">
        <f>INDEX('PY1 Data(H)'!$A$1:$CZ$307,MATCH('Unit Data from Audit Worksheet'!$A33,'PY1 Data(H)'!$A$1:$A$307,0),MATCH('Unit Data from Audit Worksheet'!$D$2,'PY1 Data(H)'!$A$1:$CZ$1,0))</f>
        <v>#N/A</v>
      </c>
      <c r="F33" s="185">
        <v>0</v>
      </c>
      <c r="G33" s="386">
        <f t="shared" si="0"/>
        <v>0</v>
      </c>
      <c r="H33" s="17"/>
      <c r="I33" s="71"/>
      <c r="J33" s="176"/>
      <c r="K33" s="587"/>
    </row>
    <row r="34" spans="1:122" ht="73.2" customHeight="1" x14ac:dyDescent="0.3">
      <c r="A34" s="98">
        <v>386</v>
      </c>
      <c r="B34" s="4" t="s">
        <v>55</v>
      </c>
      <c r="C34" s="4" t="s">
        <v>114</v>
      </c>
      <c r="D34" s="97" t="s">
        <v>637</v>
      </c>
      <c r="E34" s="354" t="e">
        <f>INDEX('PY1 Data(H)'!$A$1:$CZ$307,MATCH('Unit Data from Audit Worksheet'!$A34,'PY1 Data(H)'!$A$1:$A$307,0),MATCH('Unit Data from Audit Worksheet'!$D$2,'PY1 Data(H)'!$A$1:$CZ$1,0))</f>
        <v>#N/A</v>
      </c>
      <c r="F34" s="185">
        <v>0</v>
      </c>
      <c r="G34" s="386">
        <f t="shared" si="0"/>
        <v>0</v>
      </c>
      <c r="H34" s="17"/>
      <c r="I34" s="71"/>
      <c r="J34" s="176"/>
      <c r="K34" s="587"/>
    </row>
    <row r="35" spans="1:122" ht="63.6" customHeight="1" x14ac:dyDescent="0.3">
      <c r="A35" s="98">
        <v>387</v>
      </c>
      <c r="B35" s="4" t="s">
        <v>59</v>
      </c>
      <c r="C35" s="4" t="s">
        <v>114</v>
      </c>
      <c r="D35" s="97" t="s">
        <v>638</v>
      </c>
      <c r="E35" s="354" t="e">
        <f>INDEX('PY1 Data(H)'!$A$1:$CZ$307,MATCH('Unit Data from Audit Worksheet'!$A35,'PY1 Data(H)'!$A$1:$A$307,0),MATCH('Unit Data from Audit Worksheet'!$D$2,'PY1 Data(H)'!$A$1:$CZ$1,0))</f>
        <v>#N/A</v>
      </c>
      <c r="F35" s="185">
        <v>0</v>
      </c>
      <c r="G35" s="386">
        <f t="shared" si="0"/>
        <v>0</v>
      </c>
      <c r="H35" s="17"/>
      <c r="I35" s="71"/>
      <c r="J35" s="176"/>
      <c r="K35" s="587"/>
    </row>
    <row r="36" spans="1:122" ht="92.25" customHeight="1" x14ac:dyDescent="0.3">
      <c r="A36" s="98">
        <v>389</v>
      </c>
      <c r="B36" s="4" t="s">
        <v>59</v>
      </c>
      <c r="C36" s="4" t="s">
        <v>114</v>
      </c>
      <c r="D36" s="366" t="s">
        <v>639</v>
      </c>
      <c r="E36" s="354" t="e">
        <f>INDEX('PY1 Data(H)'!$A$1:$CZ$307,MATCH('Unit Data from Audit Worksheet'!$A36,'PY1 Data(H)'!$A$1:$A$307,0),MATCH('Unit Data from Audit Worksheet'!$D$2,'PY1 Data(H)'!$A$1:$CZ$1,0))</f>
        <v>#N/A</v>
      </c>
      <c r="F36" s="185">
        <v>0</v>
      </c>
      <c r="G36" s="386"/>
      <c r="H36" s="17"/>
      <c r="I36" s="71"/>
      <c r="J36" s="176"/>
      <c r="K36" s="587"/>
    </row>
    <row r="37" spans="1:122" ht="95.4" customHeight="1" x14ac:dyDescent="0.3">
      <c r="A37" s="98">
        <v>255</v>
      </c>
      <c r="B37" s="4" t="s">
        <v>55</v>
      </c>
      <c r="C37" s="4" t="s">
        <v>114</v>
      </c>
      <c r="D37" s="366" t="s">
        <v>640</v>
      </c>
      <c r="E37" s="354" t="e">
        <f>INDEX('PY1 Data(H)'!$A$1:$CZ$307,MATCH('Unit Data from Audit Worksheet'!$A37,'PY1 Data(H)'!$A$1:$A$307,0),MATCH('Unit Data from Audit Worksheet'!$D$2,'PY1 Data(H)'!$A$1:$CZ$1,0))</f>
        <v>#N/A</v>
      </c>
      <c r="F37" s="185">
        <v>0</v>
      </c>
      <c r="G37" s="386">
        <f>IF(H37=0,,"Error: Total revenues less total expenses do not equal total change in net position. Account numbers 339+504+505+341+386-387+389-388-255 = 0  The amount the formula is off is located in the cell to the right")</f>
        <v>0</v>
      </c>
      <c r="H37" s="389">
        <f>F30+F31+F32+F33+F34-F35+F36-F29-F37</f>
        <v>0</v>
      </c>
      <c r="I37" s="71"/>
      <c r="J37" s="176"/>
      <c r="K37" s="587"/>
    </row>
    <row r="38" spans="1:122" ht="114" customHeight="1" x14ac:dyDescent="0.3">
      <c r="A38" s="98">
        <v>376</v>
      </c>
      <c r="B38" s="4" t="s">
        <v>55</v>
      </c>
      <c r="C38" s="4" t="s">
        <v>114</v>
      </c>
      <c r="D38" s="366" t="s">
        <v>641</v>
      </c>
      <c r="E38" s="354" t="e">
        <f>INDEX('PY1 Data(H)'!$A$1:$CZ$307,MATCH('Unit Data from Audit Worksheet'!$A38,'PY1 Data(H)'!$A$1:$A$307,0),MATCH('Unit Data from Audit Worksheet'!$D$2,'PY1 Data(H)'!$A$1:$CZ$1,0))</f>
        <v>#N/A</v>
      </c>
      <c r="F38" s="185">
        <v>0</v>
      </c>
      <c r="G38" s="734" t="e">
        <f>IF(H38=0,,"Error: Beginning Balance does not agree with our records.  Account numbers  252+253+254-255-376-(Prior Year 252+253+254)=0  The amount the formula is off is located in the cell to the right")</f>
        <v>#N/A</v>
      </c>
      <c r="H38" s="814" t="e">
        <f>F21+F22+F23-F37-F38-(E21+E22+E23)</f>
        <v>#N/A</v>
      </c>
      <c r="I38" s="735" t="s">
        <v>1811</v>
      </c>
      <c r="J38" s="176"/>
      <c r="K38" s="587"/>
    </row>
    <row r="39" spans="1:122" s="18" customFormat="1" ht="123" customHeight="1" x14ac:dyDescent="0.3">
      <c r="A39" s="98">
        <v>597</v>
      </c>
      <c r="B39" s="356" t="s">
        <v>307</v>
      </c>
      <c r="C39" s="356" t="s">
        <v>314</v>
      </c>
      <c r="D39" s="453" t="s">
        <v>642</v>
      </c>
      <c r="E39" s="354" t="e">
        <f>INDEX('PY1 Data(H)'!$A$1:$CZ$307,MATCH('Unit Data from Audit Worksheet'!$A39,'PY1 Data(H)'!$A$1:$A$307,0),MATCH('Unit Data from Audit Worksheet'!$D$2,'PY1 Data(H)'!$A$1:$CZ$1,0))</f>
        <v>#N/A</v>
      </c>
      <c r="F39" s="185">
        <v>0</v>
      </c>
      <c r="G39" s="386">
        <f>IF(F39&lt;0,"Note: Number is normally positive.",)</f>
        <v>0</v>
      </c>
      <c r="H39" s="387"/>
      <c r="I39" s="388"/>
      <c r="J39" s="820"/>
      <c r="K39" s="587"/>
      <c r="L39"/>
      <c r="N39" s="18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98"/>
      <c r="B40" s="488" t="s">
        <v>306</v>
      </c>
      <c r="C40" s="489"/>
      <c r="D40" s="470"/>
      <c r="E40" s="471"/>
      <c r="F40" s="472"/>
      <c r="G40" s="473"/>
      <c r="H40" s="17"/>
      <c r="I40" s="71"/>
      <c r="J40" s="176"/>
      <c r="K40" s="587"/>
    </row>
    <row r="41" spans="1:122" s="18" customFormat="1" ht="86.25" customHeight="1" x14ac:dyDescent="0.3">
      <c r="A41" s="98">
        <v>592</v>
      </c>
      <c r="B41" s="356" t="s">
        <v>58</v>
      </c>
      <c r="C41" s="356" t="s">
        <v>308</v>
      </c>
      <c r="D41" s="366" t="s">
        <v>643</v>
      </c>
      <c r="E41" s="354" t="e">
        <f>INDEX('PY1 Data(H)'!$A$1:$CZ$307,MATCH('Unit Data from Audit Worksheet'!$A41,'PY1 Data(H)'!$A$1:$A$307,0),MATCH('Unit Data from Audit Worksheet'!$D$2,'PY1 Data(H)'!$A$1:$CZ$1,0))</f>
        <v>#N/A</v>
      </c>
      <c r="F41" s="393">
        <v>0</v>
      </c>
      <c r="G41" s="386"/>
      <c r="H41" s="387"/>
      <c r="J41" s="820"/>
      <c r="K41" s="587"/>
      <c r="L41"/>
      <c r="N41" s="18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98">
        <v>591</v>
      </c>
      <c r="B42" s="356" t="s">
        <v>58</v>
      </c>
      <c r="C42" s="356" t="s">
        <v>308</v>
      </c>
      <c r="D42" s="97" t="s">
        <v>309</v>
      </c>
      <c r="E42" s="354" t="e">
        <f>INDEX('PY1 Data(H)'!$A$1:$CZ$307,MATCH('Unit Data from Audit Worksheet'!$A42,'PY1 Data(H)'!$A$1:$A$307,0),MATCH('Unit Data from Audit Worksheet'!$D$2,'PY1 Data(H)'!$A$1:$CZ$1,0))</f>
        <v>#N/A</v>
      </c>
      <c r="F42" s="393">
        <v>0</v>
      </c>
      <c r="G42" s="386">
        <f>IF(F42&lt;0,"Error: Enter as positive.",)</f>
        <v>0</v>
      </c>
      <c r="H42" s="387"/>
      <c r="J42" s="820"/>
      <c r="K42" s="587"/>
      <c r="L42"/>
      <c r="N42" s="18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98"/>
      <c r="B43" s="488" t="s">
        <v>115</v>
      </c>
      <c r="C43" s="489"/>
      <c r="D43" s="474"/>
      <c r="E43" s="471"/>
      <c r="F43" s="475"/>
      <c r="G43" s="476"/>
      <c r="H43" s="17"/>
      <c r="I43" s="71"/>
      <c r="J43" s="176"/>
      <c r="K43" s="587"/>
    </row>
    <row r="44" spans="1:122" s="18" customFormat="1" ht="55.5" customHeight="1" x14ac:dyDescent="0.3">
      <c r="A44" s="98">
        <v>506</v>
      </c>
      <c r="B44" s="750" t="s">
        <v>54</v>
      </c>
      <c r="C44" s="750" t="s">
        <v>119</v>
      </c>
      <c r="D44" s="97" t="s">
        <v>644</v>
      </c>
      <c r="E44" s="354" t="e">
        <f>INDEX('PY1 Data(H)'!$A$1:$CZ$307,MATCH('Unit Data from Audit Worksheet'!$A44,'PY1 Data(H)'!$A$1:$A$307,0),MATCH('Unit Data from Audit Worksheet'!$D$2,'PY1 Data(H)'!$A$1:$CZ$1,0))</f>
        <v>#N/A</v>
      </c>
      <c r="F44" s="185">
        <v>0</v>
      </c>
      <c r="G44" s="386">
        <f>IF(F44&lt;0,"Note: Number is normally positive.",)</f>
        <v>0</v>
      </c>
      <c r="H44" s="387"/>
      <c r="I44" s="71"/>
      <c r="J44" s="176"/>
      <c r="K44" s="587"/>
      <c r="L44"/>
      <c r="N44" s="18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51" customHeight="1" x14ac:dyDescent="0.3">
      <c r="A45" s="98">
        <v>536</v>
      </c>
      <c r="B45" s="750" t="s">
        <v>54</v>
      </c>
      <c r="C45" s="750" t="s">
        <v>119</v>
      </c>
      <c r="D45" s="97" t="s">
        <v>116</v>
      </c>
      <c r="E45" s="354" t="e">
        <f>INDEX('PY1 Data(H)'!$A$1:$CZ$307,MATCH('Unit Data from Audit Worksheet'!$A45,'PY1 Data(H)'!$A$1:$A$307,0),MATCH('Unit Data from Audit Worksheet'!$D$2,'PY1 Data(H)'!$A$1:$CZ$1,0))</f>
        <v>#N/A</v>
      </c>
      <c r="F45" s="185">
        <v>0</v>
      </c>
      <c r="G45" s="386">
        <f>IF(F45&lt;0,"Note: Number is normally positive.",)</f>
        <v>0</v>
      </c>
      <c r="H45" s="387"/>
      <c r="I45" s="388"/>
      <c r="J45" s="176"/>
      <c r="K45" s="587"/>
      <c r="L45"/>
      <c r="N45" s="18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69" customHeight="1" x14ac:dyDescent="0.3">
      <c r="A46" s="98">
        <v>586</v>
      </c>
      <c r="B46" s="750" t="s">
        <v>58</v>
      </c>
      <c r="C46" s="750" t="s">
        <v>119</v>
      </c>
      <c r="D46" s="359" t="s">
        <v>294</v>
      </c>
      <c r="E46" s="354" t="e">
        <f>INDEX('PY1 Data(H)'!$A$1:$CZ$307,MATCH('Unit Data from Audit Worksheet'!$A46,'PY1 Data(H)'!$A$1:$A$307,0),MATCH('Unit Data from Audit Worksheet'!$D$2,'PY1 Data(H)'!$A$1:$CZ$1,0))</f>
        <v>#N/A</v>
      </c>
      <c r="F46" s="185">
        <v>0</v>
      </c>
      <c r="G46" s="386">
        <f>IF(F46&lt;0,"Note: Number is normally positive.",)</f>
        <v>0</v>
      </c>
      <c r="H46" s="387"/>
      <c r="I46" s="388"/>
      <c r="J46" s="176"/>
      <c r="K46" s="587"/>
      <c r="L46"/>
      <c r="N46" s="18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51" customHeight="1" x14ac:dyDescent="0.3">
      <c r="A47" s="98">
        <v>379</v>
      </c>
      <c r="B47" s="750" t="s">
        <v>59</v>
      </c>
      <c r="C47" s="750" t="s">
        <v>119</v>
      </c>
      <c r="D47" s="97" t="s">
        <v>100</v>
      </c>
      <c r="E47" s="354" t="e">
        <f>INDEX('PY1 Data(H)'!$A$1:$CZ$307,MATCH('Unit Data from Audit Worksheet'!$A47,'PY1 Data(H)'!$A$1:$A$307,0),MATCH('Unit Data from Audit Worksheet'!$D$2,'PY1 Data(H)'!$A$1:$CZ$1,0))</f>
        <v>#N/A</v>
      </c>
      <c r="F47" s="185">
        <v>0</v>
      </c>
      <c r="G47" s="386">
        <f>IF((F44+F45)&gt;F47,"Error: Please review account numbers (506+536)&gt;379",)</f>
        <v>0</v>
      </c>
      <c r="H47" s="17"/>
      <c r="I47" s="71"/>
      <c r="J47" s="176"/>
      <c r="K47" s="587"/>
    </row>
    <row r="48" spans="1:122" ht="93" customHeight="1" x14ac:dyDescent="0.3">
      <c r="A48" s="98">
        <v>368</v>
      </c>
      <c r="B48" s="750" t="s">
        <v>68</v>
      </c>
      <c r="C48" s="750" t="s">
        <v>119</v>
      </c>
      <c r="D48" s="366" t="s">
        <v>645</v>
      </c>
      <c r="E48" s="354" t="e">
        <f>INDEX('PY1 Data(H)'!$A$1:$CZ$307,MATCH('Unit Data from Audit Worksheet'!$A48,'PY1 Data(H)'!$A$1:$A$307,0),MATCH('Unit Data from Audit Worksheet'!$D$2,'PY1 Data(H)'!$A$1:$CZ$1,0))</f>
        <v>#N/A</v>
      </c>
      <c r="F48" s="185">
        <v>0</v>
      </c>
      <c r="G48" s="386">
        <f t="shared" ref="G48:G53" si="1">IF(F48&lt;0,"Error: Enter as positive.",)</f>
        <v>0</v>
      </c>
      <c r="H48" s="17"/>
      <c r="I48" s="387"/>
      <c r="J48" s="176"/>
      <c r="K48" s="587"/>
    </row>
    <row r="49" spans="1:122" ht="99.75" customHeight="1" x14ac:dyDescent="0.3">
      <c r="A49" s="98">
        <v>4</v>
      </c>
      <c r="B49" s="750" t="s">
        <v>54</v>
      </c>
      <c r="C49" s="750" t="s">
        <v>119</v>
      </c>
      <c r="D49" s="189" t="s">
        <v>646</v>
      </c>
      <c r="E49" s="354" t="e">
        <f>INDEX('PY1 Data(H)'!$A$1:$CZ$307,MATCH('Unit Data from Audit Worksheet'!$A49,'PY1 Data(H)'!$A$1:$A$307,0),MATCH('Unit Data from Audit Worksheet'!$D$2,'PY1 Data(H)'!$A$1:$CZ$1,0))</f>
        <v>#N/A</v>
      </c>
      <c r="F49" s="185">
        <v>0</v>
      </c>
      <c r="G49" s="386">
        <f t="shared" si="1"/>
        <v>0</v>
      </c>
      <c r="H49" s="17"/>
      <c r="I49" s="71"/>
      <c r="J49" s="176"/>
      <c r="K49" s="587"/>
    </row>
    <row r="50" spans="1:122" ht="132" customHeight="1" x14ac:dyDescent="0.3">
      <c r="A50" s="98">
        <v>5</v>
      </c>
      <c r="B50" s="750" t="s">
        <v>54</v>
      </c>
      <c r="C50" s="750" t="s">
        <v>119</v>
      </c>
      <c r="D50" s="213" t="s">
        <v>647</v>
      </c>
      <c r="E50" s="354" t="e">
        <f>INDEX('PY1 Data(H)'!$A$1:$CZ$307,MATCH('Unit Data from Audit Worksheet'!$A50,'PY1 Data(H)'!$A$1:$A$307,0),MATCH('Unit Data from Audit Worksheet'!$D$2,'PY1 Data(H)'!$A$1:$CZ$1,0))</f>
        <v>#N/A</v>
      </c>
      <c r="F50" s="185">
        <v>0</v>
      </c>
      <c r="G50" s="386">
        <f t="shared" si="1"/>
        <v>0</v>
      </c>
      <c r="H50" s="17"/>
      <c r="I50" s="71"/>
      <c r="J50" s="176"/>
      <c r="K50" s="587"/>
    </row>
    <row r="51" spans="1:122" ht="93.75" customHeight="1" x14ac:dyDescent="0.3">
      <c r="A51" s="98">
        <v>380</v>
      </c>
      <c r="B51" s="750" t="s">
        <v>59</v>
      </c>
      <c r="C51" s="750" t="s">
        <v>119</v>
      </c>
      <c r="D51" s="213" t="s">
        <v>648</v>
      </c>
      <c r="E51" s="354" t="e">
        <f>INDEX('PY1 Data(H)'!$A$1:$CZ$307,MATCH('Unit Data from Audit Worksheet'!$A51,'PY1 Data(H)'!$A$1:$A$307,0),MATCH('Unit Data from Audit Worksheet'!$D$2,'PY1 Data(H)'!$A$1:$CZ$1,0))</f>
        <v>#N/A</v>
      </c>
      <c r="F51" s="185">
        <v>0</v>
      </c>
      <c r="G51" s="386">
        <f t="shared" si="1"/>
        <v>0</v>
      </c>
      <c r="H51" s="17"/>
      <c r="I51" s="71"/>
      <c r="J51" s="176"/>
      <c r="K51" s="587"/>
    </row>
    <row r="52" spans="1:122" ht="48.75" customHeight="1" x14ac:dyDescent="0.3">
      <c r="A52" s="98">
        <v>391</v>
      </c>
      <c r="B52" s="750" t="s">
        <v>68</v>
      </c>
      <c r="C52" s="750" t="s">
        <v>119</v>
      </c>
      <c r="D52" s="97" t="s">
        <v>117</v>
      </c>
      <c r="E52" s="354" t="e">
        <f>INDEX('PY1 Data(H)'!$A$1:$CZ$307,MATCH('Unit Data from Audit Worksheet'!$A52,'PY1 Data(H)'!$A$1:$A$307,0),MATCH('Unit Data from Audit Worksheet'!$D$2,'PY1 Data(H)'!$A$1:$CZ$1,0))</f>
        <v>#N/A</v>
      </c>
      <c r="F52" s="185">
        <v>0</v>
      </c>
      <c r="G52" s="386">
        <f t="shared" si="1"/>
        <v>0</v>
      </c>
      <c r="H52" s="17"/>
      <c r="I52" s="71"/>
      <c r="J52" s="176"/>
      <c r="K52" s="587"/>
    </row>
    <row r="53" spans="1:122" ht="51.75" customHeight="1" x14ac:dyDescent="0.3">
      <c r="A53" s="98">
        <v>7</v>
      </c>
      <c r="B53" s="750" t="s">
        <v>68</v>
      </c>
      <c r="C53" s="750" t="s">
        <v>119</v>
      </c>
      <c r="D53" s="97" t="s">
        <v>118</v>
      </c>
      <c r="E53" s="354" t="e">
        <f>INDEX('PY1 Data(H)'!$A$1:$CZ$307,MATCH('Unit Data from Audit Worksheet'!$A53,'PY1 Data(H)'!$A$1:$A$307,0),MATCH('Unit Data from Audit Worksheet'!$D$2,'PY1 Data(H)'!$A$1:$CZ$1,0))</f>
        <v>#N/A</v>
      </c>
      <c r="F53" s="185">
        <v>0</v>
      </c>
      <c r="G53" s="386">
        <f t="shared" si="1"/>
        <v>0</v>
      </c>
      <c r="H53" s="17"/>
      <c r="I53" s="71"/>
      <c r="J53" s="176"/>
      <c r="K53" s="587"/>
    </row>
    <row r="54" spans="1:122" ht="78.75" customHeight="1" x14ac:dyDescent="0.3">
      <c r="A54" s="190">
        <v>645</v>
      </c>
      <c r="B54" s="749" t="s">
        <v>338</v>
      </c>
      <c r="C54" s="749" t="s">
        <v>119</v>
      </c>
      <c r="D54" s="699" t="s">
        <v>366</v>
      </c>
      <c r="E54" s="354" t="e">
        <f>INDEX('PY1 Data(H)'!$A$1:$CZ$307,MATCH('Unit Data from Audit Worksheet'!$A54,'PY1 Data(H)'!$A$1:$A$307,0),MATCH('Unit Data from Audit Worksheet'!$D$2,'PY1 Data(H)'!$A$1:$CZ$1,0))</f>
        <v>#N/A</v>
      </c>
      <c r="F54" s="185">
        <v>0</v>
      </c>
      <c r="G54" s="386">
        <f>IF(F54&lt;0,"Note: Number is normally positive.",)</f>
        <v>0</v>
      </c>
      <c r="H54" s="387"/>
      <c r="I54" s="388"/>
      <c r="J54" s="176"/>
      <c r="K54" s="587"/>
    </row>
    <row r="55" spans="1:122" ht="78.75" customHeight="1" x14ac:dyDescent="0.3">
      <c r="A55" s="190">
        <v>646</v>
      </c>
      <c r="B55" s="749" t="s">
        <v>338</v>
      </c>
      <c r="C55" s="749" t="s">
        <v>119</v>
      </c>
      <c r="D55" s="189" t="s">
        <v>339</v>
      </c>
      <c r="E55" s="354" t="e">
        <f>INDEX('PY1 Data(H)'!$A$1:$CZ$307,MATCH('Unit Data from Audit Worksheet'!$A55,'PY1 Data(H)'!$A$1:$A$307,0),MATCH('Unit Data from Audit Worksheet'!$D$2,'PY1 Data(H)'!$A$1:$CZ$1,0))</f>
        <v>#N/A</v>
      </c>
      <c r="F55" s="185">
        <v>0</v>
      </c>
      <c r="G55" s="386">
        <f>IF(F55&lt;0,"Note: Number is normally positive.",)</f>
        <v>0</v>
      </c>
      <c r="H55" s="387"/>
      <c r="I55" s="388"/>
      <c r="J55" s="176"/>
      <c r="K55" s="587"/>
    </row>
    <row r="56" spans="1:122" ht="57.75" customHeight="1" x14ac:dyDescent="0.3">
      <c r="A56" s="98">
        <v>9</v>
      </c>
      <c r="B56" s="750" t="s">
        <v>59</v>
      </c>
      <c r="C56" s="750" t="s">
        <v>119</v>
      </c>
      <c r="D56" s="366" t="s">
        <v>649</v>
      </c>
      <c r="E56" s="354" t="e">
        <f>INDEX('PY1 Data(H)'!$A$1:$CZ$307,MATCH('Unit Data from Audit Worksheet'!$A56,'PY1 Data(H)'!$A$1:$A$307,0),MATCH('Unit Data from Audit Worksheet'!$D$2,'PY1 Data(H)'!$A$1:$CZ$1,0))</f>
        <v>#N/A</v>
      </c>
      <c r="F56" s="185">
        <v>0</v>
      </c>
      <c r="G56" s="386">
        <f>IF(F47-F49-F50-F51-F56=0,,"Error: Total assets less total liabilities do not equal total fund balance. Account numbers 379-4-5-380-9= 0  The amount of the formula is in the cell to the right")</f>
        <v>0</v>
      </c>
      <c r="H56" s="389">
        <f>F47-F49-F50-F51-F56</f>
        <v>0</v>
      </c>
      <c r="I56" s="71"/>
      <c r="J56" s="176"/>
      <c r="K56" s="587"/>
    </row>
    <row r="57" spans="1:122" s="18" customFormat="1" ht="76.2" customHeight="1" x14ac:dyDescent="0.3">
      <c r="A57" s="98">
        <v>540</v>
      </c>
      <c r="B57" s="356" t="s">
        <v>58</v>
      </c>
      <c r="C57" s="356" t="s">
        <v>650</v>
      </c>
      <c r="D57" s="97" t="s">
        <v>367</v>
      </c>
      <c r="E57" s="354" t="e">
        <f>INDEX('PY1 Data(H)'!$A$1:$CZ$307,MATCH('Unit Data from Audit Worksheet'!$A57,'PY1 Data(H)'!$A$1:$A$307,0),MATCH('Unit Data from Audit Worksheet'!$D$2,'PY1 Data(H)'!$A$1:$CZ$1,0))</f>
        <v>#N/A</v>
      </c>
      <c r="F57" s="185">
        <v>0</v>
      </c>
      <c r="G57" s="386"/>
      <c r="H57" s="387"/>
      <c r="I57" s="388"/>
      <c r="J57" s="176"/>
      <c r="K57" s="587"/>
      <c r="L57"/>
      <c r="N57" s="186"/>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row>
    <row r="58" spans="1:122" s="18" customFormat="1" ht="63.75" customHeight="1" x14ac:dyDescent="0.3">
      <c r="A58" s="691">
        <v>1052</v>
      </c>
      <c r="B58" s="751" t="s">
        <v>550</v>
      </c>
      <c r="C58" s="751" t="s">
        <v>122</v>
      </c>
      <c r="D58" s="692" t="s">
        <v>1806</v>
      </c>
      <c r="E58" s="693" t="s">
        <v>1276</v>
      </c>
      <c r="F58" s="185">
        <v>0</v>
      </c>
      <c r="G58" s="386"/>
      <c r="H58" s="387"/>
      <c r="I58" s="388"/>
      <c r="J58" s="176"/>
      <c r="K58" s="587"/>
      <c r="L58" s="176"/>
      <c r="N58" s="18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row>
    <row r="59" spans="1:122" ht="30" customHeight="1" x14ac:dyDescent="0.3">
      <c r="A59" s="98"/>
      <c r="B59" s="488" t="s">
        <v>121</v>
      </c>
      <c r="C59" s="489"/>
      <c r="D59" s="470"/>
      <c r="E59" s="471"/>
      <c r="F59" s="472"/>
      <c r="G59" s="473"/>
      <c r="H59" s="17"/>
      <c r="I59" s="71"/>
      <c r="J59" s="176"/>
      <c r="K59" s="587"/>
    </row>
    <row r="60" spans="1:122" ht="69.599999999999994" customHeight="1" x14ac:dyDescent="0.3">
      <c r="A60" s="98">
        <v>369</v>
      </c>
      <c r="B60" s="4" t="s">
        <v>55</v>
      </c>
      <c r="C60" s="4" t="s">
        <v>122</v>
      </c>
      <c r="D60" s="366" t="s">
        <v>651</v>
      </c>
      <c r="E60" s="354" t="e">
        <f>INDEX('PY1 Data(H)'!$A$1:$CZ$307,MATCH('Unit Data from Audit Worksheet'!$A60,'PY1 Data(H)'!$A$1:$A$307,0),MATCH('Unit Data from Audit Worksheet'!$D$2,'PY1 Data(H)'!$A$1:$CZ$1,0))</f>
        <v>#N/A</v>
      </c>
      <c r="F60" s="185">
        <v>0</v>
      </c>
      <c r="G60" s="386"/>
      <c r="H60" s="17"/>
      <c r="I60" s="71"/>
      <c r="J60" s="176"/>
      <c r="K60" s="587"/>
    </row>
    <row r="61" spans="1:122" ht="68.400000000000006" customHeight="1" x14ac:dyDescent="0.3">
      <c r="A61" s="98">
        <v>16</v>
      </c>
      <c r="B61" s="4" t="s">
        <v>65</v>
      </c>
      <c r="C61" s="4" t="s">
        <v>122</v>
      </c>
      <c r="D61" s="97" t="s">
        <v>120</v>
      </c>
      <c r="E61" s="354" t="e">
        <f>INDEX('PY1 Data(H)'!$A$1:$CZ$307,MATCH('Unit Data from Audit Worksheet'!$A61,'PY1 Data(H)'!$A$1:$A$307,0),MATCH('Unit Data from Audit Worksheet'!$D$2,'PY1 Data(H)'!$A$1:$CZ$1,0))</f>
        <v>#N/A</v>
      </c>
      <c r="F61" s="185">
        <v>0</v>
      </c>
      <c r="G61" s="386"/>
      <c r="H61" s="17"/>
      <c r="I61" s="71"/>
      <c r="J61" s="176"/>
      <c r="K61" s="587"/>
    </row>
    <row r="62" spans="1:122" ht="82.2" customHeight="1" x14ac:dyDescent="0.3">
      <c r="A62" s="98">
        <v>370</v>
      </c>
      <c r="B62" s="4" t="s">
        <v>55</v>
      </c>
      <c r="C62" s="4" t="s">
        <v>122</v>
      </c>
      <c r="D62" s="366" t="s">
        <v>652</v>
      </c>
      <c r="E62" s="354" t="e">
        <f>INDEX('PY1 Data(H)'!$A$1:$CZ$307,MATCH('Unit Data from Audit Worksheet'!$A62,'PY1 Data(H)'!$A$1:$A$307,0),MATCH('Unit Data from Audit Worksheet'!$D$2,'PY1 Data(H)'!$A$1:$CZ$1,0))</f>
        <v>#N/A</v>
      </c>
      <c r="F62" s="185">
        <v>0</v>
      </c>
      <c r="G62" s="386">
        <f>IF(F62&lt;0,"Error: Enter as positive.",)</f>
        <v>0</v>
      </c>
      <c r="H62" s="17"/>
      <c r="I62" s="71"/>
      <c r="J62" s="176"/>
      <c r="K62" s="587"/>
    </row>
    <row r="63" spans="1:122" ht="81" customHeight="1" x14ac:dyDescent="0.3">
      <c r="A63" s="98">
        <v>532</v>
      </c>
      <c r="B63" s="4" t="s">
        <v>54</v>
      </c>
      <c r="C63" s="4" t="s">
        <v>122</v>
      </c>
      <c r="D63" s="362" t="s">
        <v>653</v>
      </c>
      <c r="E63" s="354" t="e">
        <f>INDEX('PY1 Data(H)'!$A$1:$CZ$307,MATCH('Unit Data from Audit Worksheet'!$A63,'PY1 Data(H)'!$A$1:$A$307,0),MATCH('Unit Data from Audit Worksheet'!$D$2,'PY1 Data(H)'!$A$1:$CZ$1,0))</f>
        <v>#N/A</v>
      </c>
      <c r="F63" s="185">
        <v>0</v>
      </c>
      <c r="G63" s="386">
        <f>IF(F63&lt;0,"Error: Enter as positive.",)</f>
        <v>0</v>
      </c>
      <c r="H63" s="17"/>
      <c r="I63" s="71"/>
      <c r="J63" s="176"/>
      <c r="K63" s="587"/>
    </row>
    <row r="64" spans="1:122" ht="66" customHeight="1" x14ac:dyDescent="0.3">
      <c r="A64" s="98">
        <v>17</v>
      </c>
      <c r="B64" s="4" t="s">
        <v>59</v>
      </c>
      <c r="C64" s="4" t="s">
        <v>122</v>
      </c>
      <c r="D64" s="97" t="s">
        <v>654</v>
      </c>
      <c r="E64" s="354" t="e">
        <f>INDEX('PY1 Data(H)'!$A$1:$CZ$307,MATCH('Unit Data from Audit Worksheet'!$A64,'PY1 Data(H)'!$A$1:$A$307,0),MATCH('Unit Data from Audit Worksheet'!$D$2,'PY1 Data(H)'!$A$1:$CZ$1,0))</f>
        <v>#N/A</v>
      </c>
      <c r="F64" s="185">
        <v>0</v>
      </c>
      <c r="G64" s="386"/>
      <c r="H64" s="17"/>
      <c r="I64" s="71"/>
      <c r="J64" s="176"/>
      <c r="K64" s="587"/>
    </row>
    <row r="65" spans="1:122" ht="58.5" customHeight="1" x14ac:dyDescent="0.3">
      <c r="A65" s="98">
        <v>20</v>
      </c>
      <c r="B65" s="4" t="s">
        <v>54</v>
      </c>
      <c r="C65" s="4" t="s">
        <v>122</v>
      </c>
      <c r="D65" s="97" t="s">
        <v>655</v>
      </c>
      <c r="E65" s="354" t="e">
        <f>INDEX('PY1 Data(H)'!$A$1:$CZ$307,MATCH('Unit Data from Audit Worksheet'!$A65,'PY1 Data(H)'!$A$1:$A$307,0),MATCH('Unit Data from Audit Worksheet'!$D$2,'PY1 Data(H)'!$A$1:$CZ$1,0))</f>
        <v>#N/A</v>
      </c>
      <c r="F65" s="185">
        <v>0</v>
      </c>
      <c r="G65" s="386">
        <f>IF(F65&lt;0,"Error: Enter as positive.",)</f>
        <v>0</v>
      </c>
      <c r="H65" s="17"/>
      <c r="I65" s="71"/>
      <c r="J65" s="176"/>
      <c r="K65" s="587"/>
    </row>
    <row r="66" spans="1:122" ht="71.400000000000006" customHeight="1" x14ac:dyDescent="0.3">
      <c r="A66" s="98">
        <v>533</v>
      </c>
      <c r="B66" s="4" t="s">
        <v>54</v>
      </c>
      <c r="C66" s="4" t="s">
        <v>122</v>
      </c>
      <c r="D66" s="362" t="s">
        <v>656</v>
      </c>
      <c r="E66" s="354" t="e">
        <f>INDEX('PY1 Data(H)'!$A$1:$CZ$307,MATCH('Unit Data from Audit Worksheet'!$A66,'PY1 Data(H)'!$A$1:$A$307,0),MATCH('Unit Data from Audit Worksheet'!$D$2,'PY1 Data(H)'!$A$1:$CZ$1,0))</f>
        <v>#N/A</v>
      </c>
      <c r="F66" s="185">
        <v>0</v>
      </c>
      <c r="G66" s="394"/>
      <c r="H66" s="17"/>
      <c r="I66" s="71"/>
      <c r="J66" s="176"/>
      <c r="K66" s="587"/>
    </row>
    <row r="67" spans="1:122" s="18" customFormat="1" ht="74.400000000000006" customHeight="1" x14ac:dyDescent="0.3">
      <c r="A67" s="98">
        <v>508</v>
      </c>
      <c r="B67" s="4" t="s">
        <v>54</v>
      </c>
      <c r="C67" s="4" t="s">
        <v>122</v>
      </c>
      <c r="D67" s="97" t="s">
        <v>270</v>
      </c>
      <c r="E67" s="354" t="e">
        <f>INDEX('PY1 Data(H)'!$A$1:$CZ$307,MATCH('Unit Data from Audit Worksheet'!$A67,'PY1 Data(H)'!$A$1:$A$307,0),MATCH('Unit Data from Audit Worksheet'!$D$2,'PY1 Data(H)'!$A$1:$CZ$1,0))</f>
        <v>#N/A</v>
      </c>
      <c r="F67" s="185">
        <v>0</v>
      </c>
      <c r="G67" s="386"/>
      <c r="H67" s="387"/>
      <c r="I67" s="388"/>
      <c r="J67" s="176"/>
      <c r="K67" s="587"/>
      <c r="L67"/>
      <c r="N67" s="186"/>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row>
    <row r="68" spans="1:122" s="18" customFormat="1" ht="81.75" customHeight="1" x14ac:dyDescent="0.3">
      <c r="A68" s="98">
        <v>509</v>
      </c>
      <c r="B68" s="4" t="s">
        <v>54</v>
      </c>
      <c r="C68" s="4" t="s">
        <v>122</v>
      </c>
      <c r="D68" s="97" t="s">
        <v>268</v>
      </c>
      <c r="E68" s="354" t="e">
        <f>INDEX('PY1 Data(H)'!$A$1:$CZ$307,MATCH('Unit Data from Audit Worksheet'!$A68,'PY1 Data(H)'!$A$1:$A$307,0),MATCH('Unit Data from Audit Worksheet'!$D$2,'PY1 Data(H)'!$A$1:$CZ$1,0))</f>
        <v>#N/A</v>
      </c>
      <c r="F68" s="185">
        <v>0</v>
      </c>
      <c r="G68" s="386">
        <f>IF(F68&lt;0,"Error: Enter as positive.",)</f>
        <v>0</v>
      </c>
      <c r="H68" s="387"/>
      <c r="I68" s="388"/>
      <c r="J68" s="176"/>
      <c r="K68" s="587"/>
      <c r="L68"/>
      <c r="N68" s="186"/>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row>
    <row r="69" spans="1:122" ht="69" customHeight="1" x14ac:dyDescent="0.3">
      <c r="A69" s="98">
        <v>22</v>
      </c>
      <c r="B69" s="4" t="s">
        <v>59</v>
      </c>
      <c r="C69" s="4" t="s">
        <v>122</v>
      </c>
      <c r="D69" s="97" t="s">
        <v>269</v>
      </c>
      <c r="E69" s="354" t="e">
        <f>INDEX('PY1 Data(H)'!$A$1:$CZ$307,MATCH('Unit Data from Audit Worksheet'!$A69,'PY1 Data(H)'!$A$1:$A$307,0),MATCH('Unit Data from Audit Worksheet'!$D$2,'PY1 Data(H)'!$A$1:$CZ$1,0))</f>
        <v>#N/A</v>
      </c>
      <c r="F69" s="185">
        <v>0</v>
      </c>
      <c r="G69" s="394"/>
      <c r="H69" s="17"/>
      <c r="I69" s="71"/>
      <c r="J69" s="176"/>
      <c r="K69" s="587"/>
    </row>
    <row r="70" spans="1:122" ht="72" customHeight="1" x14ac:dyDescent="0.3">
      <c r="A70" s="98">
        <v>23</v>
      </c>
      <c r="B70" s="4" t="s">
        <v>59</v>
      </c>
      <c r="C70" s="4" t="s">
        <v>122</v>
      </c>
      <c r="D70" s="366" t="s">
        <v>657</v>
      </c>
      <c r="E70" s="354" t="e">
        <f>INDEX('PY1 Data(H)'!$A$1:$CZ$307,MATCH('Unit Data from Audit Worksheet'!$A70,'PY1 Data(H)'!$A$1:$A$307,0),MATCH('Unit Data from Audit Worksheet'!$D$2,'PY1 Data(H)'!$A$1:$CZ$1,0))</f>
        <v>#N/A</v>
      </c>
      <c r="F70" s="185">
        <v>0</v>
      </c>
      <c r="G70" s="386">
        <f>IF(H70=0,,"Error: Total revenues less total expenditures do not equal total change in fund balance.  Account numbers 16-532+17-20+533+22+508-509-23=0  The amount of the formula is located in the cell to the right")</f>
        <v>0</v>
      </c>
      <c r="H70" s="389">
        <f>+F61-F63+F64-F65+F66+F69+F67-F68-F70</f>
        <v>0</v>
      </c>
      <c r="I70" s="71"/>
      <c r="J70" s="176"/>
      <c r="K70" s="587"/>
    </row>
    <row r="71" spans="1:122" ht="194.25" customHeight="1" x14ac:dyDescent="0.3">
      <c r="A71" s="98">
        <v>590</v>
      </c>
      <c r="B71" s="4" t="s">
        <v>304</v>
      </c>
      <c r="C71" s="4"/>
      <c r="D71" s="366" t="s">
        <v>1296</v>
      </c>
      <c r="E71" s="523"/>
      <c r="F71" s="721"/>
      <c r="G71" s="727"/>
      <c r="H71" s="389"/>
      <c r="I71" s="388"/>
      <c r="J71" s="176"/>
      <c r="K71" s="587"/>
    </row>
    <row r="72" spans="1:122" ht="115.5" customHeight="1" x14ac:dyDescent="0.3">
      <c r="A72" s="98">
        <v>507</v>
      </c>
      <c r="B72" s="356" t="s">
        <v>59</v>
      </c>
      <c r="C72" s="356" t="s">
        <v>122</v>
      </c>
      <c r="D72" s="366" t="s">
        <v>658</v>
      </c>
      <c r="E72" s="354" t="e">
        <f>INDEX('PY1 Data(H)'!$A$1:$CZ$307,MATCH('Unit Data from Audit Worksheet'!$A72,'PY1 Data(H)'!$A$1:$A$307,0),MATCH('Unit Data from Audit Worksheet'!$D$2,'PY1 Data(H)'!$A$1:$CZ$1,0))</f>
        <v>#N/A</v>
      </c>
      <c r="F72" s="185">
        <v>0</v>
      </c>
      <c r="G72" s="386" t="e">
        <f>IF(F56-F70-F72=E56,,"Error: Beginning Balance does not agree with our records.  (Acct# 9-23-507)= Prior Years Acct # 9 The amount of the formula is in the cell to the right")</f>
        <v>#N/A</v>
      </c>
      <c r="H72" s="389" t="e">
        <f>+F56-F70-F72-E56</f>
        <v>#N/A</v>
      </c>
      <c r="I72" s="735" t="s">
        <v>1811</v>
      </c>
      <c r="J72" s="176"/>
      <c r="K72" s="587"/>
    </row>
    <row r="73" spans="1:122" ht="82.5" customHeight="1" x14ac:dyDescent="0.3">
      <c r="A73" s="190">
        <v>647</v>
      </c>
      <c r="B73" s="749" t="s">
        <v>338</v>
      </c>
      <c r="C73" s="455" t="s">
        <v>340</v>
      </c>
      <c r="D73" s="189" t="s">
        <v>341</v>
      </c>
      <c r="E73" s="354" t="e">
        <f>INDEX('PY1 Data(H)'!$A$1:$CZ$307,MATCH('Unit Data from Audit Worksheet'!$A73,'PY1 Data(H)'!$A$1:$A$307,0),MATCH('Unit Data from Audit Worksheet'!$D$2,'PY1 Data(H)'!$A$1:$CZ$1,0))</f>
        <v>#N/A</v>
      </c>
      <c r="F73" s="185">
        <v>0</v>
      </c>
      <c r="G73" s="386">
        <f>IF(F73&lt;0,"Error: Enter as positive.",)</f>
        <v>0</v>
      </c>
      <c r="H73" s="395"/>
      <c r="I73" s="71"/>
      <c r="J73" s="176"/>
      <c r="K73" s="587"/>
    </row>
    <row r="74" spans="1:122" ht="25.5" customHeight="1" x14ac:dyDescent="0.3">
      <c r="A74" s="98"/>
      <c r="B74" s="488" t="s">
        <v>11</v>
      </c>
      <c r="C74" s="489"/>
      <c r="D74" s="467"/>
      <c r="E74" s="463"/>
      <c r="F74" s="468"/>
      <c r="G74" s="469"/>
      <c r="H74" s="17"/>
      <c r="I74" s="71"/>
      <c r="J74" s="176"/>
      <c r="K74" s="587"/>
    </row>
    <row r="75" spans="1:122" ht="78" customHeight="1" x14ac:dyDescent="0.3">
      <c r="A75" s="98">
        <v>171</v>
      </c>
      <c r="B75" s="4" t="s">
        <v>273</v>
      </c>
      <c r="C75" s="4" t="s">
        <v>272</v>
      </c>
      <c r="D75" s="19" t="s">
        <v>659</v>
      </c>
      <c r="E75" s="354" t="e">
        <f>INDEX('Unit Data'!$A$1:$CZ$307,MATCH('Unit Data from Audit Worksheet'!$A75,'Unit Data'!$A$1:$A$307,0),MATCH('Unit Data from Audit Worksheet'!$D$2,'Unit Data'!$A$1:$CZ$1,0))</f>
        <v>#N/A</v>
      </c>
      <c r="F75" s="739">
        <v>0</v>
      </c>
      <c r="G75" s="386">
        <f>IF(F75&lt;0,"Error: Enter as positive.",)</f>
        <v>0</v>
      </c>
      <c r="H75" s="17"/>
      <c r="I75" s="71"/>
      <c r="J75" s="176"/>
      <c r="K75" s="587"/>
    </row>
    <row r="76" spans="1:122" x14ac:dyDescent="0.3">
      <c r="A76" s="98"/>
      <c r="B76" s="489" t="s">
        <v>660</v>
      </c>
      <c r="C76" s="489"/>
      <c r="D76" s="464"/>
      <c r="E76" s="464"/>
      <c r="F76" s="484"/>
      <c r="G76" s="485"/>
      <c r="H76" s="17"/>
      <c r="I76" s="71"/>
      <c r="J76" s="176"/>
      <c r="K76" s="587"/>
    </row>
    <row r="77" spans="1:122" ht="21" customHeight="1" x14ac:dyDescent="0.3">
      <c r="A77" s="98"/>
      <c r="B77" s="489" t="s">
        <v>24</v>
      </c>
      <c r="C77" s="489"/>
      <c r="D77" s="480"/>
      <c r="E77" s="462"/>
      <c r="F77" s="486"/>
      <c r="G77" s="487"/>
      <c r="H77" s="17"/>
      <c r="I77" s="71"/>
      <c r="J77" s="176"/>
      <c r="K77" s="587"/>
    </row>
    <row r="78" spans="1:122" x14ac:dyDescent="0.3">
      <c r="A78" s="98"/>
      <c r="B78" s="489" t="s">
        <v>22</v>
      </c>
      <c r="C78" s="489"/>
      <c r="D78" s="480"/>
      <c r="E78" s="462"/>
      <c r="F78" s="486"/>
      <c r="G78" s="487"/>
      <c r="H78" s="396"/>
      <c r="I78" s="71"/>
      <c r="J78" s="176"/>
      <c r="K78" s="587"/>
    </row>
    <row r="79" spans="1:122" ht="102" customHeight="1" x14ac:dyDescent="0.3">
      <c r="A79" s="98">
        <v>596</v>
      </c>
      <c r="B79" s="356" t="s">
        <v>56</v>
      </c>
      <c r="C79" s="258"/>
      <c r="D79" s="353" t="s">
        <v>1839</v>
      </c>
      <c r="E79" s="354" t="e">
        <f>INDEX('PY1 Data(H)'!$A$1:$CZ$307,MATCH('Unit Data from Audit Worksheet'!$A79,'PY1 Data(H)'!$A$1:$A$307,0),MATCH('Unit Data from Audit Worksheet'!$D$2,'PY1 Data(H)'!$A$1:$CZ$1,0))</f>
        <v>#N/A</v>
      </c>
      <c r="F79" s="184"/>
      <c r="G79" s="740"/>
      <c r="H79" s="396"/>
      <c r="I79" s="71"/>
      <c r="J79" s="176"/>
      <c r="K79" s="587"/>
    </row>
    <row r="80" spans="1:122" ht="114.75" customHeight="1" x14ac:dyDescent="0.3">
      <c r="A80" s="98">
        <v>80</v>
      </c>
      <c r="B80" s="4" t="s">
        <v>61</v>
      </c>
      <c r="C80" s="4" t="s">
        <v>661</v>
      </c>
      <c r="D80" s="19" t="s">
        <v>662</v>
      </c>
      <c r="E80" s="354" t="e">
        <f>INDEX('PY1 Data(H)'!$A$1:$CZ$307,MATCH('Unit Data from Audit Worksheet'!$A80,'PY1 Data(H)'!$A$1:$A$307,0),MATCH('Unit Data from Audit Worksheet'!$D$2,'PY1 Data(H)'!$A$1:$CZ$1,0))</f>
        <v>#N/A</v>
      </c>
      <c r="F80" s="757">
        <v>0</v>
      </c>
      <c r="G80" s="354" t="e">
        <f>INDEX('PY1 Data(H)'!$A$1:$CZ$307,MATCH('PY1 Data(H)'!$A293,'PY1 Data(H)'!$A$1:$A$307,0),MATCH('Unit Data from Audit Worksheet'!$D$2,'PY1 Data(H)'!$A$1:$CZ$1,0))</f>
        <v>#N/A</v>
      </c>
      <c r="H80" s="397"/>
      <c r="I80" s="71"/>
      <c r="J80" s="820"/>
      <c r="K80" s="587"/>
    </row>
    <row r="81" spans="1:11" ht="63.75" customHeight="1" x14ac:dyDescent="0.3">
      <c r="A81" s="98">
        <v>81</v>
      </c>
      <c r="B81" s="4" t="s">
        <v>61</v>
      </c>
      <c r="C81" s="4" t="s">
        <v>661</v>
      </c>
      <c r="D81" s="19" t="s">
        <v>663</v>
      </c>
      <c r="E81" s="354" t="e">
        <f>INDEX('PY1 Data(H)'!$A$1:$CZ$307,MATCH('Unit Data from Audit Worksheet'!$A81,'PY1 Data(H)'!$A$1:$A$307,0),MATCH('Unit Data from Audit Worksheet'!$D$2,'PY1 Data(H)'!$A$1:$CZ$1,0))</f>
        <v>#N/A</v>
      </c>
      <c r="F81" s="184">
        <v>0</v>
      </c>
      <c r="G81" s="394"/>
      <c r="H81" s="17"/>
      <c r="I81" s="71"/>
      <c r="J81" s="820"/>
      <c r="K81" s="587"/>
    </row>
    <row r="82" spans="1:11" ht="84" customHeight="1" x14ac:dyDescent="0.3">
      <c r="A82" s="98">
        <v>579</v>
      </c>
      <c r="B82" s="750" t="s">
        <v>292</v>
      </c>
      <c r="C82" s="356" t="s">
        <v>661</v>
      </c>
      <c r="D82" s="454" t="s">
        <v>664</v>
      </c>
      <c r="E82" s="354" t="e">
        <f>INDEX('PY1 Data(H)'!$A$1:$CZ$307,MATCH('Unit Data from Audit Worksheet'!$A82,'PY1 Data(H)'!$A$1:$A$307,0),MATCH('Unit Data from Audit Worksheet'!$D$2,'PY1 Data(H)'!$A$1:$CZ$1,0))</f>
        <v>#N/A</v>
      </c>
      <c r="F82" s="184">
        <v>0</v>
      </c>
      <c r="G82" s="386"/>
      <c r="H82" s="17"/>
      <c r="I82" s="387"/>
      <c r="J82" s="176"/>
      <c r="K82" s="587"/>
    </row>
    <row r="83" spans="1:11" ht="48.75" customHeight="1" x14ac:dyDescent="0.3">
      <c r="A83" s="98">
        <v>510</v>
      </c>
      <c r="B83" s="4" t="s">
        <v>36</v>
      </c>
      <c r="C83" s="4" t="s">
        <v>661</v>
      </c>
      <c r="D83" s="24" t="s">
        <v>267</v>
      </c>
      <c r="E83" s="354" t="e">
        <f>INDEX('PY1 Data(H)'!$A$1:$CZ$307,MATCH('Unit Data from Audit Worksheet'!$A83,'PY1 Data(H)'!$A$1:$A$307,0),MATCH('Unit Data from Audit Worksheet'!$D$2,'PY1 Data(H)'!$A$1:$CZ$1,0))</f>
        <v>#N/A</v>
      </c>
      <c r="F83" s="184">
        <v>0</v>
      </c>
      <c r="G83" s="394"/>
      <c r="H83" s="17"/>
      <c r="I83" s="71"/>
      <c r="J83" s="820"/>
      <c r="K83" s="587"/>
    </row>
    <row r="84" spans="1:11" ht="68.25" customHeight="1" x14ac:dyDescent="0.3">
      <c r="A84" s="190">
        <v>654</v>
      </c>
      <c r="B84" s="455" t="s">
        <v>36</v>
      </c>
      <c r="C84" s="455" t="s">
        <v>661</v>
      </c>
      <c r="D84" s="216" t="s">
        <v>665</v>
      </c>
      <c r="E84" s="354" t="e">
        <f>INDEX('PY1 Data(H)'!$A$1:$CZ$307,MATCH('Unit Data from Audit Worksheet'!$A84,'PY1 Data(H)'!$A$1:$A$307,0),MATCH('Unit Data from Audit Worksheet'!$D$2,'PY1 Data(H)'!$A$1:$CZ$1,0))</f>
        <v>#N/A</v>
      </c>
      <c r="F84" s="184">
        <v>0</v>
      </c>
      <c r="G84" s="386">
        <f>IF((F80+F81+F83)&gt;F84,"Error: Please review components of current assets above.  Account numbers (80+81+510)&gt;654",)</f>
        <v>0</v>
      </c>
      <c r="H84" s="17"/>
      <c r="I84" s="71"/>
      <c r="J84" s="820"/>
      <c r="K84" s="587"/>
    </row>
    <row r="85" spans="1:11" ht="75.75" customHeight="1" x14ac:dyDescent="0.3">
      <c r="A85" s="190">
        <v>655</v>
      </c>
      <c r="B85" s="455" t="s">
        <v>36</v>
      </c>
      <c r="C85" s="455" t="s">
        <v>661</v>
      </c>
      <c r="D85" s="192" t="s">
        <v>419</v>
      </c>
      <c r="E85" s="354" t="e">
        <f>INDEX('PY1 Data(H)'!$A$1:$CZ$307,MATCH('Unit Data from Audit Worksheet'!$A85,'PY1 Data(H)'!$A$1:$A$307,0),MATCH('Unit Data from Audit Worksheet'!$D$2,'PY1 Data(H)'!$A$1:$CZ$1,0))</f>
        <v>#N/A</v>
      </c>
      <c r="F85" s="184">
        <v>0</v>
      </c>
      <c r="G85" s="386"/>
      <c r="H85" s="17"/>
      <c r="I85" s="71"/>
      <c r="J85" s="820"/>
      <c r="K85" s="587"/>
    </row>
    <row r="86" spans="1:11" ht="60.6" customHeight="1" x14ac:dyDescent="0.3">
      <c r="A86" s="98">
        <v>381</v>
      </c>
      <c r="B86" s="4" t="s">
        <v>36</v>
      </c>
      <c r="C86" s="4" t="s">
        <v>661</v>
      </c>
      <c r="D86" s="96" t="s">
        <v>100</v>
      </c>
      <c r="E86" s="354" t="e">
        <f>INDEX('PY1 Data(H)'!$A$1:$CZ$307,MATCH('Unit Data from Audit Worksheet'!$A86,'PY1 Data(H)'!$A$1:$A$307,0),MATCH('Unit Data from Audit Worksheet'!$D$2,'PY1 Data(H)'!$A$1:$CZ$1,0))</f>
        <v>#N/A</v>
      </c>
      <c r="F86" s="184">
        <v>0</v>
      </c>
      <c r="G86" s="386">
        <f>IF(F84&gt;F86,"Error: Please review components of current assets above. Account numbers 654&gt;381",)</f>
        <v>0</v>
      </c>
      <c r="H86" s="17"/>
      <c r="I86" s="71"/>
      <c r="J86" s="820"/>
      <c r="K86" s="587"/>
    </row>
    <row r="87" spans="1:11" ht="63" customHeight="1" x14ac:dyDescent="0.3">
      <c r="A87" s="98">
        <v>578</v>
      </c>
      <c r="B87" s="356" t="s">
        <v>58</v>
      </c>
      <c r="C87" s="356" t="s">
        <v>661</v>
      </c>
      <c r="D87" s="454" t="s">
        <v>666</v>
      </c>
      <c r="E87" s="354" t="e">
        <f>INDEX('PY1 Data(H)'!$A$1:$CZ$307,MATCH('Unit Data from Audit Worksheet'!$A87,'PY1 Data(H)'!$A$1:$A$307,0),MATCH('Unit Data from Audit Worksheet'!$D$2,'PY1 Data(H)'!$A$1:$CZ$1,0))</f>
        <v>#N/A</v>
      </c>
      <c r="F87" s="184">
        <v>0</v>
      </c>
      <c r="G87" s="386"/>
      <c r="H87" s="387"/>
      <c r="I87" s="388"/>
      <c r="J87" s="176"/>
      <c r="K87" s="587"/>
    </row>
    <row r="88" spans="1:11" ht="126" customHeight="1" x14ac:dyDescent="0.3">
      <c r="A88" s="191">
        <v>633</v>
      </c>
      <c r="B88" s="455" t="s">
        <v>418</v>
      </c>
      <c r="C88" s="455" t="s">
        <v>342</v>
      </c>
      <c r="D88" s="216" t="s">
        <v>732</v>
      </c>
      <c r="E88" s="354" t="e">
        <f>INDEX('PY1 Data(H)'!$A$1:$CZ$307,MATCH('Unit Data from Audit Worksheet'!$A88,'PY1 Data(H)'!$A$1:$A$307,0),MATCH('Unit Data from Audit Worksheet'!$D$2,'PY1 Data(H)'!$A$1:$CZ$1,0))</f>
        <v>#N/A</v>
      </c>
      <c r="F88" s="184">
        <v>0</v>
      </c>
      <c r="G88" s="398" t="str">
        <f>IF(F88&gt;=(F89+F90+F91+F92+F93+F94),"","Account 633 is less than the total sum of accounts 634 through 638 + 383")</f>
        <v/>
      </c>
      <c r="H88" s="404">
        <f>F88-(F89+F90+F91+F92+F93+F94)</f>
        <v>0</v>
      </c>
      <c r="I88" s="391" t="str">
        <f>IF(F88&gt;=(F89+F90+F91+F92+F93+F94),"","Account 633 is less than the total sum of accounts 634 through 638 + 383")</f>
        <v/>
      </c>
      <c r="J88" s="820"/>
      <c r="K88" s="587"/>
    </row>
    <row r="89" spans="1:11" ht="109.5" customHeight="1" x14ac:dyDescent="0.3">
      <c r="A89" s="190">
        <v>634</v>
      </c>
      <c r="B89" s="749" t="s">
        <v>338</v>
      </c>
      <c r="C89" s="455" t="s">
        <v>342</v>
      </c>
      <c r="D89" s="216" t="s">
        <v>734</v>
      </c>
      <c r="E89" s="354" t="e">
        <f>INDEX('PY1 Data(H)'!$A$1:$CZ$307,MATCH('Unit Data from Audit Worksheet'!$A89,'PY1 Data(H)'!$A$1:$A$307,0),MATCH('Unit Data from Audit Worksheet'!$D$2,'PY1 Data(H)'!$A$1:$CZ$1,0))</f>
        <v>#N/A</v>
      </c>
      <c r="F89" s="184">
        <v>0</v>
      </c>
      <c r="G89" s="399">
        <f>IF(F89&gt;F88,"Please review account numbers 634&gt;633",)</f>
        <v>0</v>
      </c>
      <c r="H89" s="391"/>
      <c r="I89" s="391"/>
      <c r="J89" s="176"/>
      <c r="K89" s="587"/>
    </row>
    <row r="90" spans="1:11" ht="130.5" customHeight="1" x14ac:dyDescent="0.3">
      <c r="A90" s="190">
        <v>635</v>
      </c>
      <c r="B90" s="749" t="s">
        <v>338</v>
      </c>
      <c r="C90" s="455" t="s">
        <v>342</v>
      </c>
      <c r="D90" s="216" t="s">
        <v>733</v>
      </c>
      <c r="E90" s="354" t="e">
        <f>INDEX('PY1 Data(H)'!$A$1:$CZ$307,MATCH('Unit Data from Audit Worksheet'!$A90,'PY1 Data(H)'!$A$1:$A$307,0),MATCH('Unit Data from Audit Worksheet'!$D$2,'PY1 Data(H)'!$A$1:$CZ$1,0))</f>
        <v>#N/A</v>
      </c>
      <c r="F90" s="184">
        <v>0</v>
      </c>
      <c r="G90" s="399">
        <f>IF(F90&gt;F88,"Please review account numbers 635&gt;633",)</f>
        <v>0</v>
      </c>
      <c r="H90" s="391"/>
      <c r="I90" s="391"/>
      <c r="J90" s="176"/>
      <c r="K90" s="587"/>
    </row>
    <row r="91" spans="1:11" ht="106.5" customHeight="1" x14ac:dyDescent="0.3">
      <c r="A91" s="190">
        <v>636</v>
      </c>
      <c r="B91" s="749" t="s">
        <v>338</v>
      </c>
      <c r="C91" s="455" t="s">
        <v>342</v>
      </c>
      <c r="D91" s="216" t="s">
        <v>738</v>
      </c>
      <c r="E91" s="354" t="e">
        <f>INDEX('PY1 Data(H)'!$A$1:$CZ$307,MATCH('Unit Data from Audit Worksheet'!$A91,'PY1 Data(H)'!$A$1:$A$307,0),MATCH('Unit Data from Audit Worksheet'!$D$2,'PY1 Data(H)'!$A$1:$CZ$1,0))</f>
        <v>#N/A</v>
      </c>
      <c r="F91" s="184">
        <v>0</v>
      </c>
      <c r="G91" s="399">
        <f>IF(F91&gt;F88,"Please review account numbers 636&gt;633",)</f>
        <v>0</v>
      </c>
      <c r="H91" s="391"/>
      <c r="I91" s="391"/>
      <c r="J91" s="176"/>
      <c r="K91" s="587"/>
    </row>
    <row r="92" spans="1:11" ht="80.25" customHeight="1" x14ac:dyDescent="0.3">
      <c r="A92" s="190">
        <v>637</v>
      </c>
      <c r="B92" s="749" t="s">
        <v>338</v>
      </c>
      <c r="C92" s="455" t="s">
        <v>342</v>
      </c>
      <c r="D92" s="216" t="s">
        <v>737</v>
      </c>
      <c r="E92" s="354" t="e">
        <f>INDEX('PY1 Data(H)'!$A$1:$CZ$307,MATCH('Unit Data from Audit Worksheet'!$A92,'PY1 Data(H)'!$A$1:$A$307,0),MATCH('Unit Data from Audit Worksheet'!$D$2,'PY1 Data(H)'!$A$1:$CZ$1,0))</f>
        <v>#N/A</v>
      </c>
      <c r="F92" s="184">
        <v>0</v>
      </c>
      <c r="G92" s="399">
        <f>IF(F92&gt;F88,"Please review account numbers 637&gt;633",)</f>
        <v>0</v>
      </c>
      <c r="H92" s="391"/>
      <c r="I92" s="391"/>
      <c r="J92" s="176"/>
      <c r="K92" s="587"/>
    </row>
    <row r="93" spans="1:11" ht="110.25" customHeight="1" x14ac:dyDescent="0.3">
      <c r="A93" s="190">
        <v>638</v>
      </c>
      <c r="B93" s="749" t="s">
        <v>338</v>
      </c>
      <c r="C93" s="455" t="s">
        <v>342</v>
      </c>
      <c r="D93" s="216" t="s">
        <v>736</v>
      </c>
      <c r="E93" s="354" t="e">
        <f>INDEX('PY1 Data(H)'!$A$1:$CZ$307,MATCH('Unit Data from Audit Worksheet'!$A93,'PY1 Data(H)'!$A$1:$A$307,0),MATCH('Unit Data from Audit Worksheet'!$D$2,'PY1 Data(H)'!$A$1:$CZ$1,0))</f>
        <v>#N/A</v>
      </c>
      <c r="F93" s="184">
        <v>0</v>
      </c>
      <c r="G93" s="399">
        <f>IF(F93&gt;F88,"Please review account numbers 638&gt;633",)</f>
        <v>0</v>
      </c>
      <c r="H93" s="391"/>
      <c r="I93" s="391"/>
      <c r="J93" s="176"/>
      <c r="K93" s="587"/>
    </row>
    <row r="94" spans="1:11" ht="93.75" customHeight="1" x14ac:dyDescent="0.3">
      <c r="A94" s="98">
        <v>383</v>
      </c>
      <c r="B94" s="4" t="s">
        <v>61</v>
      </c>
      <c r="C94" s="4" t="s">
        <v>661</v>
      </c>
      <c r="D94" s="24" t="s">
        <v>735</v>
      </c>
      <c r="E94" s="354" t="e">
        <f>INDEX('PY1 Data(H)'!$A$1:$CZ$307,MATCH('Unit Data from Audit Worksheet'!$A94,'PY1 Data(H)'!$A$1:$A$307,0),MATCH('Unit Data from Audit Worksheet'!$D$2,'PY1 Data(H)'!$A$1:$CZ$1,0))</f>
        <v>#N/A</v>
      </c>
      <c r="F94" s="184">
        <v>0</v>
      </c>
      <c r="G94" s="400">
        <f>IF(F94&gt;F88,"Error: Please review components of current liabilities above. Account number 383&gt;633",)</f>
        <v>0</v>
      </c>
      <c r="H94" s="401"/>
      <c r="I94" s="71"/>
      <c r="J94" s="176"/>
      <c r="K94" s="587"/>
    </row>
    <row r="95" spans="1:11" ht="61.5" customHeight="1" x14ac:dyDescent="0.3">
      <c r="A95" s="98">
        <v>349</v>
      </c>
      <c r="B95" s="4" t="s">
        <v>61</v>
      </c>
      <c r="C95" s="4" t="s">
        <v>661</v>
      </c>
      <c r="D95" s="97" t="s">
        <v>123</v>
      </c>
      <c r="E95" s="354" t="e">
        <f>INDEX('PY1 Data(H)'!$A$1:$CZ$307,MATCH('Unit Data from Audit Worksheet'!$A95,'PY1 Data(H)'!$A$1:$A$307,0),MATCH('Unit Data from Audit Worksheet'!$D$2,'PY1 Data(H)'!$A$1:$CZ$1,0))</f>
        <v>#N/A</v>
      </c>
      <c r="F95" s="184">
        <v>0</v>
      </c>
      <c r="G95" s="386" t="str">
        <f>IF(F88&gt;F95,"Error: Please review accts 633&gt;349","")</f>
        <v/>
      </c>
      <c r="H95" s="17"/>
      <c r="I95" s="71"/>
      <c r="J95" s="820"/>
      <c r="K95" s="587"/>
    </row>
    <row r="96" spans="1:11" ht="105" customHeight="1" x14ac:dyDescent="0.3">
      <c r="A96" s="98">
        <v>375</v>
      </c>
      <c r="B96" s="4" t="s">
        <v>61</v>
      </c>
      <c r="C96" s="4" t="s">
        <v>661</v>
      </c>
      <c r="D96" s="366" t="s">
        <v>667</v>
      </c>
      <c r="E96" s="354" t="e">
        <f>INDEX('PY1 Data(H)'!$A$1:$CZ$307,MATCH('Unit Data from Audit Worksheet'!$A96,'PY1 Data(H)'!$A$1:$A$307,0),MATCH('Unit Data from Audit Worksheet'!$D$2,'PY1 Data(H)'!$A$1:$CZ$1,0))</f>
        <v>#N/A</v>
      </c>
      <c r="F96" s="184">
        <v>0</v>
      </c>
      <c r="G96" s="394"/>
      <c r="H96" s="17"/>
      <c r="I96" s="71"/>
      <c r="J96" s="820"/>
      <c r="K96" s="587"/>
    </row>
    <row r="97" spans="1:11" ht="82.8" customHeight="1" x14ac:dyDescent="0.3">
      <c r="A97" s="98">
        <v>83</v>
      </c>
      <c r="B97" s="4" t="s">
        <v>60</v>
      </c>
      <c r="C97" s="4" t="s">
        <v>661</v>
      </c>
      <c r="D97" s="97" t="s">
        <v>124</v>
      </c>
      <c r="E97" s="354" t="e">
        <f>INDEX('PY1 Data(H)'!$A$1:$CZ$307,MATCH('Unit Data from Audit Worksheet'!$A97,'PY1 Data(H)'!$A$1:$A$307,0),MATCH('Unit Data from Audit Worksheet'!$D$2,'PY1 Data(H)'!$A$1:$CZ$1,0))</f>
        <v>#N/A</v>
      </c>
      <c r="F97" s="184">
        <v>0</v>
      </c>
      <c r="G97" s="386">
        <f>IF(F86-F95-F97=0,,"Error: Total assets less total liabilities do not equal total net assets.  Account numbers 381-349-83=0  The amount of the formula is in the cell to the right")</f>
        <v>0</v>
      </c>
      <c r="H97" s="389">
        <f>F86-F95-F97</f>
        <v>0</v>
      </c>
      <c r="I97" s="71"/>
      <c r="J97" s="820"/>
      <c r="K97" s="587"/>
    </row>
    <row r="98" spans="1:11" ht="40.5" customHeight="1" x14ac:dyDescent="0.3">
      <c r="A98" s="98"/>
      <c r="B98" s="488" t="s">
        <v>125</v>
      </c>
      <c r="C98" s="489"/>
      <c r="D98" s="464"/>
      <c r="E98" s="464"/>
      <c r="F98" s="484"/>
      <c r="G98" s="485"/>
      <c r="H98" s="396"/>
      <c r="I98" s="71"/>
      <c r="J98" s="176"/>
      <c r="K98" s="587"/>
    </row>
    <row r="99" spans="1:11" ht="59.25" customHeight="1" x14ac:dyDescent="0.3">
      <c r="A99" s="98">
        <v>90</v>
      </c>
      <c r="B99" s="4" t="s">
        <v>62</v>
      </c>
      <c r="C99" s="4" t="s">
        <v>668</v>
      </c>
      <c r="D99" s="19" t="s">
        <v>669</v>
      </c>
      <c r="E99" s="354" t="e">
        <f>INDEX('PY1 Data(H)'!$A$1:$CZ$307,MATCH('Unit Data from Audit Worksheet'!$A99,'PY1 Data(H)'!$A$1:$A$307,0),MATCH('Unit Data from Audit Worksheet'!$D$2,'PY1 Data(H)'!$A$1:$CZ$1,0))</f>
        <v>#N/A</v>
      </c>
      <c r="F99" s="185">
        <v>0</v>
      </c>
      <c r="G99" s="386">
        <f>IF(F99&lt;0,"Note: Number is normally positive.",)</f>
        <v>0</v>
      </c>
      <c r="H99" s="402"/>
      <c r="I99" s="71"/>
      <c r="J99" s="176"/>
      <c r="K99" s="587"/>
    </row>
    <row r="100" spans="1:11" ht="75" customHeight="1" x14ac:dyDescent="0.3">
      <c r="A100" s="98">
        <v>91</v>
      </c>
      <c r="B100" s="4" t="s">
        <v>57</v>
      </c>
      <c r="C100" s="4" t="s">
        <v>668</v>
      </c>
      <c r="D100" s="19" t="s">
        <v>670</v>
      </c>
      <c r="E100" s="354" t="e">
        <f>INDEX('PY1 Data(H)'!$A$1:$CZ$307,MATCH('Unit Data from Audit Worksheet'!$A100,'PY1 Data(H)'!$A$1:$A$307,0),MATCH('Unit Data from Audit Worksheet'!$D$2,'PY1 Data(H)'!$A$1:$CZ$1,0))</f>
        <v>#N/A</v>
      </c>
      <c r="F100" s="185">
        <v>0</v>
      </c>
      <c r="G100" s="386">
        <f>IF(F100&lt;0,"Note: Number is normally positive.",)</f>
        <v>0</v>
      </c>
      <c r="H100" s="17"/>
      <c r="I100" s="71"/>
      <c r="J100" s="176"/>
      <c r="K100" s="587"/>
    </row>
    <row r="101" spans="1:11" ht="66.75" customHeight="1" x14ac:dyDescent="0.3">
      <c r="A101" s="98">
        <v>581</v>
      </c>
      <c r="B101" s="356" t="s">
        <v>293</v>
      </c>
      <c r="C101" s="356" t="s">
        <v>668</v>
      </c>
      <c r="D101" s="454" t="s">
        <v>671</v>
      </c>
      <c r="E101" s="354" t="e">
        <f>INDEX('PY1 Data(H)'!$A$1:$CZ$307,MATCH('Unit Data from Audit Worksheet'!$A101,'PY1 Data(H)'!$A$1:$A$307,0),MATCH('Unit Data from Audit Worksheet'!$D$2,'PY1 Data(H)'!$A$1:$CZ$1,0))</f>
        <v>#N/A</v>
      </c>
      <c r="F101" s="185">
        <v>0</v>
      </c>
      <c r="G101" s="386"/>
      <c r="H101" s="17"/>
      <c r="I101" s="71"/>
      <c r="J101" s="176"/>
      <c r="K101" s="587"/>
    </row>
    <row r="102" spans="1:11" ht="67.5" customHeight="1" x14ac:dyDescent="0.3">
      <c r="A102" s="98">
        <v>511</v>
      </c>
      <c r="B102" s="4" t="s">
        <v>57</v>
      </c>
      <c r="C102" s="4" t="s">
        <v>668</v>
      </c>
      <c r="D102" s="20" t="s">
        <v>126</v>
      </c>
      <c r="E102" s="354" t="e">
        <f>INDEX('PY1 Data(H)'!$A$1:$CZ$307,MATCH('Unit Data from Audit Worksheet'!$A102,'PY1 Data(H)'!$A$1:$A$307,0),MATCH('Unit Data from Audit Worksheet'!$D$2,'PY1 Data(H)'!$A$1:$CZ$1,0))</f>
        <v>#N/A</v>
      </c>
      <c r="F102" s="185">
        <v>0</v>
      </c>
      <c r="G102" s="386">
        <f>IF(F102&lt;0,"Note: Number is normally positive.",)</f>
        <v>0</v>
      </c>
      <c r="H102" s="17"/>
      <c r="I102" s="71"/>
      <c r="J102" s="176"/>
      <c r="K102" s="587"/>
    </row>
    <row r="103" spans="1:11" ht="65.400000000000006" customHeight="1" x14ac:dyDescent="0.3">
      <c r="A103" s="190">
        <v>657</v>
      </c>
      <c r="B103" s="455" t="s">
        <v>57</v>
      </c>
      <c r="C103" s="455" t="s">
        <v>668</v>
      </c>
      <c r="D103" s="216" t="s">
        <v>672</v>
      </c>
      <c r="E103" s="354" t="e">
        <f>INDEX('PY1 Data(H)'!$A$1:$CZ$307,MATCH('Unit Data from Audit Worksheet'!$A103,'PY1 Data(H)'!$A$1:$A$307,0),MATCH('Unit Data from Audit Worksheet'!$D$2,'PY1 Data(H)'!$A$1:$CZ$1,0))</f>
        <v>#N/A</v>
      </c>
      <c r="F103" s="185">
        <v>0</v>
      </c>
      <c r="G103" s="403">
        <f>IF((F99+F100+F102)&gt;F103,"Error: Please review components of current assets above.  Account numbers (90+91+511)&gt;657",)</f>
        <v>0</v>
      </c>
      <c r="H103" s="17"/>
      <c r="I103" s="71"/>
      <c r="J103" s="176"/>
      <c r="K103" s="587"/>
    </row>
    <row r="104" spans="1:11" ht="64.8" customHeight="1" x14ac:dyDescent="0.3">
      <c r="A104" s="190">
        <v>658</v>
      </c>
      <c r="B104" s="455" t="s">
        <v>57</v>
      </c>
      <c r="C104" s="455" t="s">
        <v>668</v>
      </c>
      <c r="D104" s="192" t="s">
        <v>420</v>
      </c>
      <c r="E104" s="354" t="e">
        <f>INDEX('PY1 Data(H)'!$A$1:$CZ$307,MATCH('Unit Data from Audit Worksheet'!$A104,'PY1 Data(H)'!$A$1:$A$307,0),MATCH('Unit Data from Audit Worksheet'!$D$2,'PY1 Data(H)'!$A$1:$CZ$1,0))</f>
        <v>#N/A</v>
      </c>
      <c r="F104" s="185">
        <v>0</v>
      </c>
      <c r="G104" s="386"/>
      <c r="H104" s="17"/>
      <c r="I104" s="71"/>
      <c r="J104" s="176"/>
      <c r="K104" s="587"/>
    </row>
    <row r="105" spans="1:11" ht="50.25" customHeight="1" x14ac:dyDescent="0.3">
      <c r="A105" s="98">
        <v>382</v>
      </c>
      <c r="B105" s="4" t="s">
        <v>59</v>
      </c>
      <c r="C105" s="4" t="s">
        <v>668</v>
      </c>
      <c r="D105" s="96" t="s">
        <v>100</v>
      </c>
      <c r="E105" s="354" t="e">
        <f>INDEX('PY1 Data(H)'!$A$1:$CZ$307,MATCH('Unit Data from Audit Worksheet'!$A105,'PY1 Data(H)'!$A$1:$A$307,0),MATCH('Unit Data from Audit Worksheet'!$D$2,'PY1 Data(H)'!$A$1:$CZ$1,0))</f>
        <v>#N/A</v>
      </c>
      <c r="F105" s="185">
        <v>0</v>
      </c>
      <c r="G105" s="403">
        <f>IF(F103&gt;F105,"Error: Please review components of current assets above. Account numbers 657&gt;382",)</f>
        <v>0</v>
      </c>
      <c r="H105" s="17"/>
      <c r="I105" s="71"/>
      <c r="J105" s="176"/>
      <c r="K105" s="587"/>
    </row>
    <row r="106" spans="1:11" ht="57.75" customHeight="1" x14ac:dyDescent="0.3">
      <c r="A106" s="98">
        <v>360</v>
      </c>
      <c r="B106" s="4" t="s">
        <v>55</v>
      </c>
      <c r="C106" s="4" t="s">
        <v>668</v>
      </c>
      <c r="D106" s="97" t="s">
        <v>127</v>
      </c>
      <c r="E106" s="354" t="e">
        <f>INDEX('PY1 Data(H)'!$A$1:$CZ$307,MATCH('Unit Data from Audit Worksheet'!$A106,'PY1 Data(H)'!$A$1:$A$307,0),MATCH('Unit Data from Audit Worksheet'!$D$2,'PY1 Data(H)'!$A$1:$CZ$1,0))</f>
        <v>#N/A</v>
      </c>
      <c r="F106" s="185">
        <v>0</v>
      </c>
      <c r="G106" s="386"/>
      <c r="H106" s="17"/>
      <c r="I106" s="71"/>
      <c r="J106" s="176"/>
      <c r="K106" s="587"/>
    </row>
    <row r="107" spans="1:11" ht="72.599999999999994" customHeight="1" x14ac:dyDescent="0.3">
      <c r="A107" s="98">
        <v>580</v>
      </c>
      <c r="B107" s="356" t="s">
        <v>293</v>
      </c>
      <c r="C107" s="356" t="s">
        <v>668</v>
      </c>
      <c r="D107" s="454" t="s">
        <v>673</v>
      </c>
      <c r="E107" s="354" t="e">
        <f>INDEX('PY1 Data(H)'!$A$1:$CZ$307,MATCH('Unit Data from Audit Worksheet'!$A107,'PY1 Data(H)'!$A$1:$A$307,0),MATCH('Unit Data from Audit Worksheet'!$D$2,'PY1 Data(H)'!$A$1:$CZ$1,0))</f>
        <v>#N/A</v>
      </c>
      <c r="F107" s="185">
        <v>0</v>
      </c>
      <c r="G107" s="386"/>
      <c r="H107" s="17"/>
      <c r="I107" s="71"/>
      <c r="J107" s="176"/>
      <c r="K107" s="587"/>
    </row>
    <row r="108" spans="1:11" ht="114" customHeight="1" x14ac:dyDescent="0.3">
      <c r="A108" s="191">
        <v>639</v>
      </c>
      <c r="B108" s="455" t="s">
        <v>418</v>
      </c>
      <c r="C108" s="455" t="s">
        <v>668</v>
      </c>
      <c r="D108" s="216" t="s">
        <v>739</v>
      </c>
      <c r="E108" s="354" t="e">
        <f>INDEX('PY1 Data(H)'!$A$1:$CZ$307,MATCH('Unit Data from Audit Worksheet'!$A108,'PY1 Data(H)'!$A$1:$A$307,0),MATCH('Unit Data from Audit Worksheet'!$D$2,'PY1 Data(H)'!$A$1:$CZ$1,0))</f>
        <v>#N/A</v>
      </c>
      <c r="F108" s="185">
        <v>0</v>
      </c>
      <c r="G108" s="398" t="str">
        <f>IF(F108&gt;=(F109+F110+F111+F112+F113+F114),"","Account 639 is less than the total sum of accounts 640 through 644 + 384")</f>
        <v/>
      </c>
      <c r="H108" s="404">
        <f>F108-(F109+F110+F111+F112+F113+F114)</f>
        <v>0</v>
      </c>
      <c r="I108" s="391"/>
      <c r="J108" s="176"/>
      <c r="K108" s="587"/>
    </row>
    <row r="109" spans="1:11" ht="124.5" customHeight="1" x14ac:dyDescent="0.3">
      <c r="A109" s="190">
        <v>640</v>
      </c>
      <c r="B109" s="749" t="s">
        <v>338</v>
      </c>
      <c r="C109" s="455" t="s">
        <v>668</v>
      </c>
      <c r="D109" s="216" t="s">
        <v>740</v>
      </c>
      <c r="E109" s="354" t="e">
        <f>INDEX('PY1 Data(H)'!$A$1:$CZ$307,MATCH('Unit Data from Audit Worksheet'!$A109,'PY1 Data(H)'!$A$1:$A$307,0),MATCH('Unit Data from Audit Worksheet'!$D$2,'PY1 Data(H)'!$A$1:$CZ$1,0))</f>
        <v>#N/A</v>
      </c>
      <c r="F109" s="185">
        <v>0</v>
      </c>
      <c r="G109" s="403">
        <f>IF(F109&gt;F108,"Error: Please review components of current liabilities above. Account numbers 640&gt;639",)</f>
        <v>0</v>
      </c>
      <c r="H109" s="391"/>
      <c r="I109" s="404"/>
      <c r="J109" s="176"/>
      <c r="K109" s="587"/>
    </row>
    <row r="110" spans="1:11" ht="121.8" customHeight="1" x14ac:dyDescent="0.3">
      <c r="A110" s="190">
        <v>641</v>
      </c>
      <c r="B110" s="749" t="s">
        <v>338</v>
      </c>
      <c r="C110" s="455" t="s">
        <v>668</v>
      </c>
      <c r="D110" s="216" t="s">
        <v>741</v>
      </c>
      <c r="E110" s="354" t="e">
        <f>INDEX('PY1 Data(H)'!$A$1:$CZ$307,MATCH('Unit Data from Audit Worksheet'!$A110,'PY1 Data(H)'!$A$1:$A$307,0),MATCH('Unit Data from Audit Worksheet'!$D$2,'PY1 Data(H)'!$A$1:$CZ$1,0))</f>
        <v>#N/A</v>
      </c>
      <c r="F110" s="185">
        <v>0</v>
      </c>
      <c r="G110" s="403">
        <f>IF(F110&gt;F108,"Error: Please review components of current liabilities above. Account numbers 641&gt;639",)</f>
        <v>0</v>
      </c>
      <c r="H110" s="391"/>
      <c r="I110" s="391"/>
      <c r="J110" s="176"/>
      <c r="K110" s="587"/>
    </row>
    <row r="111" spans="1:11" ht="118.5" customHeight="1" x14ac:dyDescent="0.3">
      <c r="A111" s="190">
        <v>642</v>
      </c>
      <c r="B111" s="749" t="s">
        <v>338</v>
      </c>
      <c r="C111" s="455" t="s">
        <v>668</v>
      </c>
      <c r="D111" s="216" t="s">
        <v>742</v>
      </c>
      <c r="E111" s="354" t="e">
        <f>INDEX('PY1 Data(H)'!$A$1:$CZ$307,MATCH('Unit Data from Audit Worksheet'!$A111,'PY1 Data(H)'!$A$1:$A$307,0),MATCH('Unit Data from Audit Worksheet'!$D$2,'PY1 Data(H)'!$A$1:$CZ$1,0))</f>
        <v>#N/A</v>
      </c>
      <c r="F111" s="185"/>
      <c r="G111" s="403">
        <f>IF(F111&gt;F108,"Error: Please review components of current liabilities above. Account numbers  642&gt;639",)</f>
        <v>0</v>
      </c>
      <c r="H111" s="391"/>
      <c r="I111" s="391"/>
      <c r="J111" s="176"/>
      <c r="K111" s="587"/>
    </row>
    <row r="112" spans="1:11" ht="81.75" customHeight="1" x14ac:dyDescent="0.3">
      <c r="A112" s="190">
        <v>643</v>
      </c>
      <c r="B112" s="749" t="s">
        <v>338</v>
      </c>
      <c r="C112" s="455" t="s">
        <v>668</v>
      </c>
      <c r="D112" s="216" t="s">
        <v>743</v>
      </c>
      <c r="E112" s="354" t="e">
        <f>INDEX('PY1 Data(H)'!$A$1:$CZ$307,MATCH('Unit Data from Audit Worksheet'!$A112,'PY1 Data(H)'!$A$1:$A$307,0),MATCH('Unit Data from Audit Worksheet'!$D$2,'PY1 Data(H)'!$A$1:$CZ$1,0))</f>
        <v>#N/A</v>
      </c>
      <c r="F112" s="185">
        <v>0</v>
      </c>
      <c r="G112" s="403">
        <f>IF(F112&gt;F108,"Error: Please review components of current liabilities above. Account numbers 643&gt;639",)</f>
        <v>0</v>
      </c>
      <c r="H112" s="391"/>
      <c r="I112" s="391"/>
      <c r="J112" s="176"/>
      <c r="K112" s="587"/>
    </row>
    <row r="113" spans="1:122" ht="108" customHeight="1" x14ac:dyDescent="0.3">
      <c r="A113" s="190">
        <v>644</v>
      </c>
      <c r="B113" s="749" t="s">
        <v>338</v>
      </c>
      <c r="C113" s="455" t="s">
        <v>668</v>
      </c>
      <c r="D113" s="216" t="s">
        <v>744</v>
      </c>
      <c r="E113" s="354" t="e">
        <f>INDEX('PY1 Data(H)'!$A$1:$CZ$307,MATCH('Unit Data from Audit Worksheet'!$A113,'PY1 Data(H)'!$A$1:$A$307,0),MATCH('Unit Data from Audit Worksheet'!$D$2,'PY1 Data(H)'!$A$1:$CZ$1,0))</f>
        <v>#N/A</v>
      </c>
      <c r="F113" s="185">
        <v>0</v>
      </c>
      <c r="G113" s="403">
        <f>IF(F113&gt;F108,"Error: Please review components of current liabilities above. Account number 644&gt;639",)</f>
        <v>0</v>
      </c>
      <c r="H113" s="391"/>
      <c r="I113" s="391"/>
      <c r="J113" s="176"/>
      <c r="K113" s="587"/>
    </row>
    <row r="114" spans="1:122" ht="99.75" customHeight="1" x14ac:dyDescent="0.3">
      <c r="A114" s="98">
        <v>384</v>
      </c>
      <c r="B114" s="4" t="s">
        <v>62</v>
      </c>
      <c r="C114" s="4" t="s">
        <v>668</v>
      </c>
      <c r="D114" s="24" t="s">
        <v>745</v>
      </c>
      <c r="E114" s="354" t="e">
        <f>INDEX('PY1 Data(H)'!$A$1:$CZ$307,MATCH('Unit Data from Audit Worksheet'!$A114,'PY1 Data(H)'!$A$1:$A$307,0),MATCH('Unit Data from Audit Worksheet'!$D$2,'PY1 Data(H)'!$A$1:$CZ$1,0))</f>
        <v>#N/A</v>
      </c>
      <c r="F114" s="393">
        <v>0</v>
      </c>
      <c r="G114" s="400">
        <f>IF(F114&gt;F108,"Error: Please review components of current liabilities above. Account number 384&gt;639",)</f>
        <v>0</v>
      </c>
      <c r="I114" s="71"/>
      <c r="J114" s="176"/>
      <c r="K114" s="587"/>
    </row>
    <row r="115" spans="1:122" ht="104.25" customHeight="1" x14ac:dyDescent="0.3">
      <c r="A115" s="98">
        <v>361</v>
      </c>
      <c r="B115" s="4" t="s">
        <v>55</v>
      </c>
      <c r="C115" s="4" t="s">
        <v>668</v>
      </c>
      <c r="D115" s="366" t="s">
        <v>674</v>
      </c>
      <c r="E115" s="354" t="e">
        <f>INDEX('PY1 Data(H)'!$A$1:$CZ$307,MATCH('Unit Data from Audit Worksheet'!$A115,'PY1 Data(H)'!$A$1:$A$307,0),MATCH('Unit Data from Audit Worksheet'!$D$2,'PY1 Data(H)'!$A$1:$CZ$1,0))</f>
        <v>#N/A</v>
      </c>
      <c r="F115" s="185">
        <v>0</v>
      </c>
      <c r="G115" s="394"/>
      <c r="H115" s="17"/>
      <c r="I115" s="71"/>
      <c r="J115" s="176"/>
      <c r="K115" s="587"/>
    </row>
    <row r="116" spans="1:122" ht="54" customHeight="1" x14ac:dyDescent="0.3">
      <c r="A116" s="98">
        <v>362</v>
      </c>
      <c r="B116" s="4" t="s">
        <v>55</v>
      </c>
      <c r="C116" s="4" t="s">
        <v>668</v>
      </c>
      <c r="D116" s="97" t="s">
        <v>128</v>
      </c>
      <c r="E116" s="354" t="e">
        <f>INDEX('PY1 Data(H)'!$A$1:$CZ$307,MATCH('Unit Data from Audit Worksheet'!$A116,'PY1 Data(H)'!$A$1:$A$307,0),MATCH('Unit Data from Audit Worksheet'!$D$2,'PY1 Data(H)'!$A$1:$CZ$1,0))</f>
        <v>#N/A</v>
      </c>
      <c r="F116" s="185">
        <v>0</v>
      </c>
      <c r="G116" s="386">
        <f>IF(H116=0,,"Error: Total assets less total liabilities do not equal total net position. Account numbers 382-360-362=0  The amount of the formula is in the cell to the right")</f>
        <v>0</v>
      </c>
      <c r="H116" s="389">
        <f>F105-F106-F116</f>
        <v>0</v>
      </c>
      <c r="I116" s="71"/>
      <c r="J116" s="176"/>
      <c r="K116" s="587"/>
    </row>
    <row r="117" spans="1:122" ht="26.25" customHeight="1" x14ac:dyDescent="0.3">
      <c r="A117" s="98"/>
      <c r="B117" s="477" t="s">
        <v>151</v>
      </c>
      <c r="C117" s="478"/>
      <c r="D117" s="490"/>
      <c r="E117" s="471"/>
      <c r="F117" s="476"/>
      <c r="G117" s="476"/>
      <c r="H117" s="17"/>
      <c r="I117" s="71"/>
      <c r="J117" s="176"/>
      <c r="K117" s="587"/>
    </row>
    <row r="118" spans="1:122" s="18" customFormat="1" ht="99.75" customHeight="1" x14ac:dyDescent="0.3">
      <c r="A118" s="98"/>
      <c r="B118" s="838" t="s">
        <v>752</v>
      </c>
      <c r="C118" s="838"/>
      <c r="D118" s="838"/>
      <c r="E118" s="464"/>
      <c r="F118" s="485"/>
      <c r="G118" s="485"/>
      <c r="H118" s="17"/>
      <c r="I118" s="71"/>
      <c r="J118" s="176"/>
      <c r="K118" s="587"/>
      <c r="L118"/>
      <c r="N118" s="186"/>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row>
    <row r="119" spans="1:122" ht="87" customHeight="1" x14ac:dyDescent="0.3">
      <c r="A119" s="98">
        <v>88</v>
      </c>
      <c r="B119" s="4" t="s">
        <v>60</v>
      </c>
      <c r="C119" s="4" t="s">
        <v>675</v>
      </c>
      <c r="D119" s="19" t="s">
        <v>676</v>
      </c>
      <c r="E119" s="354" t="e">
        <f>INDEX('PY1 Data(H)'!$A$1:$CZ$307,MATCH('Unit Data from Audit Worksheet'!$A119,'PY1 Data(H)'!$A$1:$A$307,0),MATCH('Unit Data from Audit Worksheet'!$D$2,'PY1 Data(H)'!$A$1:$CZ$1,0))</f>
        <v>#N/A</v>
      </c>
      <c r="F119" s="184">
        <v>0</v>
      </c>
      <c r="G119" s="394"/>
      <c r="H119" s="17"/>
      <c r="I119" s="71"/>
      <c r="J119" s="820"/>
      <c r="K119" s="587"/>
    </row>
    <row r="120" spans="1:122" ht="88.8" customHeight="1" x14ac:dyDescent="0.3">
      <c r="A120" s="98">
        <v>84</v>
      </c>
      <c r="B120" s="4" t="s">
        <v>60</v>
      </c>
      <c r="C120" s="4" t="s">
        <v>675</v>
      </c>
      <c r="D120" s="24" t="s">
        <v>129</v>
      </c>
      <c r="E120" s="354" t="e">
        <f>INDEX('PY1 Data(H)'!$A$1:$CZ$307,MATCH('Unit Data from Audit Worksheet'!$A120,'PY1 Data(H)'!$A$1:$A$307,0),MATCH('Unit Data from Audit Worksheet'!$D$2,'PY1 Data(H)'!$A$1:$CZ$1,0))</f>
        <v>#N/A</v>
      </c>
      <c r="F120" s="184">
        <v>0</v>
      </c>
      <c r="G120" s="386">
        <f>IF(F120&gt;=F119,,"Error: Charges for services exceed total operating revenues. Account numbers 84&gt;=88")</f>
        <v>0</v>
      </c>
      <c r="H120" s="17"/>
      <c r="I120" s="71"/>
      <c r="J120" s="820"/>
      <c r="K120" s="587"/>
    </row>
    <row r="121" spans="1:122" ht="79.8" customHeight="1" x14ac:dyDescent="0.3">
      <c r="A121" s="98">
        <v>49</v>
      </c>
      <c r="B121" s="4" t="s">
        <v>56</v>
      </c>
      <c r="C121" s="4" t="s">
        <v>675</v>
      </c>
      <c r="D121" s="24" t="s">
        <v>130</v>
      </c>
      <c r="E121" s="354" t="e">
        <f>INDEX('PY1 Data(H)'!$A$1:$CZ$307,MATCH('Unit Data from Audit Worksheet'!$A121,'PY1 Data(H)'!$A$1:$A$307,0),MATCH('Unit Data from Audit Worksheet'!$D$2,'PY1 Data(H)'!$A$1:$CZ$1,0))</f>
        <v>#N/A</v>
      </c>
      <c r="F121" s="184">
        <v>0</v>
      </c>
      <c r="G121" s="386">
        <f>IF(F121&lt;0,"Error: Enter as positive.",)</f>
        <v>0</v>
      </c>
      <c r="H121" s="17"/>
      <c r="I121" s="71"/>
      <c r="J121" s="820"/>
      <c r="K121" s="587"/>
    </row>
    <row r="122" spans="1:122" ht="79.8" customHeight="1" x14ac:dyDescent="0.3">
      <c r="A122" s="98">
        <v>85</v>
      </c>
      <c r="B122" s="4" t="s">
        <v>67</v>
      </c>
      <c r="C122" s="4" t="s">
        <v>675</v>
      </c>
      <c r="D122" s="24" t="s">
        <v>131</v>
      </c>
      <c r="E122" s="354" t="e">
        <f>INDEX('PY1 Data(H)'!$A$1:$CZ$307,MATCH('Unit Data from Audit Worksheet'!$A122,'PY1 Data(H)'!$A$1:$A$307,0),MATCH('Unit Data from Audit Worksheet'!$D$2,'PY1 Data(H)'!$A$1:$CZ$1,0))</f>
        <v>#N/A</v>
      </c>
      <c r="F122" s="184">
        <v>0</v>
      </c>
      <c r="G122" s="386">
        <f>IF(F122&lt;0,"Error: Enter as positive.",)</f>
        <v>0</v>
      </c>
      <c r="H122" s="17"/>
      <c r="I122" s="71"/>
      <c r="J122" s="820"/>
      <c r="K122" s="587"/>
    </row>
    <row r="123" spans="1:122" ht="73.2" customHeight="1" x14ac:dyDescent="0.3">
      <c r="A123" s="98">
        <v>89</v>
      </c>
      <c r="B123" s="4" t="s">
        <v>55</v>
      </c>
      <c r="C123" s="4" t="s">
        <v>675</v>
      </c>
      <c r="D123" s="24" t="s">
        <v>132</v>
      </c>
      <c r="E123" s="354" t="e">
        <f>INDEX('PY1 Data(H)'!$A$1:$CZ$307,MATCH('Unit Data from Audit Worksheet'!$A123,'PY1 Data(H)'!$A$1:$A$307,0),MATCH('Unit Data from Audit Worksheet'!$D$2,'PY1 Data(H)'!$A$1:$CZ$1,0))</f>
        <v>#N/A</v>
      </c>
      <c r="F123" s="184">
        <v>0</v>
      </c>
      <c r="G123" s="386">
        <f>IF(F123&lt;0,"Error: Enter as positive.",)</f>
        <v>0</v>
      </c>
      <c r="H123" s="17"/>
      <c r="I123" s="71"/>
      <c r="J123" s="820"/>
      <c r="K123" s="587"/>
    </row>
    <row r="124" spans="1:122" ht="87" customHeight="1" x14ac:dyDescent="0.3">
      <c r="A124" s="98">
        <v>350</v>
      </c>
      <c r="B124" s="4" t="s">
        <v>55</v>
      </c>
      <c r="C124" s="4" t="s">
        <v>675</v>
      </c>
      <c r="D124" s="19" t="s">
        <v>677</v>
      </c>
      <c r="E124" s="354" t="e">
        <f>INDEX('PY1 Data(H)'!$A$1:$CZ$307,MATCH('Unit Data from Audit Worksheet'!$A124,'PY1 Data(H)'!$A$1:$A$307,0),MATCH('Unit Data from Audit Worksheet'!$D$2,'PY1 Data(H)'!$A$1:$CZ$1,0))</f>
        <v>#N/A</v>
      </c>
      <c r="F124" s="184">
        <v>0</v>
      </c>
      <c r="G124" s="394"/>
      <c r="H124" s="17"/>
      <c r="I124" s="71"/>
      <c r="J124" s="820"/>
      <c r="K124" s="587"/>
    </row>
    <row r="125" spans="1:122" ht="76.8" customHeight="1" x14ac:dyDescent="0.3">
      <c r="A125" s="98">
        <v>351</v>
      </c>
      <c r="B125" s="4" t="s">
        <v>55</v>
      </c>
      <c r="C125" s="4" t="s">
        <v>675</v>
      </c>
      <c r="D125" s="19" t="s">
        <v>678</v>
      </c>
      <c r="E125" s="354" t="e">
        <f>INDEX('PY1 Data(H)'!$A$1:$CZ$307,MATCH('Unit Data from Audit Worksheet'!$A125,'PY1 Data(H)'!$A$1:$A$307,0),MATCH('Unit Data from Audit Worksheet'!$D$2,'PY1 Data(H)'!$A$1:$CZ$1,0))</f>
        <v>#N/A</v>
      </c>
      <c r="F125" s="184">
        <v>0</v>
      </c>
      <c r="G125" s="386">
        <f t="shared" ref="G125:G130" si="2">IF(F125&lt;0,"Error: Enter as positive.",)</f>
        <v>0</v>
      </c>
      <c r="H125" s="17"/>
      <c r="I125" s="71"/>
      <c r="J125" s="820"/>
      <c r="K125" s="587"/>
    </row>
    <row r="126" spans="1:122" ht="93.75" customHeight="1" x14ac:dyDescent="0.3">
      <c r="A126" s="98">
        <v>191</v>
      </c>
      <c r="B126" s="4" t="s">
        <v>56</v>
      </c>
      <c r="C126" s="4" t="s">
        <v>675</v>
      </c>
      <c r="D126" s="19" t="s">
        <v>679</v>
      </c>
      <c r="E126" s="354" t="e">
        <f>INDEX('PY1 Data(H)'!$A$1:$CZ$307,MATCH('Unit Data from Audit Worksheet'!$A126,'PY1 Data(H)'!$A$1:$A$307,0),MATCH('Unit Data from Audit Worksheet'!$D$2,'PY1 Data(H)'!$A$1:$CZ$1,0))</f>
        <v>#N/A</v>
      </c>
      <c r="F126" s="184">
        <v>0</v>
      </c>
      <c r="G126" s="386">
        <f t="shared" si="2"/>
        <v>0</v>
      </c>
      <c r="H126" s="17"/>
      <c r="I126" s="71"/>
      <c r="J126" s="820"/>
      <c r="K126" s="587"/>
    </row>
    <row r="127" spans="1:122" ht="88.2" customHeight="1" x14ac:dyDescent="0.3">
      <c r="A127" s="691">
        <v>1053</v>
      </c>
      <c r="B127" s="752" t="s">
        <v>550</v>
      </c>
      <c r="C127" s="751" t="s">
        <v>1279</v>
      </c>
      <c r="D127" s="710" t="s">
        <v>1807</v>
      </c>
      <c r="E127" s="693" t="s">
        <v>1276</v>
      </c>
      <c r="F127" s="184">
        <v>0</v>
      </c>
      <c r="G127" s="386"/>
      <c r="H127" s="17"/>
      <c r="I127" s="71"/>
      <c r="J127" s="820"/>
      <c r="K127" s="587"/>
      <c r="L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row>
    <row r="128" spans="1:122" ht="96" customHeight="1" x14ac:dyDescent="0.3">
      <c r="A128" s="98">
        <v>352</v>
      </c>
      <c r="B128" s="4" t="s">
        <v>67</v>
      </c>
      <c r="C128" s="4" t="s">
        <v>675</v>
      </c>
      <c r="D128" s="24" t="s">
        <v>604</v>
      </c>
      <c r="E128" s="354" t="e">
        <f>INDEX('PY1 Data(H)'!$A$1:$CZ$307,MATCH('Unit Data from Audit Worksheet'!$A128,'PY1 Data(H)'!$A$1:$A$307,0),MATCH('Unit Data from Audit Worksheet'!$D$2,'PY1 Data(H)'!$A$1:$CZ$1,0))</f>
        <v>#N/A</v>
      </c>
      <c r="F128" s="184">
        <v>0</v>
      </c>
      <c r="G128" s="386">
        <f t="shared" si="2"/>
        <v>0</v>
      </c>
      <c r="H128" s="367"/>
      <c r="I128" s="17"/>
      <c r="J128" s="176"/>
      <c r="K128" s="587"/>
    </row>
    <row r="129" spans="1:11" ht="91.5" customHeight="1" x14ac:dyDescent="0.3">
      <c r="A129" s="98">
        <v>986</v>
      </c>
      <c r="B129" s="356" t="s">
        <v>550</v>
      </c>
      <c r="C129" s="356" t="s">
        <v>675</v>
      </c>
      <c r="D129" s="24" t="s">
        <v>557</v>
      </c>
      <c r="E129" s="354" t="e">
        <f>INDEX('PY1 Data(H)'!$A$1:$CZ$307,MATCH('Unit Data from Audit Worksheet'!$A129,'PY1 Data(H)'!$A$1:$A$307,0),MATCH('Unit Data from Audit Worksheet'!$D$2,'PY1 Data(H)'!$A$1:$CZ$1,0))</f>
        <v>#N/A</v>
      </c>
      <c r="F129" s="184">
        <v>0</v>
      </c>
      <c r="G129" s="386">
        <f t="shared" si="2"/>
        <v>0</v>
      </c>
      <c r="H129" s="17"/>
      <c r="I129" s="71"/>
      <c r="J129" s="176"/>
      <c r="K129" s="587"/>
    </row>
    <row r="130" spans="1:11" ht="90" customHeight="1" x14ac:dyDescent="0.3">
      <c r="A130" s="98">
        <v>353</v>
      </c>
      <c r="B130" s="4" t="s">
        <v>67</v>
      </c>
      <c r="C130" s="4" t="s">
        <v>675</v>
      </c>
      <c r="D130" s="24" t="s">
        <v>113</v>
      </c>
      <c r="E130" s="354" t="e">
        <f>INDEX('PY1 Data(H)'!$A$1:$CZ$307,MATCH('Unit Data from Audit Worksheet'!$A130,'PY1 Data(H)'!$A$1:$A$307,0),MATCH('Unit Data from Audit Worksheet'!$D$2,'PY1 Data(H)'!$A$1:$CZ$1,0))</f>
        <v>#N/A</v>
      </c>
      <c r="F130" s="184">
        <v>0</v>
      </c>
      <c r="G130" s="386">
        <f t="shared" si="2"/>
        <v>0</v>
      </c>
      <c r="H130" s="17"/>
      <c r="I130" s="71"/>
      <c r="J130" s="176"/>
      <c r="K130" s="587"/>
    </row>
    <row r="131" spans="1:11" ht="102.75" customHeight="1" x14ac:dyDescent="0.3">
      <c r="A131" s="98">
        <v>50</v>
      </c>
      <c r="B131" s="4" t="s">
        <v>63</v>
      </c>
      <c r="C131" s="4" t="s">
        <v>675</v>
      </c>
      <c r="D131" s="366" t="s">
        <v>680</v>
      </c>
      <c r="E131" s="354" t="e">
        <f>INDEX('PY1 Data(H)'!$A$1:$CZ$307,MATCH('Unit Data from Audit Worksheet'!$A131,'PY1 Data(H)'!$A$1:$A$307,0),MATCH('Unit Data from Audit Worksheet'!$D$2,'PY1 Data(H)'!$A$1:$CZ$1,0))</f>
        <v>#N/A</v>
      </c>
      <c r="F131" s="184">
        <v>0</v>
      </c>
      <c r="G131" s="386">
        <f>IF(H131=0,,"Error: Total revenues less total expenses do not equal total change in net position. Account number 84-85+350-351+191+352-353-50=0  The amount of the formula is in the cell to the right")</f>
        <v>0</v>
      </c>
      <c r="H131" s="389">
        <f>F120-F122+F124-F125+F126+F128-F130-F131</f>
        <v>0</v>
      </c>
      <c r="I131" s="71"/>
      <c r="J131" s="820"/>
      <c r="K131" s="587"/>
    </row>
    <row r="132" spans="1:11" ht="121.5" customHeight="1" x14ac:dyDescent="0.3">
      <c r="A132" s="98">
        <v>377</v>
      </c>
      <c r="B132" s="4" t="s">
        <v>67</v>
      </c>
      <c r="C132" s="4" t="s">
        <v>675</v>
      </c>
      <c r="D132" s="366" t="s">
        <v>681</v>
      </c>
      <c r="E132" s="354" t="e">
        <f>INDEX('PY1 Data(H)'!$A$1:$CZ$307,MATCH('Unit Data from Audit Worksheet'!$A132,'PY1 Data(H)'!$A$1:$A$307,0),MATCH('Unit Data from Audit Worksheet'!$D$2,'PY1 Data(H)'!$A$1:$CZ$1,0))</f>
        <v>#N/A</v>
      </c>
      <c r="F132" s="184">
        <v>0</v>
      </c>
      <c r="G132" s="386" t="e">
        <f>IF(F97-F131-F132=E97,,"Error: Beginning Balance does not agree with our records.  Acct #s (83-50-377)=prior year 83 The amount of the formula is in the cell to the right")</f>
        <v>#N/A</v>
      </c>
      <c r="H132" s="389" t="e">
        <f>+F97-F131-F132-E97</f>
        <v>#N/A</v>
      </c>
      <c r="I132" s="735" t="s">
        <v>1811</v>
      </c>
      <c r="J132" s="176"/>
      <c r="K132" s="587"/>
    </row>
    <row r="133" spans="1:11" ht="97.5" customHeight="1" x14ac:dyDescent="0.3">
      <c r="A133" s="98">
        <v>537</v>
      </c>
      <c r="B133" s="356" t="s">
        <v>58</v>
      </c>
      <c r="C133" s="356" t="s">
        <v>675</v>
      </c>
      <c r="D133" s="353" t="s">
        <v>1840</v>
      </c>
      <c r="E133" s="354" t="e">
        <f>INDEX('PY1 Data(H)'!$A$1:$CZ$307,MATCH('Unit Data from Audit Worksheet'!$A133,'PY1 Data(H)'!$A$1:$A$307,0),MATCH('Unit Data from Audit Worksheet'!$D$2,'PY1 Data(H)'!$A$1:$CZ$1,0))</f>
        <v>#N/A</v>
      </c>
      <c r="F133" s="184"/>
      <c r="G133" s="386"/>
      <c r="H133" s="387"/>
      <c r="I133" s="388"/>
      <c r="J133" s="176"/>
      <c r="K133" s="587"/>
    </row>
    <row r="134" spans="1:11" ht="96.75" customHeight="1" x14ac:dyDescent="0.3">
      <c r="A134" s="98">
        <v>538</v>
      </c>
      <c r="B134" s="356" t="s">
        <v>58</v>
      </c>
      <c r="C134" s="356" t="s">
        <v>675</v>
      </c>
      <c r="D134" s="353" t="s">
        <v>1841</v>
      </c>
      <c r="E134" s="354" t="e">
        <f>INDEX('PY1 Data(H)'!$A$1:$CZ$307,MATCH('Unit Data from Audit Worksheet'!$A134,'PY1 Data(H)'!$A$1:$A$307,0),MATCH('Unit Data from Audit Worksheet'!$D$2,'PY1 Data(H)'!$A$1:$CZ$1,0))</f>
        <v>#N/A</v>
      </c>
      <c r="F134" s="184"/>
      <c r="G134" s="386"/>
      <c r="H134" s="387"/>
      <c r="I134" s="388"/>
      <c r="J134" s="176"/>
      <c r="K134" s="587"/>
    </row>
    <row r="135" spans="1:11" ht="26.25" customHeight="1" x14ac:dyDescent="0.3">
      <c r="A135" s="98"/>
      <c r="B135" s="488" t="s">
        <v>6</v>
      </c>
      <c r="C135" s="489"/>
      <c r="D135" s="464"/>
      <c r="E135" s="464"/>
      <c r="F135" s="484"/>
      <c r="G135" s="485"/>
      <c r="H135" s="17"/>
      <c r="I135" s="71"/>
      <c r="J135" s="176"/>
      <c r="K135" s="587"/>
    </row>
    <row r="136" spans="1:11" ht="100.2" customHeight="1" x14ac:dyDescent="0.3">
      <c r="A136" s="98">
        <v>97</v>
      </c>
      <c r="B136" s="4" t="s">
        <v>67</v>
      </c>
      <c r="C136" s="4" t="s">
        <v>682</v>
      </c>
      <c r="D136" s="24" t="s">
        <v>133</v>
      </c>
      <c r="E136" s="354" t="e">
        <f>INDEX('PY1 Data(H)'!$A$1:$CZ$307,MATCH('Unit Data from Audit Worksheet'!$A136,'PY1 Data(H)'!$A$1:$A$307,0),MATCH('Unit Data from Audit Worksheet'!$D$2,'PY1 Data(H)'!$A$1:$CZ$1,0))</f>
        <v>#N/A</v>
      </c>
      <c r="F136" s="185">
        <v>0</v>
      </c>
      <c r="G136" s="394"/>
      <c r="H136" s="17"/>
      <c r="I136" s="71"/>
      <c r="J136" s="176"/>
      <c r="K136" s="587"/>
    </row>
    <row r="137" spans="1:11" ht="87.75" customHeight="1" x14ac:dyDescent="0.3">
      <c r="A137" s="98">
        <v>93</v>
      </c>
      <c r="B137" s="4" t="s">
        <v>65</v>
      </c>
      <c r="C137" s="4" t="s">
        <v>682</v>
      </c>
      <c r="D137" s="24" t="s">
        <v>129</v>
      </c>
      <c r="E137" s="354" t="e">
        <f>INDEX('PY1 Data(H)'!$A$1:$CZ$307,MATCH('Unit Data from Audit Worksheet'!$A137,'PY1 Data(H)'!$A$1:$A$307,0),MATCH('Unit Data from Audit Worksheet'!$D$2,'PY1 Data(H)'!$A$1:$CZ$1,0))</f>
        <v>#N/A</v>
      </c>
      <c r="F137" s="185">
        <v>0</v>
      </c>
      <c r="G137" s="386">
        <f>IF(F136&gt;F137,"Error: Charges for services exceed total operating revenues. Account number 97&gt;93",)</f>
        <v>0</v>
      </c>
      <c r="H137" s="17"/>
      <c r="I137" s="71"/>
      <c r="J137" s="176"/>
      <c r="K137" s="587"/>
    </row>
    <row r="138" spans="1:11" ht="96" customHeight="1" x14ac:dyDescent="0.3">
      <c r="A138" s="98">
        <v>99</v>
      </c>
      <c r="B138" s="4" t="s">
        <v>57</v>
      </c>
      <c r="C138" s="4" t="s">
        <v>682</v>
      </c>
      <c r="D138" s="24" t="s">
        <v>134</v>
      </c>
      <c r="E138" s="354" t="e">
        <f>INDEX('PY1 Data(H)'!$A$1:$CZ$307,MATCH('Unit Data from Audit Worksheet'!$A138,'PY1 Data(H)'!$A$1:$A$307,0),MATCH('Unit Data from Audit Worksheet'!$D$2,'PY1 Data(H)'!$A$1:$CZ$1,0))</f>
        <v>#N/A</v>
      </c>
      <c r="F138" s="185">
        <v>0</v>
      </c>
      <c r="G138" s="386">
        <f t="shared" ref="G138:G147" si="3">IF(F138&lt;0,"Error: Enter as positive.",)</f>
        <v>0</v>
      </c>
      <c r="H138" s="17"/>
      <c r="I138" s="71"/>
      <c r="J138" s="176"/>
      <c r="K138" s="587"/>
    </row>
    <row r="139" spans="1:11" ht="79.5" customHeight="1" x14ac:dyDescent="0.3">
      <c r="A139" s="98">
        <v>52</v>
      </c>
      <c r="B139" s="4" t="s">
        <v>57</v>
      </c>
      <c r="C139" s="4" t="s">
        <v>682</v>
      </c>
      <c r="D139" s="24" t="s">
        <v>130</v>
      </c>
      <c r="E139" s="354" t="e">
        <f>INDEX('PY1 Data(H)'!$A$1:$CZ$307,MATCH('Unit Data from Audit Worksheet'!$A139,'PY1 Data(H)'!$A$1:$A$307,0),MATCH('Unit Data from Audit Worksheet'!$D$2,'PY1 Data(H)'!$A$1:$CZ$1,0))</f>
        <v>#N/A</v>
      </c>
      <c r="F139" s="185">
        <v>0</v>
      </c>
      <c r="G139" s="386">
        <f t="shared" si="3"/>
        <v>0</v>
      </c>
      <c r="H139" s="17"/>
      <c r="I139" s="71"/>
      <c r="J139" s="176"/>
      <c r="K139" s="587"/>
    </row>
    <row r="140" spans="1:11" ht="95.25" customHeight="1" x14ac:dyDescent="0.3">
      <c r="A140" s="98">
        <v>94</v>
      </c>
      <c r="B140" s="4" t="s">
        <v>65</v>
      </c>
      <c r="C140" s="4" t="s">
        <v>682</v>
      </c>
      <c r="D140" s="24" t="s">
        <v>131</v>
      </c>
      <c r="E140" s="354" t="e">
        <f>INDEX('PY1 Data(H)'!$A$1:$CZ$307,MATCH('Unit Data from Audit Worksheet'!$A140,'PY1 Data(H)'!$A$1:$A$307,0),MATCH('Unit Data from Audit Worksheet'!$D$2,'PY1 Data(H)'!$A$1:$CZ$1,0))</f>
        <v>#N/A</v>
      </c>
      <c r="F140" s="185">
        <v>0</v>
      </c>
      <c r="G140" s="386">
        <f t="shared" si="3"/>
        <v>0</v>
      </c>
      <c r="H140" s="17"/>
      <c r="I140" s="71"/>
      <c r="J140" s="176"/>
      <c r="K140" s="587"/>
    </row>
    <row r="141" spans="1:11" ht="100.5" customHeight="1" x14ac:dyDescent="0.3">
      <c r="A141" s="98">
        <v>98</v>
      </c>
      <c r="B141" s="4" t="s">
        <v>65</v>
      </c>
      <c r="C141" s="4" t="s">
        <v>682</v>
      </c>
      <c r="D141" s="24" t="s">
        <v>132</v>
      </c>
      <c r="E141" s="354" t="e">
        <f>INDEX('PY1 Data(H)'!$A$1:$CZ$307,MATCH('Unit Data from Audit Worksheet'!$A141,'PY1 Data(H)'!$A$1:$A$307,0),MATCH('Unit Data from Audit Worksheet'!$D$2,'PY1 Data(H)'!$A$1:$CZ$1,0))</f>
        <v>#N/A</v>
      </c>
      <c r="F141" s="185">
        <v>0</v>
      </c>
      <c r="G141" s="386">
        <f t="shared" si="3"/>
        <v>0</v>
      </c>
      <c r="H141" s="17"/>
      <c r="I141" s="71"/>
      <c r="J141" s="176"/>
      <c r="K141" s="587"/>
    </row>
    <row r="142" spans="1:11" ht="95.25" customHeight="1" x14ac:dyDescent="0.3">
      <c r="A142" s="98">
        <v>363</v>
      </c>
      <c r="B142" s="4" t="s">
        <v>55</v>
      </c>
      <c r="C142" s="4" t="s">
        <v>682</v>
      </c>
      <c r="D142" s="19" t="s">
        <v>683</v>
      </c>
      <c r="E142" s="354" t="e">
        <f>INDEX('PY1 Data(H)'!$A$1:$CZ$307,MATCH('Unit Data from Audit Worksheet'!$A142,'PY1 Data(H)'!$A$1:$A$307,0),MATCH('Unit Data from Audit Worksheet'!$D$2,'PY1 Data(H)'!$A$1:$CZ$1,0))</f>
        <v>#N/A</v>
      </c>
      <c r="F142" s="185">
        <v>0</v>
      </c>
      <c r="G142" s="386">
        <f t="shared" si="3"/>
        <v>0</v>
      </c>
      <c r="H142" s="17"/>
      <c r="I142" s="71"/>
      <c r="J142" s="176"/>
      <c r="K142" s="587"/>
    </row>
    <row r="143" spans="1:11" ht="83.25" customHeight="1" x14ac:dyDescent="0.3">
      <c r="A143" s="98">
        <v>364</v>
      </c>
      <c r="B143" s="4" t="s">
        <v>55</v>
      </c>
      <c r="C143" s="4" t="s">
        <v>682</v>
      </c>
      <c r="D143" s="19" t="s">
        <v>684</v>
      </c>
      <c r="E143" s="354" t="e">
        <f>INDEX('PY1 Data(H)'!$A$1:$CZ$307,MATCH('Unit Data from Audit Worksheet'!$A143,'PY1 Data(H)'!$A$1:$A$307,0),MATCH('Unit Data from Audit Worksheet'!$D$2,'PY1 Data(H)'!$A$1:$CZ$1,0))</f>
        <v>#N/A</v>
      </c>
      <c r="F143" s="185">
        <v>0</v>
      </c>
      <c r="G143" s="386">
        <f t="shared" si="3"/>
        <v>0</v>
      </c>
      <c r="H143" s="17"/>
      <c r="I143" s="71"/>
      <c r="J143" s="176"/>
      <c r="K143" s="587"/>
    </row>
    <row r="144" spans="1:11" ht="93" customHeight="1" x14ac:dyDescent="0.3">
      <c r="A144" s="98">
        <v>192</v>
      </c>
      <c r="B144" s="4" t="s">
        <v>57</v>
      </c>
      <c r="C144" s="4" t="s">
        <v>682</v>
      </c>
      <c r="D144" s="19" t="s">
        <v>685</v>
      </c>
      <c r="E144" s="354" t="e">
        <f>INDEX('PY1 Data(H)'!$A$1:$CZ$307,MATCH('Unit Data from Audit Worksheet'!$A144,'PY1 Data(H)'!$A$1:$A$307,0),MATCH('Unit Data from Audit Worksheet'!$D$2,'PY1 Data(H)'!$A$1:$CZ$1,0))</f>
        <v>#N/A</v>
      </c>
      <c r="F144" s="185">
        <v>0</v>
      </c>
      <c r="G144" s="386">
        <f t="shared" si="3"/>
        <v>0</v>
      </c>
      <c r="H144" s="17"/>
      <c r="I144" s="71"/>
      <c r="J144" s="176"/>
      <c r="K144" s="587"/>
    </row>
    <row r="145" spans="1:122" ht="93" customHeight="1" x14ac:dyDescent="0.3">
      <c r="A145" s="691">
        <v>1054</v>
      </c>
      <c r="B145" s="458" t="s">
        <v>550</v>
      </c>
      <c r="C145" s="458" t="s">
        <v>1277</v>
      </c>
      <c r="D145" s="710" t="s">
        <v>1808</v>
      </c>
      <c r="E145" s="693" t="s">
        <v>1276</v>
      </c>
      <c r="F145" s="185">
        <v>0</v>
      </c>
      <c r="G145" s="386"/>
      <c r="H145" s="17"/>
      <c r="I145" s="71"/>
      <c r="J145" s="176"/>
      <c r="K145" s="587"/>
      <c r="L145" s="176"/>
      <c r="Y145" s="176"/>
      <c r="Z145" s="176"/>
      <c r="AA145" s="176"/>
      <c r="AB145" s="176"/>
      <c r="AC145" s="176"/>
      <c r="AD145" s="176"/>
      <c r="AE145" s="176"/>
      <c r="AF145" s="176"/>
      <c r="AG145" s="176"/>
      <c r="AH145" s="176"/>
      <c r="AI145" s="176"/>
      <c r="AJ145" s="176"/>
      <c r="AK145" s="176"/>
      <c r="AL145" s="176"/>
      <c r="AM145" s="176"/>
      <c r="AN145" s="176"/>
      <c r="AO145" s="176"/>
      <c r="AP145" s="176"/>
      <c r="AQ145" s="176"/>
      <c r="AR145" s="176"/>
      <c r="AS145" s="176"/>
      <c r="AT145" s="176"/>
      <c r="AU145" s="176"/>
      <c r="AV145" s="176"/>
      <c r="AW145" s="176"/>
      <c r="AX145" s="176"/>
      <c r="AY145" s="176"/>
      <c r="AZ145" s="176"/>
      <c r="BA145" s="176"/>
      <c r="BB145" s="176"/>
      <c r="BC145" s="176"/>
      <c r="BD145" s="176"/>
      <c r="BE145" s="176"/>
      <c r="BF145" s="176"/>
      <c r="BG145" s="176"/>
      <c r="BH145" s="176"/>
      <c r="BI145" s="176"/>
      <c r="BJ145" s="176"/>
      <c r="BK145" s="176"/>
      <c r="BL145" s="176"/>
      <c r="BM145" s="176"/>
      <c r="BN145" s="176"/>
      <c r="BO145" s="176"/>
      <c r="BP145" s="176"/>
      <c r="BQ145" s="176"/>
      <c r="BR145" s="176"/>
      <c r="BS145" s="176"/>
      <c r="BT145" s="176"/>
      <c r="BU145" s="176"/>
      <c r="BV145" s="176"/>
      <c r="BW145" s="176"/>
      <c r="BX145" s="176"/>
      <c r="BY145" s="176"/>
      <c r="BZ145" s="176"/>
      <c r="CA145" s="176"/>
      <c r="CB145" s="176"/>
      <c r="CC145" s="176"/>
      <c r="CD145" s="176"/>
      <c r="CE145" s="176"/>
      <c r="CF145" s="176"/>
      <c r="CG145" s="176"/>
      <c r="CH145" s="176"/>
      <c r="CI145" s="176"/>
      <c r="CJ145" s="176"/>
      <c r="CK145" s="176"/>
      <c r="CL145" s="176"/>
      <c r="CM145" s="176"/>
      <c r="CN145" s="176"/>
      <c r="CO145" s="176"/>
      <c r="CP145" s="176"/>
      <c r="CQ145" s="176"/>
      <c r="CR145" s="176"/>
      <c r="CS145" s="176"/>
      <c r="CT145" s="176"/>
      <c r="CU145" s="176"/>
      <c r="CV145" s="176"/>
      <c r="CW145" s="176"/>
      <c r="CX145" s="176"/>
      <c r="CY145" s="176"/>
      <c r="CZ145" s="176"/>
      <c r="DA145" s="176"/>
      <c r="DB145" s="176"/>
      <c r="DC145" s="176"/>
      <c r="DD145" s="176"/>
      <c r="DE145" s="176"/>
      <c r="DF145" s="176"/>
      <c r="DG145" s="176"/>
      <c r="DH145" s="176"/>
      <c r="DI145" s="176"/>
      <c r="DJ145" s="176"/>
      <c r="DK145" s="176"/>
      <c r="DL145" s="176"/>
      <c r="DM145" s="176"/>
      <c r="DN145" s="176"/>
      <c r="DO145" s="176"/>
      <c r="DP145" s="176"/>
      <c r="DQ145" s="176"/>
      <c r="DR145" s="176"/>
    </row>
    <row r="146" spans="1:122" ht="93.6" customHeight="1" x14ac:dyDescent="0.3">
      <c r="A146" s="98">
        <v>365</v>
      </c>
      <c r="B146" s="4" t="s">
        <v>65</v>
      </c>
      <c r="C146" s="4" t="s">
        <v>682</v>
      </c>
      <c r="D146" s="19" t="s">
        <v>686</v>
      </c>
      <c r="E146" s="354" t="e">
        <f>INDEX('PY1 Data(H)'!$A$1:$CZ$307,MATCH('Unit Data from Audit Worksheet'!$A146,'PY1 Data(H)'!$A$1:$A$307,0),MATCH('Unit Data from Audit Worksheet'!$D$2,'PY1 Data(H)'!$A$1:$CZ$1,0))</f>
        <v>#N/A</v>
      </c>
      <c r="F146" s="185">
        <v>0</v>
      </c>
      <c r="G146" s="386">
        <f t="shared" si="3"/>
        <v>0</v>
      </c>
      <c r="H146" s="17"/>
      <c r="I146" s="71"/>
      <c r="J146" s="176"/>
      <c r="K146" s="587"/>
    </row>
    <row r="147" spans="1:122" ht="84.75" customHeight="1" x14ac:dyDescent="0.3">
      <c r="A147" s="98">
        <v>366</v>
      </c>
      <c r="B147" s="4" t="s">
        <v>65</v>
      </c>
      <c r="C147" s="4" t="s">
        <v>682</v>
      </c>
      <c r="D147" s="19" t="s">
        <v>687</v>
      </c>
      <c r="E147" s="354" t="e">
        <f>INDEX('PY1 Data(H)'!$A$1:$CZ$307,MATCH('Unit Data from Audit Worksheet'!$A147,'PY1 Data(H)'!$A$1:$A$307,0),MATCH('Unit Data from Audit Worksheet'!$D$2,'PY1 Data(H)'!$A$1:$CZ$1,0))</f>
        <v>#N/A</v>
      </c>
      <c r="F147" s="185">
        <v>0</v>
      </c>
      <c r="G147" s="386">
        <f t="shared" si="3"/>
        <v>0</v>
      </c>
      <c r="H147" s="17"/>
      <c r="I147" s="71"/>
      <c r="J147" s="176"/>
      <c r="K147" s="587"/>
    </row>
    <row r="148" spans="1:122" s="18" customFormat="1" ht="105.6" customHeight="1" x14ac:dyDescent="0.3">
      <c r="A148" s="98">
        <v>53</v>
      </c>
      <c r="B148" s="356" t="s">
        <v>65</v>
      </c>
      <c r="C148" s="356" t="s">
        <v>682</v>
      </c>
      <c r="D148" s="366" t="s">
        <v>688</v>
      </c>
      <c r="E148" s="354" t="e">
        <f>INDEX('PY1 Data(H)'!$A$1:$CZ$307,MATCH('Unit Data from Audit Worksheet'!$A148,'PY1 Data(H)'!$A$1:$A$307,0),MATCH('Unit Data from Audit Worksheet'!$D$2,'PY1 Data(H)'!$A$1:$CZ$1,0))</f>
        <v>#N/A</v>
      </c>
      <c r="F148" s="185">
        <v>0</v>
      </c>
      <c r="G148" s="386">
        <f>IF(H148=0,,"Error: Total revenues less total expenses do not equal total change in net position. Account number 93-94+363-364+192+365-366-53=0  The amount of the formula is in the cell to the right")</f>
        <v>0</v>
      </c>
      <c r="H148" s="389">
        <f>+F137-F140+F142-F143+F144+F146-F147-F148</f>
        <v>0</v>
      </c>
      <c r="I148" s="71"/>
      <c r="J148" s="176"/>
      <c r="K148" s="587"/>
      <c r="L148"/>
      <c r="N148" s="186"/>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row>
    <row r="149" spans="1:122" s="18" customFormat="1" ht="116.4" customHeight="1" x14ac:dyDescent="0.3">
      <c r="A149" s="98">
        <v>378</v>
      </c>
      <c r="B149" s="258" t="s">
        <v>55</v>
      </c>
      <c r="C149" s="356" t="s">
        <v>682</v>
      </c>
      <c r="D149" s="366" t="s">
        <v>689</v>
      </c>
      <c r="E149" s="354" t="e">
        <f>INDEX('PY1 Data(H)'!$A$1:$CZ$307,MATCH('Unit Data from Audit Worksheet'!$A149,'PY1 Data(H)'!$A$1:$A$307,0),MATCH('Unit Data from Audit Worksheet'!$D$2,'PY1 Data(H)'!$A$1:$CZ$1,0))</f>
        <v>#N/A</v>
      </c>
      <c r="F149" s="185">
        <v>0</v>
      </c>
      <c r="G149" s="734" t="e">
        <f>IF(F116-F148-F149=E116,,"Error: Beginning Balance does not agree with our records.  Acct #s (362-53-378)=prior year 362  The amount of the formula is in the cell to the right")</f>
        <v>#N/A</v>
      </c>
      <c r="H149" s="815" t="e">
        <f>+F116-F148-F149-E116</f>
        <v>#N/A</v>
      </c>
      <c r="I149" s="735" t="s">
        <v>1811</v>
      </c>
      <c r="J149" s="176"/>
      <c r="K149" s="587"/>
      <c r="L149"/>
      <c r="N149" s="186"/>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row>
    <row r="150" spans="1:122" ht="30.75" customHeight="1" x14ac:dyDescent="0.3">
      <c r="A150" s="98"/>
      <c r="B150" s="488" t="s">
        <v>397</v>
      </c>
      <c r="C150" s="488"/>
      <c r="D150" s="491"/>
      <c r="E150" s="471"/>
      <c r="F150" s="492"/>
      <c r="G150" s="473"/>
      <c r="H150" s="17"/>
      <c r="I150" s="71"/>
      <c r="J150" s="176"/>
      <c r="K150" s="587"/>
    </row>
    <row r="151" spans="1:122" ht="13.5" customHeight="1" x14ac:dyDescent="0.3">
      <c r="A151" s="98"/>
      <c r="B151" s="493" t="s">
        <v>690</v>
      </c>
      <c r="C151" s="489"/>
      <c r="D151" s="464"/>
      <c r="E151" s="464"/>
      <c r="F151" s="494"/>
      <c r="G151" s="485"/>
      <c r="H151" s="17"/>
      <c r="I151" s="71"/>
      <c r="J151" s="176"/>
      <c r="K151" s="587"/>
    </row>
    <row r="152" spans="1:122" ht="17.25" customHeight="1" x14ac:dyDescent="0.3">
      <c r="A152" s="98"/>
      <c r="B152" s="489" t="s">
        <v>691</v>
      </c>
      <c r="C152" s="489"/>
      <c r="D152" s="480"/>
      <c r="E152" s="462"/>
      <c r="F152" s="495"/>
      <c r="G152" s="487"/>
      <c r="H152" s="17"/>
      <c r="I152" s="71"/>
      <c r="J152" s="176"/>
      <c r="K152" s="587"/>
    </row>
    <row r="153" spans="1:122" ht="13.5" customHeight="1" x14ac:dyDescent="0.3">
      <c r="A153" s="98"/>
      <c r="B153" s="489" t="s">
        <v>23</v>
      </c>
      <c r="C153" s="489"/>
      <c r="D153" s="480"/>
      <c r="E153" s="462"/>
      <c r="F153" s="495"/>
      <c r="G153" s="487"/>
      <c r="H153" s="17"/>
      <c r="I153" s="71"/>
      <c r="J153" s="176"/>
      <c r="K153" s="587"/>
    </row>
    <row r="154" spans="1:122" ht="70.8" customHeight="1" x14ac:dyDescent="0.3">
      <c r="A154" s="98">
        <v>51</v>
      </c>
      <c r="B154" s="4" t="s">
        <v>263</v>
      </c>
      <c r="C154" s="753" t="s">
        <v>692</v>
      </c>
      <c r="D154" s="19" t="s">
        <v>693</v>
      </c>
      <c r="E154" s="354" t="e">
        <f>INDEX('PY1 Data(H)'!$A$1:$CZ$307,MATCH('Unit Data from Audit Worksheet'!$A154,'PY1 Data(H)'!$A$1:$A$307,0),MATCH('Unit Data from Audit Worksheet'!$D$2,'PY1 Data(H)'!$A$1:$CZ$1,0))</f>
        <v>#N/A</v>
      </c>
      <c r="F154" s="184">
        <v>0</v>
      </c>
      <c r="G154" s="394"/>
      <c r="H154" s="17"/>
      <c r="I154" s="71"/>
      <c r="J154" s="820"/>
      <c r="K154" s="587"/>
    </row>
    <row r="155" spans="1:122" ht="45" customHeight="1" x14ac:dyDescent="0.3">
      <c r="A155" s="98">
        <v>332</v>
      </c>
      <c r="B155" s="4" t="s">
        <v>36</v>
      </c>
      <c r="C155" s="753" t="s">
        <v>692</v>
      </c>
      <c r="D155" s="19" t="s">
        <v>694</v>
      </c>
      <c r="E155" s="354" t="e">
        <f>INDEX('PY1 Data(H)'!$A$1:$CZ$307,MATCH('Unit Data from Audit Worksheet'!$A155,'PY1 Data(H)'!$A$1:$A$307,0),MATCH('Unit Data from Audit Worksheet'!$D$2,'PY1 Data(H)'!$A$1:$CZ$1,0))</f>
        <v>#N/A</v>
      </c>
      <c r="F155" s="184">
        <v>0</v>
      </c>
      <c r="G155" s="386">
        <f>IF(F155&lt;0,"Error: Enter as positive.",)</f>
        <v>0</v>
      </c>
      <c r="H155" s="17"/>
      <c r="I155" s="71"/>
      <c r="J155" s="820"/>
      <c r="K155" s="587"/>
    </row>
    <row r="156" spans="1:122" ht="63" customHeight="1" x14ac:dyDescent="0.3">
      <c r="A156" s="98">
        <v>331</v>
      </c>
      <c r="B156" s="4" t="s">
        <v>263</v>
      </c>
      <c r="C156" s="753" t="s">
        <v>692</v>
      </c>
      <c r="D156" s="19" t="s">
        <v>695</v>
      </c>
      <c r="E156" s="354" t="e">
        <f>INDEX('PY1 Data(H)'!$A$1:$CZ$307,MATCH('Unit Data from Audit Worksheet'!$A156,'PY1 Data(H)'!$A$1:$A$307,0),MATCH('Unit Data from Audit Worksheet'!$D$2,'PY1 Data(H)'!$A$1:$CZ$1,0))</f>
        <v>#N/A</v>
      </c>
      <c r="F156" s="184">
        <v>0</v>
      </c>
      <c r="G156" s="386">
        <f>IF(F156&lt;0,"Error: Enter as positive.",)</f>
        <v>0</v>
      </c>
      <c r="H156" s="17"/>
      <c r="I156" s="71"/>
      <c r="J156" s="820"/>
      <c r="K156" s="587"/>
    </row>
    <row r="157" spans="1:122" x14ac:dyDescent="0.3">
      <c r="A157" s="98"/>
      <c r="B157" s="488" t="s">
        <v>6</v>
      </c>
      <c r="C157" s="489"/>
      <c r="D157" s="489"/>
      <c r="E157" s="464"/>
      <c r="F157" s="494"/>
      <c r="G157" s="496"/>
      <c r="H157" s="17"/>
      <c r="I157" s="71"/>
      <c r="J157" s="176"/>
      <c r="K157" s="587"/>
    </row>
    <row r="158" spans="1:122" ht="48" customHeight="1" x14ac:dyDescent="0.3">
      <c r="A158" s="98">
        <v>55</v>
      </c>
      <c r="B158" s="4" t="s">
        <v>58</v>
      </c>
      <c r="C158" s="753" t="s">
        <v>696</v>
      </c>
      <c r="D158" s="19" t="s">
        <v>697</v>
      </c>
      <c r="E158" s="354" t="e">
        <f>INDEX('PY1 Data(H)'!$A$1:$CZ$307,MATCH('Unit Data from Audit Worksheet'!$A158,'PY1 Data(H)'!$A$1:$A$307,0),MATCH('Unit Data from Audit Worksheet'!$D$2,'PY1 Data(H)'!$A$1:$CZ$1,0))</f>
        <v>#N/A</v>
      </c>
      <c r="F158" s="185">
        <v>0</v>
      </c>
      <c r="G158" s="394"/>
      <c r="H158" s="17"/>
      <c r="I158" s="71"/>
      <c r="J158" s="176"/>
      <c r="K158" s="587"/>
    </row>
    <row r="159" spans="1:122" ht="60" customHeight="1" x14ac:dyDescent="0.3">
      <c r="A159" s="98">
        <v>101</v>
      </c>
      <c r="B159" s="4" t="s">
        <v>64</v>
      </c>
      <c r="C159" s="753" t="s">
        <v>696</v>
      </c>
      <c r="D159" s="19" t="s">
        <v>698</v>
      </c>
      <c r="E159" s="354" t="e">
        <f>INDEX('PY1 Data(H)'!$A$1:$CZ$307,MATCH('Unit Data from Audit Worksheet'!$A159,'PY1 Data(H)'!$A$1:$A$307,0),MATCH('Unit Data from Audit Worksheet'!$D$2,'PY1 Data(H)'!$A$1:$CZ$1,0))</f>
        <v>#N/A</v>
      </c>
      <c r="F159" s="185">
        <v>0</v>
      </c>
      <c r="G159" s="386">
        <f>IF(F159&lt;0,"Error: Enter as positive.",)</f>
        <v>0</v>
      </c>
      <c r="H159" s="17"/>
      <c r="I159" s="71"/>
      <c r="J159" s="176"/>
      <c r="K159" s="587"/>
    </row>
    <row r="160" spans="1:122" ht="71.25" customHeight="1" x14ac:dyDescent="0.3">
      <c r="A160" s="98">
        <v>100</v>
      </c>
      <c r="B160" s="4" t="s">
        <v>65</v>
      </c>
      <c r="C160" s="753" t="s">
        <v>696</v>
      </c>
      <c r="D160" s="19" t="s">
        <v>695</v>
      </c>
      <c r="E160" s="354" t="e">
        <f>INDEX('PY1 Data(H)'!$A$1:$CZ$307,MATCH('Unit Data from Audit Worksheet'!$A160,'PY1 Data(H)'!$A$1:$A$307,0),MATCH('Unit Data from Audit Worksheet'!$D$2,'PY1 Data(H)'!$A$1:$CZ$1,0))</f>
        <v>#N/A</v>
      </c>
      <c r="F160" s="185">
        <v>0</v>
      </c>
      <c r="G160" s="386">
        <f>IF(F160&lt;0,"Error: Enter as positive.",)</f>
        <v>0</v>
      </c>
      <c r="H160" s="17"/>
      <c r="I160" s="71"/>
      <c r="J160" s="176"/>
      <c r="K160" s="587"/>
    </row>
    <row r="161" spans="1:11" x14ac:dyDescent="0.3">
      <c r="A161" s="98"/>
      <c r="B161" s="488" t="s">
        <v>70</v>
      </c>
      <c r="C161" s="489"/>
      <c r="D161" s="464"/>
      <c r="E161" s="464"/>
      <c r="F161" s="497"/>
      <c r="G161" s="483"/>
      <c r="H161" s="17"/>
      <c r="I161" s="71"/>
      <c r="J161" s="176"/>
      <c r="K161" s="587"/>
    </row>
    <row r="162" spans="1:11" ht="94.8" customHeight="1" x14ac:dyDescent="0.3">
      <c r="A162" s="98">
        <v>512</v>
      </c>
      <c r="B162" s="258"/>
      <c r="C162" s="753" t="s">
        <v>135</v>
      </c>
      <c r="D162" s="19" t="s">
        <v>699</v>
      </c>
      <c r="E162" s="354" t="e">
        <f>INDEX('PY1 Data(H)'!$A$1:$CZ$307,MATCH('Unit Data from Audit Worksheet'!$A162,'PY1 Data(H)'!$A$1:$A$307,0),MATCH('Unit Data from Audit Worksheet'!$D$2,'PY1 Data(H)'!$A$1:$CZ$1,0))</f>
        <v>#N/A</v>
      </c>
      <c r="F162" s="185">
        <v>0</v>
      </c>
      <c r="G162" s="386">
        <f>IF(F162&lt;0,"Error: Enter as positive.",)</f>
        <v>0</v>
      </c>
      <c r="H162" s="17"/>
      <c r="I162" s="71"/>
      <c r="J162" s="176"/>
      <c r="K162" s="587"/>
    </row>
    <row r="163" spans="1:11" x14ac:dyDescent="0.3">
      <c r="A163" s="98"/>
      <c r="B163" s="488" t="s">
        <v>266</v>
      </c>
      <c r="C163" s="489"/>
      <c r="D163" s="491"/>
      <c r="E163" s="498"/>
      <c r="F163" s="497"/>
      <c r="G163" s="483"/>
      <c r="H163" s="387"/>
      <c r="I163" s="388"/>
      <c r="J163" s="176"/>
      <c r="K163" s="587"/>
    </row>
    <row r="164" spans="1:11" ht="111.6" customHeight="1" x14ac:dyDescent="0.3">
      <c r="A164" s="98">
        <v>535</v>
      </c>
      <c r="B164" s="356" t="s">
        <v>54</v>
      </c>
      <c r="C164" s="356" t="s">
        <v>136</v>
      </c>
      <c r="D164" s="19" t="s">
        <v>700</v>
      </c>
      <c r="E164" s="354" t="e">
        <f>INDEX('PY1 Data(H)'!$A$1:$CZ$307,MATCH('Unit Data from Audit Worksheet'!$A164,'PY1 Data(H)'!$A$1:$A$307,0),MATCH('Unit Data from Audit Worksheet'!$D$2,'PY1 Data(H)'!$A$1:$CZ$1,0))</f>
        <v>#N/A</v>
      </c>
      <c r="F164" s="185">
        <v>0</v>
      </c>
      <c r="G164" s="734" t="str">
        <f>IF(F164&lt;1,"Reminder: Please make sure you have entered all cash and investments from bond/Debt proceeds, if applicable.",)</f>
        <v>Reminder: Please make sure you have entered all cash and investments from bond/Debt proceeds, if applicable.</v>
      </c>
      <c r="H164" s="387"/>
      <c r="I164" s="388"/>
      <c r="J164" s="176"/>
      <c r="K164" s="587"/>
    </row>
    <row r="165" spans="1:11" x14ac:dyDescent="0.3">
      <c r="A165" s="98"/>
      <c r="B165" s="488" t="s">
        <v>29</v>
      </c>
      <c r="C165" s="489"/>
      <c r="D165" s="465"/>
      <c r="E165" s="465"/>
      <c r="F165" s="494"/>
      <c r="G165" s="485"/>
      <c r="H165" s="17"/>
      <c r="I165" s="71"/>
      <c r="J165" s="176"/>
      <c r="K165" s="587"/>
    </row>
    <row r="166" spans="1:11" x14ac:dyDescent="0.3">
      <c r="A166" s="98"/>
      <c r="B166" s="732"/>
      <c r="C166" s="732"/>
      <c r="D166" s="407" t="s">
        <v>2</v>
      </c>
      <c r="E166" s="1"/>
      <c r="F166" s="151"/>
      <c r="G166" s="394"/>
      <c r="H166" s="17"/>
      <c r="I166" s="71"/>
      <c r="J166" s="176"/>
      <c r="K166" s="587"/>
    </row>
    <row r="167" spans="1:11" ht="36" customHeight="1" x14ac:dyDescent="0.3">
      <c r="A167" s="98"/>
      <c r="B167" s="732"/>
      <c r="C167" s="732"/>
      <c r="D167" s="355" t="s">
        <v>701</v>
      </c>
      <c r="E167" s="354"/>
      <c r="F167" s="151"/>
      <c r="G167" s="394"/>
      <c r="H167" s="17"/>
      <c r="I167" s="71"/>
      <c r="J167" s="176"/>
      <c r="K167" s="587"/>
    </row>
    <row r="168" spans="1:11" ht="54" customHeight="1" x14ac:dyDescent="0.3">
      <c r="A168" s="98">
        <v>334</v>
      </c>
      <c r="B168" s="4" t="s">
        <v>55</v>
      </c>
      <c r="C168" s="4" t="s">
        <v>143</v>
      </c>
      <c r="D168" s="19" t="s">
        <v>702</v>
      </c>
      <c r="E168" s="354" t="e">
        <f>INDEX('PY1 Data(H)'!$A$1:$CZ$307,MATCH('Unit Data from Audit Worksheet'!$A168,'PY1 Data(H)'!$A$1:$A$307,0),MATCH('Unit Data from Audit Worksheet'!$D$2,'PY1 Data(H)'!$A$1:$CZ$1,0))</f>
        <v>#N/A</v>
      </c>
      <c r="F168" s="185">
        <v>0</v>
      </c>
      <c r="G168" s="394"/>
      <c r="H168" s="17"/>
      <c r="I168" s="71"/>
      <c r="J168" s="176"/>
      <c r="K168" s="587"/>
    </row>
    <row r="169" spans="1:11" ht="57.6" customHeight="1" x14ac:dyDescent="0.3">
      <c r="A169" s="98">
        <v>373</v>
      </c>
      <c r="B169" s="4" t="s">
        <v>55</v>
      </c>
      <c r="C169" s="4" t="s">
        <v>143</v>
      </c>
      <c r="D169" s="24" t="s">
        <v>142</v>
      </c>
      <c r="E169" s="354" t="e">
        <f>INDEX('PY1 Data(H)'!$A$1:$CZ$307,MATCH('Unit Data from Audit Worksheet'!$A169,'PY1 Data(H)'!$A$1:$A$307,0),MATCH('Unit Data from Audit Worksheet'!$D$2,'PY1 Data(H)'!$A$1:$CZ$1,0))</f>
        <v>#N/A</v>
      </c>
      <c r="F169" s="185">
        <v>0</v>
      </c>
      <c r="G169" s="386">
        <f>IF(F169&lt;0,"Error: Enter as positive.",)</f>
        <v>0</v>
      </c>
      <c r="H169" s="17"/>
      <c r="I169" s="71"/>
      <c r="J169" s="176"/>
      <c r="K169" s="587"/>
    </row>
    <row r="170" spans="1:11" ht="83.4" customHeight="1" x14ac:dyDescent="0.3">
      <c r="A170" s="98">
        <v>987</v>
      </c>
      <c r="B170" s="356" t="s">
        <v>550</v>
      </c>
      <c r="C170" s="356"/>
      <c r="D170" s="19" t="s">
        <v>591</v>
      </c>
      <c r="E170" s="354" t="e">
        <f>INDEX('PY1 Data(H)'!$A$1:$CZ$307,MATCH('Unit Data from Audit Worksheet'!$A170,'PY1 Data(H)'!$A$1:$A$307,0),MATCH('Unit Data from Audit Worksheet'!$D$2,'PY1 Data(H)'!$A$1:$CZ$1,0))</f>
        <v>#N/A</v>
      </c>
      <c r="F170" s="185">
        <v>0</v>
      </c>
      <c r="G170" s="408" t="str">
        <f>IF(F170="","If this question is not applicable please place a zero in the cell to the left","")</f>
        <v/>
      </c>
      <c r="H170" s="367"/>
      <c r="I170" s="71"/>
      <c r="J170" s="176"/>
      <c r="K170" s="587"/>
    </row>
    <row r="171" spans="1:11" x14ac:dyDescent="0.3">
      <c r="A171" s="98"/>
      <c r="B171" s="489"/>
      <c r="C171" s="489"/>
      <c r="D171" s="499"/>
      <c r="E171" s="500"/>
      <c r="F171" s="501"/>
      <c r="G171" s="502"/>
      <c r="H171" s="17"/>
      <c r="I171" s="71"/>
      <c r="J171" s="176"/>
      <c r="K171" s="587"/>
    </row>
    <row r="172" spans="1:11" ht="93" customHeight="1" x14ac:dyDescent="0.3">
      <c r="A172" s="98"/>
      <c r="B172" s="732"/>
      <c r="C172" s="732"/>
      <c r="D172" s="409" t="s">
        <v>703</v>
      </c>
      <c r="E172" s="1"/>
      <c r="F172" s="247"/>
      <c r="G172" s="394"/>
      <c r="H172" s="17"/>
      <c r="I172" s="71"/>
      <c r="J172" s="176"/>
      <c r="K172" s="587"/>
    </row>
    <row r="173" spans="1:11" ht="48.75" customHeight="1" x14ac:dyDescent="0.3">
      <c r="A173" s="98"/>
      <c r="B173" s="732"/>
      <c r="C173" s="732"/>
      <c r="D173" s="19" t="s">
        <v>704</v>
      </c>
      <c r="E173" s="1"/>
      <c r="F173" s="247"/>
      <c r="G173" s="394"/>
      <c r="H173" s="17"/>
      <c r="I173" s="71"/>
      <c r="J173" s="176"/>
      <c r="K173" s="587"/>
    </row>
    <row r="174" spans="1:11" ht="51.75" customHeight="1" x14ac:dyDescent="0.3">
      <c r="A174" s="98">
        <v>327</v>
      </c>
      <c r="B174" s="356" t="s">
        <v>36</v>
      </c>
      <c r="C174" s="356" t="s">
        <v>144</v>
      </c>
      <c r="D174" s="410" t="s">
        <v>705</v>
      </c>
      <c r="E174" s="354" t="e">
        <f>INDEX('PY1 Data(H)'!$A$1:$CZ$307,MATCH('Unit Data from Audit Worksheet'!$A174,'PY1 Data(H)'!$A$1:$A$307,0),MATCH('Unit Data from Audit Worksheet'!$D$2,'PY1 Data(H)'!$A$1:$CZ$1,0))</f>
        <v>#N/A</v>
      </c>
      <c r="F174" s="739">
        <v>0</v>
      </c>
      <c r="G174" s="394"/>
      <c r="H174" s="17"/>
      <c r="I174" s="388"/>
      <c r="J174" s="820"/>
      <c r="K174" s="587"/>
    </row>
    <row r="175" spans="1:11" ht="51.75" customHeight="1" x14ac:dyDescent="0.3">
      <c r="A175" s="98">
        <v>328</v>
      </c>
      <c r="B175" s="356" t="s">
        <v>36</v>
      </c>
      <c r="C175" s="356" t="s">
        <v>144</v>
      </c>
      <c r="D175" s="25" t="s">
        <v>7</v>
      </c>
      <c r="E175" s="354" t="e">
        <f>INDEX('PY1 Data(H)'!$A$1:$CZ$307,MATCH('Unit Data from Audit Worksheet'!$A175,'PY1 Data(H)'!$A$1:$A$307,0),MATCH('Unit Data from Audit Worksheet'!$D$2,'PY1 Data(H)'!$A$1:$CZ$1,0))</f>
        <v>#N/A</v>
      </c>
      <c r="F175" s="739">
        <v>0</v>
      </c>
      <c r="G175" s="394"/>
      <c r="H175" s="17"/>
      <c r="I175" s="388"/>
      <c r="J175" s="820"/>
      <c r="K175" s="587"/>
    </row>
    <row r="176" spans="1:11" ht="42" customHeight="1" x14ac:dyDescent="0.3">
      <c r="A176" s="98"/>
      <c r="B176" s="732"/>
      <c r="C176" s="732"/>
      <c r="D176" s="26" t="s">
        <v>706</v>
      </c>
      <c r="E176" s="91" t="e">
        <f>E174+E175</f>
        <v>#N/A</v>
      </c>
      <c r="F176" s="91">
        <f>SUM(F174:F175)</f>
        <v>0</v>
      </c>
      <c r="G176" s="394"/>
      <c r="H176" s="17"/>
      <c r="I176" s="71"/>
      <c r="J176" s="820"/>
      <c r="K176" s="587"/>
    </row>
    <row r="177" spans="1:11" ht="28.8" x14ac:dyDescent="0.3">
      <c r="A177" s="98"/>
      <c r="B177" s="732"/>
      <c r="C177" s="732"/>
      <c r="D177" s="19" t="s">
        <v>707</v>
      </c>
      <c r="E177" s="1"/>
      <c r="F177" s="247"/>
      <c r="G177" s="394"/>
      <c r="H177" s="17"/>
      <c r="I177" s="71"/>
      <c r="J177" s="176"/>
      <c r="K177" s="587"/>
    </row>
    <row r="178" spans="1:11" ht="24" customHeight="1" x14ac:dyDescent="0.3">
      <c r="A178" s="98"/>
      <c r="B178" s="732"/>
      <c r="C178" s="732"/>
      <c r="D178" s="23" t="s">
        <v>9</v>
      </c>
      <c r="F178" s="411"/>
      <c r="G178" s="394"/>
      <c r="H178" s="17"/>
      <c r="I178" s="71"/>
      <c r="J178" s="176"/>
      <c r="K178" s="587"/>
    </row>
    <row r="179" spans="1:11" ht="52.5" customHeight="1" x14ac:dyDescent="0.3">
      <c r="A179" s="98">
        <v>515</v>
      </c>
      <c r="B179" s="356" t="s">
        <v>262</v>
      </c>
      <c r="C179" s="356" t="s">
        <v>145</v>
      </c>
      <c r="D179" s="27" t="s">
        <v>3</v>
      </c>
      <c r="E179" s="354" t="e">
        <f>INDEX('PY1 Data(H)'!$A$1:$CZ$307,MATCH('Unit Data from Audit Worksheet'!$A179,'PY1 Data(H)'!$A$1:$A$307,0),MATCH('Unit Data from Audit Worksheet'!$D$2,'PY1 Data(H)'!$A$1:$CZ$1,0))</f>
        <v>#N/A</v>
      </c>
      <c r="F179" s="185">
        <v>0</v>
      </c>
      <c r="G179" s="386"/>
      <c r="H179" s="17"/>
      <c r="I179" s="71"/>
      <c r="J179" s="820"/>
      <c r="K179" s="587"/>
    </row>
    <row r="180" spans="1:11" ht="57" customHeight="1" x14ac:dyDescent="0.3">
      <c r="A180" s="98">
        <v>516</v>
      </c>
      <c r="B180" s="356" t="s">
        <v>262</v>
      </c>
      <c r="C180" s="356" t="s">
        <v>145</v>
      </c>
      <c r="D180" s="27" t="s">
        <v>4</v>
      </c>
      <c r="E180" s="354" t="e">
        <f>INDEX('PY1 Data(H)'!$A$1:$CZ$307,MATCH('Unit Data from Audit Worksheet'!$A180,'PY1 Data(H)'!$A$1:$A$307,0),MATCH('Unit Data from Audit Worksheet'!$D$2,'PY1 Data(H)'!$A$1:$CZ$1,0))</f>
        <v>#N/A</v>
      </c>
      <c r="F180" s="185">
        <v>0</v>
      </c>
      <c r="G180" s="386"/>
      <c r="H180" s="17"/>
      <c r="I180" s="71"/>
      <c r="J180" s="820"/>
      <c r="K180" s="587"/>
    </row>
    <row r="181" spans="1:11" ht="60.75" customHeight="1" x14ac:dyDescent="0.3">
      <c r="A181" s="98">
        <v>517</v>
      </c>
      <c r="B181" s="356" t="s">
        <v>262</v>
      </c>
      <c r="C181" s="356" t="s">
        <v>145</v>
      </c>
      <c r="D181" s="27" t="s">
        <v>5</v>
      </c>
      <c r="E181" s="354" t="e">
        <f>INDEX('PY1 Data(H)'!$A$1:$CZ$307,MATCH('Unit Data from Audit Worksheet'!$A181,'PY1 Data(H)'!$A$1:$A$307,0),MATCH('Unit Data from Audit Worksheet'!$D$2,'PY1 Data(H)'!$A$1:$CZ$1,0))</f>
        <v>#N/A</v>
      </c>
      <c r="F181" s="185">
        <v>0</v>
      </c>
      <c r="G181" s="386"/>
      <c r="H181" s="17"/>
      <c r="I181" s="71"/>
      <c r="J181" s="176"/>
      <c r="K181" s="587"/>
    </row>
    <row r="182" spans="1:11" ht="66" customHeight="1" x14ac:dyDescent="0.3">
      <c r="A182" s="98">
        <v>518</v>
      </c>
      <c r="B182" s="356" t="s">
        <v>262</v>
      </c>
      <c r="C182" s="356" t="s">
        <v>145</v>
      </c>
      <c r="D182" s="27" t="s">
        <v>38</v>
      </c>
      <c r="E182" s="354" t="e">
        <f>INDEX('PY1 Data(H)'!$A$1:$CZ$307,MATCH('Unit Data from Audit Worksheet'!$A182,'PY1 Data(H)'!$A$1:$A$307,0),MATCH('Unit Data from Audit Worksheet'!$D$2,'PY1 Data(H)'!$A$1:$CZ$1,0))</f>
        <v>#N/A</v>
      </c>
      <c r="F182" s="185">
        <v>0</v>
      </c>
      <c r="G182" s="386"/>
      <c r="H182" s="17"/>
      <c r="I182" s="71"/>
      <c r="J182" s="820"/>
      <c r="K182" s="587"/>
    </row>
    <row r="183" spans="1:11" ht="51" customHeight="1" x14ac:dyDescent="0.3">
      <c r="A183" s="187"/>
      <c r="B183" s="732"/>
      <c r="C183" s="732"/>
      <c r="D183" s="412" t="s">
        <v>708</v>
      </c>
      <c r="E183" s="91" t="e">
        <f>E179+E180+E181+E182</f>
        <v>#N/A</v>
      </c>
      <c r="F183" s="91">
        <f>SUM(F179:F182)</f>
        <v>0</v>
      </c>
      <c r="G183" s="394"/>
      <c r="H183" s="17"/>
      <c r="I183" s="71"/>
      <c r="J183" s="820"/>
      <c r="K183" s="587"/>
    </row>
    <row r="184" spans="1:11" ht="30.75" customHeight="1" x14ac:dyDescent="0.3">
      <c r="A184" s="98"/>
      <c r="B184" s="732"/>
      <c r="C184" s="732"/>
      <c r="D184" s="23" t="s">
        <v>47</v>
      </c>
      <c r="E184" s="1"/>
      <c r="F184" s="247"/>
      <c r="G184" s="394"/>
      <c r="H184" s="17"/>
      <c r="I184" s="71"/>
      <c r="J184" s="176"/>
      <c r="K184" s="587"/>
    </row>
    <row r="185" spans="1:11" ht="63" customHeight="1" x14ac:dyDescent="0.3">
      <c r="A185" s="98">
        <v>519</v>
      </c>
      <c r="B185" s="356" t="s">
        <v>36</v>
      </c>
      <c r="C185" s="356" t="s">
        <v>146</v>
      </c>
      <c r="D185" s="27" t="s">
        <v>14</v>
      </c>
      <c r="E185" s="354" t="e">
        <f>INDEX('PY1 Data(H)'!$A$1:$CZ$307,MATCH('Unit Data from Audit Worksheet'!$A185,'PY1 Data(H)'!$A$1:$A$307,0),MATCH('Unit Data from Audit Worksheet'!$D$2,'PY1 Data(H)'!$A$1:$CZ$1,0))</f>
        <v>#N/A</v>
      </c>
      <c r="F185" s="185">
        <v>0</v>
      </c>
      <c r="G185" s="386">
        <f>IF(F185&lt;0,"Error: Enter as positive.",)</f>
        <v>0</v>
      </c>
      <c r="H185" s="17"/>
      <c r="I185" s="71"/>
      <c r="J185" s="820"/>
      <c r="K185" s="587"/>
    </row>
    <row r="186" spans="1:11" ht="69.75" customHeight="1" x14ac:dyDescent="0.3">
      <c r="A186" s="98">
        <v>520</v>
      </c>
      <c r="B186" s="356" t="s">
        <v>36</v>
      </c>
      <c r="C186" s="356" t="s">
        <v>146</v>
      </c>
      <c r="D186" s="27" t="s">
        <v>16</v>
      </c>
      <c r="E186" s="354" t="e">
        <f>INDEX('PY1 Data(H)'!$A$1:$CZ$307,MATCH('Unit Data from Audit Worksheet'!$A186,'PY1 Data(H)'!$A$1:$A$307,0),MATCH('Unit Data from Audit Worksheet'!$D$2,'PY1 Data(H)'!$A$1:$CZ$1,0))</f>
        <v>#N/A</v>
      </c>
      <c r="F186" s="185">
        <v>0</v>
      </c>
      <c r="G186" s="386">
        <f>IF(F186&lt;0,"Error: Enter as positive.",)</f>
        <v>0</v>
      </c>
      <c r="H186" s="17"/>
      <c r="I186" s="71"/>
      <c r="J186" s="820"/>
      <c r="K186" s="587"/>
    </row>
    <row r="187" spans="1:11" ht="72" customHeight="1" x14ac:dyDescent="0.3">
      <c r="A187" s="98">
        <v>521</v>
      </c>
      <c r="B187" s="356" t="s">
        <v>36</v>
      </c>
      <c r="C187" s="356" t="s">
        <v>146</v>
      </c>
      <c r="D187" s="27" t="s">
        <v>18</v>
      </c>
      <c r="E187" s="354" t="e">
        <f>INDEX('PY1 Data(H)'!$A$1:$CZ$307,MATCH('Unit Data from Audit Worksheet'!$A187,'PY1 Data(H)'!$A$1:$A$307,0),MATCH('Unit Data from Audit Worksheet'!$D$2,'PY1 Data(H)'!$A$1:$CZ$1,0))</f>
        <v>#N/A</v>
      </c>
      <c r="F187" s="185">
        <v>0</v>
      </c>
      <c r="G187" s="386">
        <f>IF(F187&lt;0,"Error: Enter as positive.",)</f>
        <v>0</v>
      </c>
      <c r="H187" s="17"/>
      <c r="I187" s="71"/>
      <c r="J187" s="176"/>
      <c r="K187" s="587"/>
    </row>
    <row r="188" spans="1:11" ht="74.25" customHeight="1" x14ac:dyDescent="0.3">
      <c r="A188" s="98">
        <v>522</v>
      </c>
      <c r="B188" s="356" t="s">
        <v>36</v>
      </c>
      <c r="C188" s="356" t="s">
        <v>146</v>
      </c>
      <c r="D188" s="27" t="s">
        <v>39</v>
      </c>
      <c r="E188" s="354" t="e">
        <f>INDEX('PY1 Data(H)'!$A$1:$CZ$307,MATCH('Unit Data from Audit Worksheet'!$A188,'PY1 Data(H)'!$A$1:$A$307,0),MATCH('Unit Data from Audit Worksheet'!$D$2,'PY1 Data(H)'!$A$1:$CZ$1,0))</f>
        <v>#N/A</v>
      </c>
      <c r="F188" s="185">
        <v>0</v>
      </c>
      <c r="G188" s="386">
        <f>IF(F188&lt;0,"Error: Enter as positive.",)</f>
        <v>0</v>
      </c>
      <c r="H188" s="17"/>
      <c r="I188" s="71"/>
      <c r="J188" s="820"/>
      <c r="K188" s="587"/>
    </row>
    <row r="189" spans="1:11" ht="31.5" customHeight="1" x14ac:dyDescent="0.3">
      <c r="A189" s="6"/>
      <c r="B189" s="732"/>
      <c r="C189" s="732"/>
      <c r="D189" s="413" t="s">
        <v>33</v>
      </c>
      <c r="E189" s="91" t="e">
        <f>E185+E186+E187+E188</f>
        <v>#N/A</v>
      </c>
      <c r="F189" s="91">
        <f>SUM(F185:F188)</f>
        <v>0</v>
      </c>
      <c r="G189" s="120"/>
      <c r="H189" s="17"/>
      <c r="I189" s="71"/>
      <c r="J189" s="820"/>
      <c r="K189" s="587"/>
    </row>
    <row r="190" spans="1:11" ht="26.25" customHeight="1" x14ac:dyDescent="0.3">
      <c r="A190" s="6"/>
      <c r="B190" s="732"/>
      <c r="C190" s="732"/>
      <c r="D190" s="23" t="s">
        <v>31</v>
      </c>
      <c r="E190" s="6"/>
      <c r="F190" s="414"/>
      <c r="G190" s="120"/>
      <c r="H190" s="17"/>
      <c r="I190" s="71"/>
      <c r="J190" s="176"/>
      <c r="K190" s="587"/>
    </row>
    <row r="191" spans="1:11" ht="89.25" customHeight="1" x14ac:dyDescent="0.3">
      <c r="A191" s="98">
        <v>523</v>
      </c>
      <c r="B191" s="356" t="s">
        <v>262</v>
      </c>
      <c r="C191" s="356" t="s">
        <v>147</v>
      </c>
      <c r="D191" s="27" t="s">
        <v>15</v>
      </c>
      <c r="E191" s="354" t="e">
        <f>INDEX('PY1 Data(H)'!$A$1:$CZ$307,MATCH('Unit Data from Audit Worksheet'!$A191,'PY1 Data(H)'!$A$1:$A$307,0),MATCH('Unit Data from Audit Worksheet'!$D$2,'PY1 Data(H)'!$A$1:$CZ$1,0))</f>
        <v>#N/A</v>
      </c>
      <c r="F191" s="185">
        <v>0</v>
      </c>
      <c r="G191" s="386">
        <f>IF(F191&lt;0,"Error: Enter as positive.",)</f>
        <v>0</v>
      </c>
      <c r="H191" s="17"/>
      <c r="I191" s="71"/>
      <c r="J191" s="820"/>
      <c r="K191" s="587"/>
    </row>
    <row r="192" spans="1:11" ht="75" customHeight="1" x14ac:dyDescent="0.3">
      <c r="A192" s="98">
        <v>524</v>
      </c>
      <c r="B192" s="356" t="s">
        <v>262</v>
      </c>
      <c r="C192" s="356" t="s">
        <v>147</v>
      </c>
      <c r="D192" s="27" t="s">
        <v>17</v>
      </c>
      <c r="E192" s="354" t="e">
        <f>INDEX('PY1 Data(H)'!$A$1:$CZ$307,MATCH('Unit Data from Audit Worksheet'!$A192,'PY1 Data(H)'!$A$1:$A$307,0),MATCH('Unit Data from Audit Worksheet'!$D$2,'PY1 Data(H)'!$A$1:$CZ$1,0))</f>
        <v>#N/A</v>
      </c>
      <c r="F192" s="185">
        <v>0</v>
      </c>
      <c r="G192" s="386">
        <f>IF(F192&lt;0,"Error: Enter as positive.",)</f>
        <v>0</v>
      </c>
      <c r="H192" s="17"/>
      <c r="I192" s="71"/>
      <c r="J192" s="820"/>
      <c r="K192" s="587"/>
    </row>
    <row r="193" spans="1:1880" ht="75" customHeight="1" x14ac:dyDescent="0.3">
      <c r="A193" s="98">
        <v>525</v>
      </c>
      <c r="B193" s="356" t="s">
        <v>262</v>
      </c>
      <c r="C193" s="356" t="s">
        <v>147</v>
      </c>
      <c r="D193" s="27" t="s">
        <v>19</v>
      </c>
      <c r="E193" s="354" t="e">
        <f>INDEX('PY1 Data(H)'!$A$1:$CZ$307,MATCH('Unit Data from Audit Worksheet'!$A193,'PY1 Data(H)'!$A$1:$A$307,0),MATCH('Unit Data from Audit Worksheet'!$D$2,'PY1 Data(H)'!$A$1:$CZ$1,0))</f>
        <v>#N/A</v>
      </c>
      <c r="F193" s="185">
        <v>0</v>
      </c>
      <c r="G193" s="386">
        <f>IF(F193&lt;0,"Error: Enter as positive.",)</f>
        <v>0</v>
      </c>
      <c r="H193" s="17"/>
      <c r="I193" s="71"/>
      <c r="J193" s="176"/>
      <c r="K193" s="587"/>
    </row>
    <row r="194" spans="1:1880" ht="76.5" customHeight="1" x14ac:dyDescent="0.3">
      <c r="A194" s="98">
        <v>526</v>
      </c>
      <c r="B194" s="356" t="s">
        <v>262</v>
      </c>
      <c r="C194" s="356" t="s">
        <v>147</v>
      </c>
      <c r="D194" s="27" t="s">
        <v>40</v>
      </c>
      <c r="E194" s="354" t="e">
        <f>INDEX('PY1 Data(H)'!$A$1:$CZ$307,MATCH('Unit Data from Audit Worksheet'!$A194,'PY1 Data(H)'!$A$1:$A$307,0),MATCH('Unit Data from Audit Worksheet'!$D$2,'PY1 Data(H)'!$A$1:$CZ$1,0))</f>
        <v>#N/A</v>
      </c>
      <c r="F194" s="185">
        <v>0</v>
      </c>
      <c r="G194" s="386">
        <f>IF(F194&lt;0,"Error: Enter as positive.",)</f>
        <v>0</v>
      </c>
      <c r="H194" s="17"/>
      <c r="I194" s="71"/>
      <c r="J194" s="820"/>
      <c r="K194" s="587"/>
    </row>
    <row r="195" spans="1:1880" ht="24.75" customHeight="1" x14ac:dyDescent="0.3">
      <c r="A195" s="98"/>
      <c r="B195" s="733"/>
      <c r="C195" s="733"/>
      <c r="D195" s="413" t="s">
        <v>32</v>
      </c>
      <c r="E195" s="91" t="e">
        <f>E191+E192+E193+E194</f>
        <v>#N/A</v>
      </c>
      <c r="F195" s="91">
        <f>SUM(F191:F194)</f>
        <v>0</v>
      </c>
      <c r="G195" s="394"/>
      <c r="H195" s="17"/>
      <c r="I195" s="71"/>
      <c r="J195" s="820"/>
      <c r="K195" s="587"/>
    </row>
    <row r="196" spans="1:1880" ht="61.5" customHeight="1" x14ac:dyDescent="0.3">
      <c r="A196" s="98"/>
      <c r="B196" s="733"/>
      <c r="C196" s="733"/>
      <c r="D196" s="415" t="s">
        <v>34</v>
      </c>
      <c r="E196" s="91" t="e">
        <f>E176+E183-E195</f>
        <v>#N/A</v>
      </c>
      <c r="F196" s="91">
        <f>F176+F183-F195</f>
        <v>0</v>
      </c>
      <c r="G196" s="394"/>
      <c r="H196" s="17"/>
      <c r="I196" s="71"/>
      <c r="J196" s="820"/>
      <c r="K196" s="587"/>
    </row>
    <row r="197" spans="1:1880" ht="21.6" customHeight="1" x14ac:dyDescent="0.3">
      <c r="A197" s="98"/>
      <c r="B197" s="732"/>
      <c r="C197" s="732"/>
      <c r="D197" s="407"/>
      <c r="E197" s="1"/>
      <c r="F197" s="247"/>
      <c r="G197" s="394"/>
      <c r="H197" s="17"/>
      <c r="I197" s="71"/>
      <c r="J197" s="176"/>
      <c r="K197" s="587"/>
    </row>
    <row r="198" spans="1:1880" ht="34.5" customHeight="1" x14ac:dyDescent="0.3">
      <c r="A198" s="98"/>
      <c r="B198" s="489"/>
      <c r="C198" s="489"/>
      <c r="D198" s="490" t="s">
        <v>8</v>
      </c>
      <c r="E198" s="500"/>
      <c r="F198" s="501"/>
      <c r="G198" s="502"/>
      <c r="H198" s="17"/>
      <c r="I198" s="71"/>
      <c r="J198" s="176"/>
      <c r="K198" s="587"/>
    </row>
    <row r="199" spans="1:1880" ht="55.5" customHeight="1" x14ac:dyDescent="0.3">
      <c r="A199" s="98">
        <v>527</v>
      </c>
      <c r="B199" s="356" t="s">
        <v>57</v>
      </c>
      <c r="C199" s="356" t="s">
        <v>148</v>
      </c>
      <c r="D199" s="24" t="s">
        <v>709</v>
      </c>
      <c r="E199" s="354" t="e">
        <f>INDEX('PY1 Data(H)'!$A$1:$CZ$307,MATCH('Unit Data from Audit Worksheet'!$A199,'PY1 Data(H)'!$A$1:$A$307,0),MATCH('Unit Data from Audit Worksheet'!$D$2,'PY1 Data(H)'!$A$1:$CZ$1,0))</f>
        <v>#N/A</v>
      </c>
      <c r="F199" s="185">
        <v>0</v>
      </c>
      <c r="G199" s="394"/>
      <c r="H199" s="17"/>
      <c r="I199" s="388"/>
      <c r="J199" s="176"/>
      <c r="K199" s="587"/>
    </row>
    <row r="200" spans="1:1880" ht="55.5" customHeight="1" x14ac:dyDescent="0.3">
      <c r="A200" s="98">
        <v>356</v>
      </c>
      <c r="B200" s="356" t="s">
        <v>65</v>
      </c>
      <c r="C200" s="356" t="s">
        <v>148</v>
      </c>
      <c r="D200" s="97" t="s">
        <v>20</v>
      </c>
      <c r="E200" s="354" t="e">
        <f>INDEX('PY1 Data(H)'!$A$1:$CZ$307,MATCH('Unit Data from Audit Worksheet'!$A200,'PY1 Data(H)'!$A$1:$A$307,0),MATCH('Unit Data from Audit Worksheet'!$D$2,'PY1 Data(H)'!$A$1:$CZ$1,0))</f>
        <v>#N/A</v>
      </c>
      <c r="F200" s="185">
        <v>0</v>
      </c>
      <c r="G200" s="394"/>
      <c r="H200" s="17"/>
      <c r="I200" s="388"/>
      <c r="J200" s="176"/>
      <c r="K200" s="587"/>
    </row>
    <row r="201" spans="1:1880" ht="55.5" customHeight="1" x14ac:dyDescent="0.3">
      <c r="A201" s="98">
        <v>357</v>
      </c>
      <c r="B201" s="356" t="s">
        <v>55</v>
      </c>
      <c r="C201" s="356" t="s">
        <v>149</v>
      </c>
      <c r="D201" s="97" t="s">
        <v>21</v>
      </c>
      <c r="E201" s="354" t="e">
        <f>INDEX('PY1 Data(H)'!$A$1:$CZ$307,MATCH('Unit Data from Audit Worksheet'!$A201,'PY1 Data(H)'!$A$1:$A$307,0),MATCH('Unit Data from Audit Worksheet'!$D$2,'PY1 Data(H)'!$A$1:$CZ$1,0))</f>
        <v>#N/A</v>
      </c>
      <c r="F201" s="185">
        <v>0</v>
      </c>
      <c r="G201" s="386">
        <f>IF(F201&lt;0,"Error: Enter as positive.",)</f>
        <v>0</v>
      </c>
      <c r="H201" s="17"/>
      <c r="I201" s="388"/>
      <c r="J201" s="176"/>
      <c r="K201" s="587"/>
    </row>
    <row r="202" spans="1:1880" s="18" customFormat="1" ht="35.25" customHeight="1" x14ac:dyDescent="0.3">
      <c r="A202" s="98"/>
      <c r="B202" s="488" t="s">
        <v>10</v>
      </c>
      <c r="C202" s="489"/>
      <c r="D202" s="464"/>
      <c r="E202" s="465"/>
      <c r="F202" s="503"/>
      <c r="G202" s="485"/>
      <c r="H202" s="17"/>
      <c r="I202" s="71"/>
      <c r="J202" s="176"/>
      <c r="K202" s="587"/>
      <c r="L202"/>
      <c r="N202" s="186"/>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row>
    <row r="203" spans="1:1880" s="18" customFormat="1" ht="273.75" customHeight="1" x14ac:dyDescent="0.3">
      <c r="A203" s="98">
        <v>337</v>
      </c>
      <c r="B203" s="4" t="s">
        <v>55</v>
      </c>
      <c r="C203" s="4" t="s">
        <v>710</v>
      </c>
      <c r="D203" s="19" t="s">
        <v>592</v>
      </c>
      <c r="E203" s="354" t="e">
        <f>INDEX('PY1 Data(H)'!$A$1:$CZ$307,MATCH('Unit Data from Audit Worksheet'!$A203,'PY1 Data(H)'!$A$1:$A$307,0),MATCH('Unit Data from Audit Worksheet'!$D$2,'PY1 Data(H)'!$A$1:$CZ$1,0))</f>
        <v>#N/A</v>
      </c>
      <c r="F203" s="185">
        <v>0</v>
      </c>
      <c r="G203" s="386">
        <f>IF(F203&lt;0,"Error: Enter as positive.",)</f>
        <v>0</v>
      </c>
      <c r="H203" s="17"/>
      <c r="I203" s="71"/>
      <c r="J203" s="176"/>
      <c r="K203" s="587"/>
      <c r="L203"/>
      <c r="N203" s="186"/>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row>
    <row r="204" spans="1:1880" s="18" customFormat="1" ht="81.75" customHeight="1" x14ac:dyDescent="0.3">
      <c r="A204" s="98">
        <v>343</v>
      </c>
      <c r="B204" s="4" t="s">
        <v>55</v>
      </c>
      <c r="C204" s="4" t="s">
        <v>317</v>
      </c>
      <c r="D204" s="24" t="s">
        <v>711</v>
      </c>
      <c r="E204" s="354" t="e">
        <f>INDEX('PY1 Data(H)'!$A$1:$CZ$307,MATCH('Unit Data from Audit Worksheet'!$A204,'PY1 Data(H)'!$A$1:$A$307,0),MATCH('Unit Data from Audit Worksheet'!$D$2,'PY1 Data(H)'!$A$1:$CZ$1,0))</f>
        <v>#N/A</v>
      </c>
      <c r="F204" s="185">
        <v>0</v>
      </c>
      <c r="G204" s="386">
        <f>IF(F204&lt;0,"Error: Enter as positive.",)</f>
        <v>0</v>
      </c>
      <c r="H204" s="17"/>
      <c r="I204" s="71"/>
      <c r="J204" s="176"/>
      <c r="K204" s="587"/>
      <c r="L204"/>
      <c r="M204" s="89"/>
      <c r="N204" s="186"/>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row>
    <row r="205" spans="1:1880" ht="274.5" customHeight="1" x14ac:dyDescent="0.3">
      <c r="A205" s="98">
        <v>82</v>
      </c>
      <c r="B205" s="4" t="s">
        <v>60</v>
      </c>
      <c r="C205" s="4" t="s">
        <v>712</v>
      </c>
      <c r="D205" s="19" t="s">
        <v>428</v>
      </c>
      <c r="E205" s="354" t="e">
        <f>INDEX('PY1 Data(H)'!$A$1:$CZ$307,MATCH('Unit Data from Audit Worksheet'!$A205,'PY1 Data(H)'!$A$1:$A$307,0),MATCH('Unit Data from Audit Worksheet'!$D$2,'PY1 Data(H)'!$A$1:$CZ$1,0))</f>
        <v>#N/A</v>
      </c>
      <c r="F205" s="185">
        <v>0</v>
      </c>
      <c r="G205" s="386">
        <f>IF(F205&lt;0,"Error: Enter as positive.",)</f>
        <v>0</v>
      </c>
      <c r="H205" s="17"/>
      <c r="I205" s="416"/>
      <c r="J205" s="820"/>
      <c r="K205" s="587"/>
    </row>
    <row r="206" spans="1:1880" ht="270.75" customHeight="1" x14ac:dyDescent="0.3">
      <c r="A206" s="98">
        <v>359</v>
      </c>
      <c r="B206" s="4" t="s">
        <v>55</v>
      </c>
      <c r="C206" s="4" t="s">
        <v>713</v>
      </c>
      <c r="D206" s="19" t="s">
        <v>428</v>
      </c>
      <c r="E206" s="354" t="e">
        <f>INDEX('PY1 Data(H)'!$A$1:$CZ$307,MATCH('Unit Data from Audit Worksheet'!$A206,'PY1 Data(H)'!$A$1:$A$307,0),MATCH('Unit Data from Audit Worksheet'!$D$2,'PY1 Data(H)'!$A$1:$CZ$1,0))</f>
        <v>#N/A</v>
      </c>
      <c r="F206" s="185">
        <v>0</v>
      </c>
      <c r="G206" s="386">
        <f>IF(F206&lt;0,"Error: Enter as positive.",)</f>
        <v>0</v>
      </c>
      <c r="H206" s="17"/>
      <c r="I206" s="416"/>
      <c r="J206" s="176"/>
      <c r="K206" s="587"/>
    </row>
    <row r="207" spans="1:1880" s="418" customFormat="1" ht="33" customHeight="1" x14ac:dyDescent="0.3">
      <c r="A207" s="98"/>
      <c r="B207" s="456" t="s">
        <v>334</v>
      </c>
      <c r="C207" s="457"/>
      <c r="D207" s="87"/>
      <c r="E207" s="417"/>
      <c r="F207" s="405"/>
      <c r="G207" s="385"/>
      <c r="H207" s="17"/>
      <c r="I207" s="416"/>
      <c r="J207" s="176"/>
      <c r="K207" s="587"/>
      <c r="L207"/>
      <c r="M207" s="18"/>
      <c r="N207" s="186"/>
      <c r="O207" s="18"/>
      <c r="P207" s="18"/>
      <c r="Q207" s="18"/>
      <c r="R207" s="18"/>
      <c r="S207" s="18"/>
      <c r="T207" s="18"/>
      <c r="U207" s="18"/>
      <c r="V207" s="18"/>
      <c r="W207" s="18"/>
      <c r="X207" s="18"/>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c r="IW207" s="18"/>
      <c r="IX207" s="18"/>
      <c r="IY207" s="18"/>
      <c r="IZ207" s="18"/>
      <c r="JA207" s="18"/>
      <c r="JB207" s="18"/>
      <c r="JC207" s="18"/>
      <c r="JD207" s="18"/>
      <c r="JE207" s="18"/>
      <c r="JF207" s="18"/>
      <c r="JG207" s="18"/>
      <c r="JH207" s="18"/>
      <c r="JI207" s="18"/>
      <c r="JJ207" s="18"/>
      <c r="JK207" s="18"/>
      <c r="JL207" s="18"/>
      <c r="JM207" s="18"/>
      <c r="JN207" s="18"/>
      <c r="JO207" s="18"/>
      <c r="JP207" s="18"/>
      <c r="JQ207" s="18"/>
      <c r="JR207" s="18"/>
      <c r="JS207" s="18"/>
      <c r="JT207" s="18"/>
      <c r="JU207" s="18"/>
      <c r="JV207" s="18"/>
      <c r="JW207" s="18"/>
      <c r="JX207" s="18"/>
      <c r="JY207" s="18"/>
      <c r="JZ207" s="18"/>
      <c r="KA207" s="18"/>
      <c r="KB207" s="18"/>
      <c r="KC207" s="18"/>
      <c r="KD207" s="18"/>
      <c r="KE207" s="18"/>
      <c r="KF207" s="18"/>
      <c r="KG207" s="18"/>
      <c r="KH207" s="18"/>
      <c r="KI207" s="18"/>
      <c r="KJ207" s="18"/>
      <c r="KK207" s="18"/>
      <c r="KL207" s="18"/>
      <c r="KM207" s="18"/>
      <c r="KN207" s="18"/>
      <c r="KO207" s="18"/>
      <c r="KP207" s="18"/>
      <c r="KQ207" s="18"/>
      <c r="KR207" s="18"/>
      <c r="KS207" s="18"/>
      <c r="KT207" s="18"/>
      <c r="KU207" s="18"/>
      <c r="KV207" s="18"/>
      <c r="KW207" s="18"/>
      <c r="KX207" s="18"/>
      <c r="KY207" s="18"/>
      <c r="KZ207" s="18"/>
      <c r="LA207" s="18"/>
      <c r="LB207" s="18"/>
      <c r="LC207" s="18"/>
      <c r="LD207" s="18"/>
      <c r="LE207" s="18"/>
      <c r="LF207" s="18"/>
      <c r="LG207" s="18"/>
      <c r="LH207" s="18"/>
      <c r="LI207" s="18"/>
      <c r="LJ207" s="18"/>
      <c r="LK207" s="18"/>
      <c r="LL207" s="18"/>
      <c r="LM207" s="18"/>
      <c r="LN207" s="18"/>
      <c r="LO207" s="18"/>
      <c r="LP207" s="18"/>
      <c r="LQ207" s="18"/>
      <c r="LR207" s="18"/>
      <c r="LS207" s="18"/>
      <c r="LT207" s="18"/>
      <c r="LU207" s="18"/>
      <c r="LV207" s="18"/>
      <c r="LW207" s="18"/>
      <c r="LX207" s="18"/>
      <c r="LY207" s="18"/>
      <c r="LZ207" s="18"/>
      <c r="MA207" s="18"/>
      <c r="MB207" s="18"/>
      <c r="MC207" s="18"/>
      <c r="MD207" s="18"/>
      <c r="ME207" s="18"/>
      <c r="MF207" s="18"/>
      <c r="MG207" s="18"/>
      <c r="MH207" s="18"/>
      <c r="MI207" s="18"/>
      <c r="MJ207" s="18"/>
      <c r="MK207" s="18"/>
      <c r="ML207" s="18"/>
      <c r="MM207" s="18"/>
      <c r="MN207" s="18"/>
      <c r="MO207" s="18"/>
      <c r="MP207" s="18"/>
      <c r="MQ207" s="18"/>
      <c r="MR207" s="18"/>
      <c r="MS207" s="18"/>
      <c r="MT207" s="18"/>
      <c r="MU207" s="18"/>
      <c r="MV207" s="18"/>
      <c r="MW207" s="18"/>
      <c r="MX207" s="18"/>
      <c r="MY207" s="18"/>
      <c r="MZ207" s="18"/>
      <c r="NA207" s="18"/>
      <c r="NB207" s="18"/>
      <c r="NC207" s="18"/>
      <c r="ND207" s="18"/>
      <c r="NE207" s="18"/>
      <c r="NF207" s="18"/>
      <c r="NG207" s="18"/>
      <c r="NH207" s="18"/>
      <c r="NI207" s="18"/>
      <c r="NJ207" s="18"/>
      <c r="NK207" s="18"/>
      <c r="NL207" s="18"/>
      <c r="NM207" s="18"/>
      <c r="NN207" s="18"/>
      <c r="NO207" s="18"/>
      <c r="NP207" s="18"/>
      <c r="NQ207" s="18"/>
      <c r="NR207" s="18"/>
      <c r="NS207" s="18"/>
      <c r="NT207" s="18"/>
      <c r="NU207" s="18"/>
      <c r="NV207" s="18"/>
      <c r="NW207" s="18"/>
      <c r="NX207" s="18"/>
      <c r="NY207" s="18"/>
      <c r="NZ207" s="18"/>
      <c r="OA207" s="18"/>
      <c r="OB207" s="18"/>
      <c r="OC207" s="18"/>
      <c r="OD207" s="18"/>
      <c r="OE207" s="18"/>
      <c r="OF207" s="18"/>
      <c r="OG207" s="18"/>
      <c r="OH207" s="18"/>
      <c r="OI207" s="18"/>
      <c r="OJ207" s="18"/>
      <c r="OK207" s="18"/>
      <c r="OL207" s="18"/>
      <c r="OM207" s="18"/>
      <c r="ON207" s="18"/>
      <c r="OO207" s="18"/>
      <c r="OP207" s="18"/>
      <c r="OQ207" s="18"/>
      <c r="OR207" s="18"/>
      <c r="OS207" s="18"/>
      <c r="OT207" s="18"/>
      <c r="OU207" s="18"/>
      <c r="OV207" s="18"/>
      <c r="OW207" s="18"/>
      <c r="OX207" s="18"/>
      <c r="OY207" s="18"/>
      <c r="OZ207" s="18"/>
      <c r="PA207" s="18"/>
      <c r="PB207" s="18"/>
      <c r="PC207" s="18"/>
      <c r="PD207" s="18"/>
      <c r="PE207" s="18"/>
      <c r="PF207" s="18"/>
      <c r="PG207" s="18"/>
      <c r="PH207" s="18"/>
      <c r="PI207" s="18"/>
      <c r="PJ207" s="18"/>
      <c r="PK207" s="18"/>
      <c r="PL207" s="18"/>
      <c r="PM207" s="18"/>
      <c r="PN207" s="18"/>
      <c r="PO207" s="18"/>
      <c r="PP207" s="18"/>
      <c r="PQ207" s="18"/>
      <c r="PR207" s="18"/>
      <c r="PS207" s="18"/>
      <c r="PT207" s="18"/>
      <c r="PU207" s="18"/>
      <c r="PV207" s="18"/>
      <c r="PW207" s="18"/>
      <c r="PX207" s="18"/>
      <c r="PY207" s="18"/>
      <c r="PZ207" s="18"/>
      <c r="QA207" s="18"/>
      <c r="QB207" s="18"/>
      <c r="QC207" s="18"/>
      <c r="QD207" s="18"/>
      <c r="QE207" s="18"/>
      <c r="QF207" s="18"/>
      <c r="QG207" s="18"/>
      <c r="QH207" s="18"/>
      <c r="QI207" s="18"/>
      <c r="QJ207" s="18"/>
      <c r="QK207" s="18"/>
      <c r="QL207" s="18"/>
      <c r="QM207" s="18"/>
      <c r="QN207" s="18"/>
      <c r="QO207" s="18"/>
      <c r="QP207" s="18"/>
      <c r="QQ207" s="18"/>
      <c r="QR207" s="18"/>
      <c r="QS207" s="18"/>
      <c r="QT207" s="18"/>
      <c r="QU207" s="18"/>
      <c r="QV207" s="18"/>
      <c r="QW207" s="18"/>
      <c r="QX207" s="18"/>
      <c r="QY207" s="18"/>
      <c r="QZ207" s="18"/>
      <c r="RA207" s="18"/>
      <c r="RB207" s="18"/>
      <c r="RC207" s="18"/>
      <c r="RD207" s="18"/>
      <c r="RE207" s="18"/>
      <c r="RF207" s="18"/>
      <c r="RG207" s="18"/>
      <c r="RH207" s="18"/>
      <c r="RI207" s="18"/>
      <c r="RJ207" s="18"/>
      <c r="RK207" s="18"/>
      <c r="RL207" s="18"/>
      <c r="RM207" s="18"/>
      <c r="RN207" s="18"/>
      <c r="RO207" s="18"/>
      <c r="RP207" s="18"/>
      <c r="RQ207" s="18"/>
      <c r="RR207" s="18"/>
      <c r="RS207" s="18"/>
      <c r="RT207" s="18"/>
      <c r="RU207" s="18"/>
      <c r="RV207" s="18"/>
      <c r="RW207" s="18"/>
      <c r="RX207" s="18"/>
      <c r="RY207" s="18"/>
      <c r="RZ207" s="18"/>
      <c r="SA207" s="18"/>
      <c r="SB207" s="18"/>
      <c r="SC207" s="18"/>
      <c r="SD207" s="18"/>
      <c r="SE207" s="18"/>
      <c r="SF207" s="18"/>
      <c r="SG207" s="18"/>
      <c r="SH207" s="18"/>
      <c r="SI207" s="18"/>
      <c r="SJ207" s="18"/>
      <c r="SK207" s="18"/>
      <c r="SL207" s="18"/>
      <c r="SM207" s="18"/>
      <c r="SN207" s="18"/>
      <c r="SO207" s="18"/>
      <c r="SP207" s="18"/>
      <c r="SQ207" s="18"/>
      <c r="SR207" s="18"/>
      <c r="SS207" s="18"/>
      <c r="ST207" s="18"/>
      <c r="SU207" s="18"/>
      <c r="SV207" s="18"/>
      <c r="SW207" s="18"/>
      <c r="SX207" s="18"/>
      <c r="SY207" s="18"/>
      <c r="SZ207" s="18"/>
      <c r="TA207" s="18"/>
      <c r="TB207" s="18"/>
      <c r="TC207" s="18"/>
      <c r="TD207" s="18"/>
      <c r="TE207" s="18"/>
      <c r="TF207" s="18"/>
      <c r="TG207" s="18"/>
      <c r="TH207" s="18"/>
      <c r="TI207" s="18"/>
      <c r="TJ207" s="18"/>
      <c r="TK207" s="18"/>
      <c r="TL207" s="18"/>
      <c r="TM207" s="18"/>
      <c r="TN207" s="18"/>
      <c r="TO207" s="18"/>
      <c r="TP207" s="18"/>
      <c r="TQ207" s="18"/>
      <c r="TR207" s="18"/>
      <c r="TS207" s="18"/>
      <c r="TT207" s="18"/>
      <c r="TU207" s="18"/>
      <c r="TV207" s="18"/>
      <c r="TW207" s="18"/>
      <c r="TX207" s="18"/>
      <c r="TY207" s="18"/>
      <c r="TZ207" s="18"/>
      <c r="UA207" s="18"/>
      <c r="UB207" s="18"/>
      <c r="UC207" s="18"/>
      <c r="UD207" s="18"/>
      <c r="UE207" s="18"/>
      <c r="UF207" s="18"/>
      <c r="UG207" s="18"/>
      <c r="UH207" s="18"/>
      <c r="UI207" s="18"/>
      <c r="UJ207" s="18"/>
      <c r="UK207" s="18"/>
      <c r="UL207" s="18"/>
      <c r="UM207" s="18"/>
      <c r="UN207" s="18"/>
      <c r="UO207" s="18"/>
      <c r="UP207" s="18"/>
      <c r="UQ207" s="18"/>
      <c r="UR207" s="18"/>
      <c r="US207" s="18"/>
      <c r="UT207" s="18"/>
      <c r="UU207" s="18"/>
      <c r="UV207" s="18"/>
      <c r="UW207" s="18"/>
      <c r="UX207" s="18"/>
      <c r="UY207" s="18"/>
      <c r="UZ207" s="18"/>
      <c r="VA207" s="18"/>
      <c r="VB207" s="18"/>
      <c r="VC207" s="18"/>
      <c r="VD207" s="18"/>
      <c r="VE207" s="18"/>
      <c r="VF207" s="18"/>
      <c r="VG207" s="18"/>
      <c r="VH207" s="18"/>
      <c r="VI207" s="18"/>
      <c r="VJ207" s="18"/>
      <c r="VK207" s="18"/>
      <c r="VL207" s="18"/>
      <c r="VM207" s="18"/>
      <c r="VN207" s="18"/>
      <c r="VO207" s="18"/>
      <c r="VP207" s="18"/>
      <c r="VQ207" s="18"/>
      <c r="VR207" s="18"/>
      <c r="VS207" s="18"/>
      <c r="VT207" s="18"/>
      <c r="VU207" s="18"/>
      <c r="VV207" s="18"/>
      <c r="VW207" s="18"/>
      <c r="VX207" s="18"/>
      <c r="VY207" s="18"/>
      <c r="VZ207" s="18"/>
      <c r="WA207" s="18"/>
      <c r="WB207" s="18"/>
      <c r="WC207" s="18"/>
      <c r="WD207" s="18"/>
      <c r="WE207" s="18"/>
      <c r="WF207" s="18"/>
      <c r="WG207" s="18"/>
      <c r="WH207" s="18"/>
      <c r="WI207" s="18"/>
      <c r="WJ207" s="18"/>
      <c r="WK207" s="18"/>
      <c r="WL207" s="18"/>
      <c r="WM207" s="18"/>
      <c r="WN207" s="18"/>
      <c r="WO207" s="18"/>
      <c r="WP207" s="18"/>
      <c r="WQ207" s="18"/>
      <c r="WR207" s="18"/>
      <c r="WS207" s="18"/>
      <c r="WT207" s="18"/>
      <c r="WU207" s="18"/>
      <c r="WV207" s="18"/>
      <c r="WW207" s="18"/>
      <c r="WX207" s="18"/>
      <c r="WY207" s="18"/>
      <c r="WZ207" s="18"/>
      <c r="XA207" s="18"/>
      <c r="XB207" s="18"/>
      <c r="XC207" s="18"/>
      <c r="XD207" s="18"/>
      <c r="XE207" s="18"/>
      <c r="XF207" s="18"/>
      <c r="XG207" s="18"/>
      <c r="XH207" s="18"/>
      <c r="XI207" s="18"/>
      <c r="XJ207" s="18"/>
      <c r="XK207" s="18"/>
      <c r="XL207" s="18"/>
      <c r="XM207" s="18"/>
      <c r="XN207" s="18"/>
      <c r="XO207" s="18"/>
      <c r="XP207" s="18"/>
      <c r="XQ207" s="18"/>
      <c r="XR207" s="18"/>
      <c r="XS207" s="18"/>
      <c r="XT207" s="18"/>
      <c r="XU207" s="18"/>
      <c r="XV207" s="18"/>
      <c r="XW207" s="18"/>
      <c r="XX207" s="18"/>
      <c r="XY207" s="18"/>
      <c r="XZ207" s="18"/>
      <c r="YA207" s="18"/>
      <c r="YB207" s="18"/>
      <c r="YC207" s="18"/>
      <c r="YD207" s="18"/>
      <c r="YE207" s="18"/>
      <c r="YF207" s="18"/>
      <c r="YG207" s="18"/>
      <c r="YH207" s="18"/>
      <c r="YI207" s="18"/>
      <c r="YJ207" s="18"/>
      <c r="YK207" s="18"/>
      <c r="YL207" s="18"/>
      <c r="YM207" s="18"/>
      <c r="YN207" s="18"/>
      <c r="YO207" s="18"/>
      <c r="YP207" s="18"/>
      <c r="YQ207" s="18"/>
      <c r="YR207" s="18"/>
      <c r="YS207" s="18"/>
      <c r="YT207" s="18"/>
      <c r="YU207" s="18"/>
      <c r="YV207" s="18"/>
      <c r="YW207" s="18"/>
      <c r="YX207" s="18"/>
      <c r="YY207" s="18"/>
      <c r="YZ207" s="18"/>
      <c r="ZA207" s="18"/>
      <c r="ZB207" s="18"/>
      <c r="ZC207" s="18"/>
      <c r="ZD207" s="18"/>
      <c r="ZE207" s="18"/>
      <c r="ZF207" s="18"/>
      <c r="ZG207" s="18"/>
      <c r="ZH207" s="18"/>
      <c r="ZI207" s="18"/>
      <c r="ZJ207" s="18"/>
      <c r="ZK207" s="18"/>
      <c r="ZL207" s="18"/>
      <c r="ZM207" s="18"/>
      <c r="ZN207" s="18"/>
      <c r="ZO207" s="18"/>
      <c r="ZP207" s="18"/>
      <c r="ZQ207" s="18"/>
      <c r="ZR207" s="18"/>
      <c r="ZS207" s="18"/>
      <c r="ZT207" s="18"/>
      <c r="ZU207" s="18"/>
      <c r="ZV207" s="18"/>
      <c r="ZW207" s="18"/>
      <c r="ZX207" s="18"/>
      <c r="ZY207" s="18"/>
      <c r="ZZ207" s="18"/>
      <c r="AAA207" s="18"/>
      <c r="AAB207" s="18"/>
      <c r="AAC207" s="18"/>
      <c r="AAD207" s="18"/>
      <c r="AAE207" s="18"/>
      <c r="AAF207" s="18"/>
      <c r="AAG207" s="18"/>
      <c r="AAH207" s="18"/>
      <c r="AAI207" s="18"/>
      <c r="AAJ207" s="18"/>
      <c r="AAK207" s="18"/>
      <c r="AAL207" s="18"/>
      <c r="AAM207" s="18"/>
      <c r="AAN207" s="18"/>
      <c r="AAO207" s="18"/>
      <c r="AAP207" s="18"/>
      <c r="AAQ207" s="18"/>
      <c r="AAR207" s="18"/>
      <c r="AAS207" s="18"/>
      <c r="AAT207" s="18"/>
      <c r="AAU207" s="18"/>
      <c r="AAV207" s="18"/>
      <c r="AAW207" s="18"/>
      <c r="AAX207" s="18"/>
      <c r="AAY207" s="18"/>
      <c r="AAZ207" s="18"/>
      <c r="ABA207" s="18"/>
      <c r="ABB207" s="18"/>
      <c r="ABC207" s="18"/>
      <c r="ABD207" s="18"/>
      <c r="ABE207" s="18"/>
      <c r="ABF207" s="18"/>
      <c r="ABG207" s="18"/>
      <c r="ABH207" s="18"/>
      <c r="ABI207" s="18"/>
      <c r="ABJ207" s="18"/>
      <c r="ABK207" s="18"/>
      <c r="ABL207" s="18"/>
      <c r="ABM207" s="18"/>
      <c r="ABN207" s="18"/>
      <c r="ABO207" s="18"/>
      <c r="ABP207" s="18"/>
      <c r="ABQ207" s="18"/>
      <c r="ABR207" s="18"/>
      <c r="ABS207" s="18"/>
      <c r="ABT207" s="18"/>
      <c r="ABU207" s="18"/>
      <c r="ABV207" s="18"/>
      <c r="ABW207" s="18"/>
      <c r="ABX207" s="18"/>
      <c r="ABY207" s="18"/>
      <c r="ABZ207" s="18"/>
      <c r="ACA207" s="18"/>
      <c r="ACB207" s="18"/>
      <c r="ACC207" s="18"/>
      <c r="ACD207" s="18"/>
      <c r="ACE207" s="18"/>
      <c r="ACF207" s="18"/>
      <c r="ACG207" s="18"/>
      <c r="ACH207" s="18"/>
      <c r="ACI207" s="18"/>
      <c r="ACJ207" s="18"/>
      <c r="ACK207" s="18"/>
      <c r="ACL207" s="18"/>
      <c r="ACM207" s="18"/>
      <c r="ACN207" s="18"/>
      <c r="ACO207" s="18"/>
      <c r="ACP207" s="18"/>
      <c r="ACQ207" s="18"/>
      <c r="ACR207" s="18"/>
      <c r="ACS207" s="18"/>
      <c r="ACT207" s="18"/>
      <c r="ACU207" s="18"/>
      <c r="ACV207" s="18"/>
      <c r="ACW207" s="18"/>
      <c r="ACX207" s="18"/>
      <c r="ACY207" s="18"/>
      <c r="ACZ207" s="18"/>
      <c r="ADA207" s="18"/>
      <c r="ADB207" s="18"/>
      <c r="ADC207" s="18"/>
      <c r="ADD207" s="18"/>
      <c r="ADE207" s="18"/>
      <c r="ADF207" s="18"/>
      <c r="ADG207" s="18"/>
      <c r="ADH207" s="18"/>
      <c r="ADI207" s="18"/>
      <c r="ADJ207" s="18"/>
      <c r="ADK207" s="18"/>
      <c r="ADL207" s="18"/>
      <c r="ADM207" s="18"/>
      <c r="ADN207" s="18"/>
      <c r="ADO207" s="18"/>
      <c r="ADP207" s="18"/>
      <c r="ADQ207" s="18"/>
      <c r="ADR207" s="18"/>
      <c r="ADS207" s="18"/>
      <c r="ADT207" s="18"/>
      <c r="ADU207" s="18"/>
      <c r="ADV207" s="18"/>
      <c r="ADW207" s="18"/>
      <c r="ADX207" s="18"/>
      <c r="ADY207" s="18"/>
      <c r="ADZ207" s="18"/>
      <c r="AEA207" s="18"/>
      <c r="AEB207" s="18"/>
      <c r="AEC207" s="18"/>
      <c r="AED207" s="18"/>
      <c r="AEE207" s="18"/>
      <c r="AEF207" s="18"/>
      <c r="AEG207" s="18"/>
      <c r="AEH207" s="18"/>
      <c r="AEI207" s="18"/>
      <c r="AEJ207" s="18"/>
      <c r="AEK207" s="18"/>
      <c r="AEL207" s="18"/>
      <c r="AEM207" s="18"/>
      <c r="AEN207" s="18"/>
      <c r="AEO207" s="18"/>
      <c r="AEP207" s="18"/>
      <c r="AEQ207" s="18"/>
      <c r="AER207" s="18"/>
      <c r="AES207" s="18"/>
      <c r="AET207" s="18"/>
      <c r="AEU207" s="18"/>
      <c r="AEV207" s="18"/>
      <c r="AEW207" s="18"/>
      <c r="AEX207" s="18"/>
      <c r="AEY207" s="18"/>
      <c r="AEZ207" s="18"/>
      <c r="AFA207" s="18"/>
      <c r="AFB207" s="18"/>
      <c r="AFC207" s="18"/>
      <c r="AFD207" s="18"/>
      <c r="AFE207" s="18"/>
      <c r="AFF207" s="18"/>
      <c r="AFG207" s="18"/>
      <c r="AFH207" s="18"/>
      <c r="AFI207" s="18"/>
      <c r="AFJ207" s="18"/>
      <c r="AFK207" s="18"/>
      <c r="AFL207" s="18"/>
      <c r="AFM207" s="18"/>
      <c r="AFN207" s="18"/>
      <c r="AFO207" s="18"/>
      <c r="AFP207" s="18"/>
      <c r="AFQ207" s="18"/>
      <c r="AFR207" s="18"/>
      <c r="AFS207" s="18"/>
      <c r="AFT207" s="18"/>
      <c r="AFU207" s="18"/>
      <c r="AFV207" s="18"/>
      <c r="AFW207" s="18"/>
      <c r="AFX207" s="18"/>
      <c r="AFY207" s="18"/>
      <c r="AFZ207" s="18"/>
      <c r="AGA207" s="18"/>
      <c r="AGB207" s="18"/>
      <c r="AGC207" s="18"/>
      <c r="AGD207" s="18"/>
      <c r="AGE207" s="18"/>
      <c r="AGF207" s="18"/>
      <c r="AGG207" s="18"/>
      <c r="AGH207" s="18"/>
      <c r="AGI207" s="18"/>
      <c r="AGJ207" s="18"/>
      <c r="AGK207" s="18"/>
      <c r="AGL207" s="18"/>
      <c r="AGM207" s="18"/>
      <c r="AGN207" s="18"/>
      <c r="AGO207" s="18"/>
      <c r="AGP207" s="18"/>
      <c r="AGQ207" s="18"/>
      <c r="AGR207" s="18"/>
      <c r="AGS207" s="18"/>
      <c r="AGT207" s="18"/>
      <c r="AGU207" s="18"/>
      <c r="AGV207" s="18"/>
      <c r="AGW207" s="18"/>
      <c r="AGX207" s="18"/>
      <c r="AGY207" s="18"/>
      <c r="AGZ207" s="18"/>
      <c r="AHA207" s="18"/>
      <c r="AHB207" s="18"/>
      <c r="AHC207" s="18"/>
      <c r="AHD207" s="18"/>
      <c r="AHE207" s="18"/>
      <c r="AHF207" s="18"/>
      <c r="AHG207" s="18"/>
      <c r="AHH207" s="18"/>
      <c r="AHI207" s="18"/>
      <c r="AHJ207" s="18"/>
      <c r="AHK207" s="18"/>
      <c r="AHL207" s="18"/>
      <c r="AHM207" s="18"/>
      <c r="AHN207" s="18"/>
      <c r="AHO207" s="18"/>
      <c r="AHP207" s="18"/>
      <c r="AHQ207" s="18"/>
      <c r="AHR207" s="18"/>
      <c r="AHS207" s="18"/>
      <c r="AHT207" s="18"/>
      <c r="AHU207" s="18"/>
      <c r="AHV207" s="18"/>
      <c r="AHW207" s="18"/>
      <c r="AHX207" s="18"/>
      <c r="AHY207" s="18"/>
      <c r="AHZ207" s="18"/>
      <c r="AIA207" s="18"/>
      <c r="AIB207" s="18"/>
      <c r="AIC207" s="18"/>
      <c r="AID207" s="18"/>
      <c r="AIE207" s="18"/>
      <c r="AIF207" s="18"/>
      <c r="AIG207" s="18"/>
      <c r="AIH207" s="18"/>
      <c r="AII207" s="18"/>
      <c r="AIJ207" s="18"/>
      <c r="AIK207" s="18"/>
      <c r="AIL207" s="18"/>
      <c r="AIM207" s="18"/>
      <c r="AIN207" s="18"/>
      <c r="AIO207" s="18"/>
      <c r="AIP207" s="18"/>
      <c r="AIQ207" s="18"/>
      <c r="AIR207" s="18"/>
      <c r="AIS207" s="18"/>
      <c r="AIT207" s="18"/>
      <c r="AIU207" s="18"/>
      <c r="AIV207" s="18"/>
      <c r="AIW207" s="18"/>
      <c r="AIX207" s="18"/>
      <c r="AIY207" s="18"/>
      <c r="AIZ207" s="18"/>
      <c r="AJA207" s="18"/>
      <c r="AJB207" s="18"/>
      <c r="AJC207" s="18"/>
      <c r="AJD207" s="18"/>
      <c r="AJE207" s="18"/>
      <c r="AJF207" s="18"/>
      <c r="AJG207" s="18"/>
      <c r="AJH207" s="18"/>
      <c r="AJI207" s="18"/>
      <c r="AJJ207" s="18"/>
      <c r="AJK207" s="18"/>
      <c r="AJL207" s="18"/>
      <c r="AJM207" s="18"/>
      <c r="AJN207" s="18"/>
      <c r="AJO207" s="18"/>
      <c r="AJP207" s="18"/>
      <c r="AJQ207" s="18"/>
      <c r="AJR207" s="18"/>
      <c r="AJS207" s="18"/>
      <c r="AJT207" s="18"/>
      <c r="AJU207" s="18"/>
      <c r="AJV207" s="18"/>
      <c r="AJW207" s="18"/>
      <c r="AJX207" s="18"/>
      <c r="AJY207" s="18"/>
      <c r="AJZ207" s="18"/>
      <c r="AKA207" s="18"/>
      <c r="AKB207" s="18"/>
      <c r="AKC207" s="18"/>
      <c r="AKD207" s="18"/>
      <c r="AKE207" s="18"/>
      <c r="AKF207" s="18"/>
      <c r="AKG207" s="18"/>
      <c r="AKH207" s="18"/>
      <c r="AKI207" s="18"/>
      <c r="AKJ207" s="18"/>
      <c r="AKK207" s="18"/>
      <c r="AKL207" s="18"/>
      <c r="AKM207" s="18"/>
      <c r="AKN207" s="18"/>
      <c r="AKO207" s="18"/>
      <c r="AKP207" s="18"/>
      <c r="AKQ207" s="18"/>
      <c r="AKR207" s="18"/>
      <c r="AKS207" s="18"/>
      <c r="AKT207" s="18"/>
      <c r="AKU207" s="18"/>
      <c r="AKV207" s="18"/>
      <c r="AKW207" s="18"/>
      <c r="AKX207" s="18"/>
      <c r="AKY207" s="18"/>
      <c r="AKZ207" s="18"/>
      <c r="ALA207" s="18"/>
      <c r="ALB207" s="18"/>
      <c r="ALC207" s="18"/>
      <c r="ALD207" s="18"/>
      <c r="ALE207" s="18"/>
      <c r="ALF207" s="18"/>
      <c r="ALG207" s="18"/>
      <c r="ALH207" s="18"/>
      <c r="ALI207" s="18"/>
      <c r="ALJ207" s="18"/>
      <c r="ALK207" s="18"/>
      <c r="ALL207" s="18"/>
      <c r="ALM207" s="18"/>
      <c r="ALN207" s="18"/>
      <c r="ALO207" s="18"/>
      <c r="ALP207" s="18"/>
      <c r="ALQ207" s="18"/>
      <c r="ALR207" s="18"/>
      <c r="ALS207" s="18"/>
      <c r="ALT207" s="18"/>
      <c r="ALU207" s="18"/>
      <c r="ALV207" s="18"/>
      <c r="ALW207" s="18"/>
      <c r="ALX207" s="18"/>
      <c r="ALY207" s="18"/>
      <c r="ALZ207" s="18"/>
      <c r="AMA207" s="18"/>
      <c r="AMB207" s="18"/>
      <c r="AMC207" s="18"/>
      <c r="AMD207" s="18"/>
      <c r="AME207" s="18"/>
      <c r="AMF207" s="18"/>
      <c r="AMG207" s="18"/>
      <c r="AMH207" s="18"/>
      <c r="AMI207" s="18"/>
      <c r="AMJ207" s="18"/>
      <c r="AMK207" s="18"/>
      <c r="AML207" s="18"/>
      <c r="AMM207" s="18"/>
      <c r="AMN207" s="18"/>
      <c r="AMO207" s="18"/>
      <c r="AMP207" s="18"/>
      <c r="AMQ207" s="18"/>
      <c r="AMR207" s="18"/>
      <c r="AMS207" s="18"/>
      <c r="AMT207" s="18"/>
      <c r="AMU207" s="18"/>
      <c r="AMV207" s="18"/>
      <c r="AMW207" s="18"/>
      <c r="AMX207" s="18"/>
      <c r="AMY207" s="18"/>
      <c r="AMZ207" s="18"/>
      <c r="ANA207" s="18"/>
      <c r="ANB207" s="18"/>
      <c r="ANC207" s="18"/>
      <c r="AND207" s="18"/>
      <c r="ANE207" s="18"/>
      <c r="ANF207" s="18"/>
      <c r="ANG207" s="18"/>
      <c r="ANH207" s="18"/>
      <c r="ANI207" s="18"/>
      <c r="ANJ207" s="18"/>
      <c r="ANK207" s="18"/>
      <c r="ANL207" s="18"/>
      <c r="ANM207" s="18"/>
      <c r="ANN207" s="18"/>
      <c r="ANO207" s="18"/>
      <c r="ANP207" s="18"/>
      <c r="ANQ207" s="18"/>
      <c r="ANR207" s="18"/>
      <c r="ANS207" s="18"/>
      <c r="ANT207" s="18"/>
      <c r="ANU207" s="18"/>
      <c r="ANV207" s="18"/>
      <c r="ANW207" s="18"/>
      <c r="ANX207" s="18"/>
      <c r="ANY207" s="18"/>
      <c r="ANZ207" s="18"/>
      <c r="AOA207" s="18"/>
      <c r="AOB207" s="18"/>
      <c r="AOC207" s="18"/>
      <c r="AOD207" s="18"/>
      <c r="AOE207" s="18"/>
      <c r="AOF207" s="18"/>
      <c r="AOG207" s="18"/>
      <c r="AOH207" s="18"/>
      <c r="AOI207" s="18"/>
      <c r="AOJ207" s="18"/>
      <c r="AOK207" s="18"/>
      <c r="AOL207" s="18"/>
      <c r="AOM207" s="18"/>
      <c r="AON207" s="18"/>
      <c r="AOO207" s="18"/>
      <c r="AOP207" s="18"/>
      <c r="AOQ207" s="18"/>
      <c r="AOR207" s="18"/>
      <c r="AOS207" s="18"/>
      <c r="AOT207" s="18"/>
      <c r="AOU207" s="18"/>
      <c r="AOV207" s="18"/>
      <c r="AOW207" s="18"/>
      <c r="AOX207" s="18"/>
      <c r="AOY207" s="18"/>
      <c r="AOZ207" s="18"/>
      <c r="APA207" s="18"/>
      <c r="APB207" s="18"/>
      <c r="APC207" s="18"/>
      <c r="APD207" s="18"/>
      <c r="APE207" s="18"/>
      <c r="APF207" s="18"/>
      <c r="APG207" s="18"/>
      <c r="APH207" s="18"/>
      <c r="API207" s="18"/>
      <c r="APJ207" s="18"/>
      <c r="APK207" s="18"/>
      <c r="APL207" s="18"/>
      <c r="APM207" s="18"/>
      <c r="APN207" s="18"/>
      <c r="APO207" s="18"/>
      <c r="APP207" s="18"/>
      <c r="APQ207" s="18"/>
      <c r="APR207" s="18"/>
      <c r="APS207" s="18"/>
      <c r="APT207" s="18"/>
      <c r="APU207" s="18"/>
      <c r="APV207" s="18"/>
      <c r="APW207" s="18"/>
      <c r="APX207" s="18"/>
      <c r="APY207" s="18"/>
      <c r="APZ207" s="18"/>
      <c r="AQA207" s="18"/>
      <c r="AQB207" s="18"/>
      <c r="AQC207" s="18"/>
      <c r="AQD207" s="18"/>
      <c r="AQE207" s="18"/>
      <c r="AQF207" s="18"/>
      <c r="AQG207" s="18"/>
      <c r="AQH207" s="18"/>
      <c r="AQI207" s="18"/>
      <c r="AQJ207" s="18"/>
      <c r="AQK207" s="18"/>
      <c r="AQL207" s="18"/>
      <c r="AQM207" s="18"/>
      <c r="AQN207" s="18"/>
      <c r="AQO207" s="18"/>
      <c r="AQP207" s="18"/>
      <c r="AQQ207" s="18"/>
      <c r="AQR207" s="18"/>
      <c r="AQS207" s="18"/>
      <c r="AQT207" s="18"/>
      <c r="AQU207" s="18"/>
      <c r="AQV207" s="18"/>
      <c r="AQW207" s="18"/>
      <c r="AQX207" s="18"/>
      <c r="AQY207" s="18"/>
      <c r="AQZ207" s="18"/>
      <c r="ARA207" s="18"/>
      <c r="ARB207" s="18"/>
      <c r="ARC207" s="18"/>
      <c r="ARD207" s="18"/>
      <c r="ARE207" s="18"/>
      <c r="ARF207" s="18"/>
      <c r="ARG207" s="18"/>
      <c r="ARH207" s="18"/>
      <c r="ARI207" s="18"/>
      <c r="ARJ207" s="18"/>
      <c r="ARK207" s="18"/>
      <c r="ARL207" s="18"/>
      <c r="ARM207" s="18"/>
      <c r="ARN207" s="18"/>
      <c r="ARO207" s="18"/>
      <c r="ARP207" s="18"/>
      <c r="ARQ207" s="18"/>
      <c r="ARR207" s="18"/>
      <c r="ARS207" s="18"/>
      <c r="ART207" s="18"/>
      <c r="ARU207" s="18"/>
      <c r="ARV207" s="18"/>
      <c r="ARW207" s="18"/>
      <c r="ARX207" s="18"/>
      <c r="ARY207" s="18"/>
      <c r="ARZ207" s="18"/>
      <c r="ASA207" s="18"/>
      <c r="ASB207" s="18"/>
      <c r="ASC207" s="18"/>
      <c r="ASD207" s="18"/>
      <c r="ASE207" s="18"/>
      <c r="ASF207" s="18"/>
      <c r="ASG207" s="18"/>
      <c r="ASH207" s="18"/>
      <c r="ASI207" s="18"/>
      <c r="ASJ207" s="18"/>
      <c r="ASK207" s="18"/>
      <c r="ASL207" s="18"/>
      <c r="ASM207" s="18"/>
      <c r="ASN207" s="18"/>
      <c r="ASO207" s="18"/>
      <c r="ASP207" s="18"/>
      <c r="ASQ207" s="18"/>
      <c r="ASR207" s="18"/>
      <c r="ASS207" s="18"/>
      <c r="AST207" s="18"/>
      <c r="ASU207" s="18"/>
      <c r="ASV207" s="18"/>
      <c r="ASW207" s="18"/>
      <c r="ASX207" s="18"/>
      <c r="ASY207" s="18"/>
      <c r="ASZ207" s="18"/>
      <c r="ATA207" s="18"/>
      <c r="ATB207" s="18"/>
      <c r="ATC207" s="18"/>
      <c r="ATD207" s="18"/>
      <c r="ATE207" s="18"/>
      <c r="ATF207" s="18"/>
      <c r="ATG207" s="18"/>
      <c r="ATH207" s="18"/>
      <c r="ATI207" s="18"/>
      <c r="ATJ207" s="18"/>
      <c r="ATK207" s="18"/>
      <c r="ATL207" s="18"/>
      <c r="ATM207" s="18"/>
      <c r="ATN207" s="18"/>
      <c r="ATO207" s="18"/>
      <c r="ATP207" s="18"/>
      <c r="ATQ207" s="18"/>
      <c r="ATR207" s="18"/>
      <c r="ATS207" s="18"/>
      <c r="ATT207" s="18"/>
      <c r="ATU207" s="18"/>
      <c r="ATV207" s="18"/>
      <c r="ATW207" s="18"/>
      <c r="ATX207" s="18"/>
      <c r="ATY207" s="18"/>
      <c r="ATZ207" s="18"/>
      <c r="AUA207" s="18"/>
      <c r="AUB207" s="18"/>
      <c r="AUC207" s="18"/>
      <c r="AUD207" s="18"/>
      <c r="AUE207" s="18"/>
      <c r="AUF207" s="18"/>
      <c r="AUG207" s="18"/>
      <c r="AUH207" s="18"/>
      <c r="AUI207" s="18"/>
      <c r="AUJ207" s="18"/>
      <c r="AUK207" s="18"/>
      <c r="AUL207" s="18"/>
      <c r="AUM207" s="18"/>
      <c r="AUN207" s="18"/>
      <c r="AUO207" s="18"/>
      <c r="AUP207" s="18"/>
      <c r="AUQ207" s="18"/>
      <c r="AUR207" s="18"/>
      <c r="AUS207" s="18"/>
      <c r="AUT207" s="18"/>
      <c r="AUU207" s="18"/>
      <c r="AUV207" s="18"/>
      <c r="AUW207" s="18"/>
      <c r="AUX207" s="18"/>
      <c r="AUY207" s="18"/>
      <c r="AUZ207" s="18"/>
      <c r="AVA207" s="18"/>
      <c r="AVB207" s="18"/>
      <c r="AVC207" s="18"/>
      <c r="AVD207" s="18"/>
      <c r="AVE207" s="18"/>
      <c r="AVF207" s="18"/>
      <c r="AVG207" s="18"/>
      <c r="AVH207" s="18"/>
      <c r="AVI207" s="18"/>
      <c r="AVJ207" s="18"/>
      <c r="AVK207" s="18"/>
      <c r="AVL207" s="18"/>
      <c r="AVM207" s="18"/>
      <c r="AVN207" s="18"/>
      <c r="AVO207" s="18"/>
      <c r="AVP207" s="18"/>
      <c r="AVQ207" s="18"/>
      <c r="AVR207" s="18"/>
      <c r="AVS207" s="18"/>
      <c r="AVT207" s="18"/>
      <c r="AVU207" s="18"/>
      <c r="AVV207" s="18"/>
      <c r="AVW207" s="18"/>
      <c r="AVX207" s="18"/>
      <c r="AVY207" s="18"/>
      <c r="AVZ207" s="18"/>
      <c r="AWA207" s="18"/>
      <c r="AWB207" s="18"/>
      <c r="AWC207" s="18"/>
      <c r="AWD207" s="18"/>
      <c r="AWE207" s="18"/>
      <c r="AWF207" s="18"/>
      <c r="AWG207" s="18"/>
      <c r="AWH207" s="18"/>
      <c r="AWI207" s="18"/>
      <c r="AWJ207" s="18"/>
      <c r="AWK207" s="18"/>
      <c r="AWL207" s="18"/>
      <c r="AWM207" s="18"/>
      <c r="AWN207" s="18"/>
      <c r="AWO207" s="18"/>
      <c r="AWP207" s="18"/>
      <c r="AWQ207" s="18"/>
      <c r="AWR207" s="18"/>
      <c r="AWS207" s="18"/>
      <c r="AWT207" s="18"/>
      <c r="AWU207" s="18"/>
      <c r="AWV207" s="18"/>
      <c r="AWW207" s="18"/>
      <c r="AWX207" s="18"/>
      <c r="AWY207" s="18"/>
      <c r="AWZ207" s="18"/>
      <c r="AXA207" s="18"/>
      <c r="AXB207" s="18"/>
      <c r="AXC207" s="18"/>
      <c r="AXD207" s="18"/>
      <c r="AXE207" s="18"/>
      <c r="AXF207" s="18"/>
      <c r="AXG207" s="18"/>
      <c r="AXH207" s="18"/>
      <c r="AXI207" s="18"/>
      <c r="AXJ207" s="18"/>
      <c r="AXK207" s="18"/>
      <c r="AXL207" s="18"/>
      <c r="AXM207" s="18"/>
      <c r="AXN207" s="18"/>
      <c r="AXO207" s="18"/>
      <c r="AXP207" s="18"/>
      <c r="AXQ207" s="18"/>
      <c r="AXR207" s="18"/>
      <c r="AXS207" s="18"/>
      <c r="AXT207" s="18"/>
      <c r="AXU207" s="18"/>
      <c r="AXV207" s="18"/>
      <c r="AXW207" s="18"/>
      <c r="AXX207" s="18"/>
      <c r="AXY207" s="18"/>
      <c r="AXZ207" s="18"/>
      <c r="AYA207" s="18"/>
      <c r="AYB207" s="18"/>
      <c r="AYC207" s="18"/>
      <c r="AYD207" s="18"/>
      <c r="AYE207" s="18"/>
      <c r="AYF207" s="18"/>
      <c r="AYG207" s="18"/>
      <c r="AYH207" s="18"/>
      <c r="AYI207" s="18"/>
      <c r="AYJ207" s="18"/>
      <c r="AYK207" s="18"/>
      <c r="AYL207" s="18"/>
      <c r="AYM207" s="18"/>
      <c r="AYN207" s="18"/>
      <c r="AYO207" s="18"/>
      <c r="AYP207" s="18"/>
      <c r="AYQ207" s="18"/>
      <c r="AYR207" s="18"/>
      <c r="AYS207" s="18"/>
      <c r="AYT207" s="18"/>
      <c r="AYU207" s="18"/>
      <c r="AYV207" s="18"/>
      <c r="AYW207" s="18"/>
      <c r="AYX207" s="18"/>
      <c r="AYY207" s="18"/>
      <c r="AYZ207" s="18"/>
      <c r="AZA207" s="18"/>
      <c r="AZB207" s="18"/>
      <c r="AZC207" s="18"/>
      <c r="AZD207" s="18"/>
      <c r="AZE207" s="18"/>
      <c r="AZF207" s="18"/>
      <c r="AZG207" s="18"/>
      <c r="AZH207" s="18"/>
      <c r="AZI207" s="18"/>
      <c r="AZJ207" s="18"/>
      <c r="AZK207" s="18"/>
      <c r="AZL207" s="18"/>
      <c r="AZM207" s="18"/>
      <c r="AZN207" s="18"/>
      <c r="AZO207" s="18"/>
      <c r="AZP207" s="18"/>
      <c r="AZQ207" s="18"/>
      <c r="AZR207" s="18"/>
      <c r="AZS207" s="18"/>
      <c r="AZT207" s="18"/>
      <c r="AZU207" s="18"/>
      <c r="AZV207" s="18"/>
      <c r="AZW207" s="18"/>
      <c r="AZX207" s="18"/>
      <c r="AZY207" s="18"/>
      <c r="AZZ207" s="18"/>
      <c r="BAA207" s="18"/>
      <c r="BAB207" s="18"/>
      <c r="BAC207" s="18"/>
      <c r="BAD207" s="18"/>
      <c r="BAE207" s="18"/>
      <c r="BAF207" s="18"/>
      <c r="BAG207" s="18"/>
      <c r="BAH207" s="18"/>
      <c r="BAI207" s="18"/>
      <c r="BAJ207" s="18"/>
      <c r="BAK207" s="18"/>
      <c r="BAL207" s="18"/>
      <c r="BAM207" s="18"/>
      <c r="BAN207" s="18"/>
      <c r="BAO207" s="18"/>
      <c r="BAP207" s="18"/>
      <c r="BAQ207" s="18"/>
      <c r="BAR207" s="18"/>
      <c r="BAS207" s="18"/>
      <c r="BAT207" s="18"/>
      <c r="BAU207" s="18"/>
      <c r="BAV207" s="18"/>
      <c r="BAW207" s="18"/>
      <c r="BAX207" s="18"/>
      <c r="BAY207" s="18"/>
      <c r="BAZ207" s="18"/>
      <c r="BBA207" s="18"/>
      <c r="BBB207" s="18"/>
      <c r="BBC207" s="18"/>
      <c r="BBD207" s="18"/>
      <c r="BBE207" s="18"/>
      <c r="BBF207" s="18"/>
      <c r="BBG207" s="18"/>
      <c r="BBH207" s="18"/>
      <c r="BBI207" s="18"/>
      <c r="BBJ207" s="18"/>
      <c r="BBK207" s="18"/>
      <c r="BBL207" s="18"/>
      <c r="BBM207" s="18"/>
      <c r="BBN207" s="18"/>
      <c r="BBO207" s="18"/>
      <c r="BBP207" s="18"/>
      <c r="BBQ207" s="18"/>
      <c r="BBR207" s="18"/>
      <c r="BBS207" s="18"/>
      <c r="BBT207" s="18"/>
      <c r="BBU207" s="18"/>
      <c r="BBV207" s="18"/>
      <c r="BBW207" s="18"/>
      <c r="BBX207" s="18"/>
      <c r="BBY207" s="18"/>
      <c r="BBZ207" s="18"/>
      <c r="BCA207" s="18"/>
      <c r="BCB207" s="18"/>
      <c r="BCC207" s="18"/>
      <c r="BCD207" s="18"/>
      <c r="BCE207" s="18"/>
      <c r="BCF207" s="18"/>
      <c r="BCG207" s="18"/>
      <c r="BCH207" s="18"/>
      <c r="BCI207" s="18"/>
      <c r="BCJ207" s="18"/>
      <c r="BCK207" s="18"/>
      <c r="BCL207" s="18"/>
      <c r="BCM207" s="18"/>
      <c r="BCN207" s="18"/>
      <c r="BCO207" s="18"/>
      <c r="BCP207" s="18"/>
      <c r="BCQ207" s="18"/>
      <c r="BCR207" s="18"/>
      <c r="BCS207" s="18"/>
      <c r="BCT207" s="18"/>
      <c r="BCU207" s="18"/>
      <c r="BCV207" s="18"/>
      <c r="BCW207" s="18"/>
      <c r="BCX207" s="18"/>
      <c r="BCY207" s="18"/>
      <c r="BCZ207" s="18"/>
      <c r="BDA207" s="18"/>
      <c r="BDB207" s="18"/>
      <c r="BDC207" s="18"/>
      <c r="BDD207" s="18"/>
      <c r="BDE207" s="18"/>
      <c r="BDF207" s="18"/>
      <c r="BDG207" s="18"/>
      <c r="BDH207" s="18"/>
      <c r="BDI207" s="18"/>
      <c r="BDJ207" s="18"/>
      <c r="BDK207" s="18"/>
      <c r="BDL207" s="18"/>
      <c r="BDM207" s="18"/>
      <c r="BDN207" s="18"/>
      <c r="BDO207" s="18"/>
      <c r="BDP207" s="18"/>
      <c r="BDQ207" s="18"/>
      <c r="BDR207" s="18"/>
      <c r="BDS207" s="18"/>
      <c r="BDT207" s="18"/>
      <c r="BDU207" s="18"/>
      <c r="BDV207" s="18"/>
      <c r="BDW207" s="18"/>
      <c r="BDX207" s="18"/>
      <c r="BDY207" s="18"/>
      <c r="BDZ207" s="18"/>
      <c r="BEA207" s="18"/>
      <c r="BEB207" s="18"/>
      <c r="BEC207" s="18"/>
      <c r="BED207" s="18"/>
      <c r="BEE207" s="18"/>
      <c r="BEF207" s="18"/>
      <c r="BEG207" s="18"/>
      <c r="BEH207" s="18"/>
      <c r="BEI207" s="18"/>
      <c r="BEJ207" s="18"/>
      <c r="BEK207" s="18"/>
      <c r="BEL207" s="18"/>
      <c r="BEM207" s="18"/>
      <c r="BEN207" s="18"/>
      <c r="BEO207" s="18"/>
      <c r="BEP207" s="18"/>
      <c r="BEQ207" s="18"/>
      <c r="BER207" s="18"/>
      <c r="BES207" s="18"/>
      <c r="BET207" s="18"/>
      <c r="BEU207" s="18"/>
      <c r="BEV207" s="18"/>
      <c r="BEW207" s="18"/>
      <c r="BEX207" s="18"/>
      <c r="BEY207" s="18"/>
      <c r="BEZ207" s="18"/>
      <c r="BFA207" s="18"/>
      <c r="BFB207" s="18"/>
      <c r="BFC207" s="18"/>
      <c r="BFD207" s="18"/>
      <c r="BFE207" s="18"/>
      <c r="BFF207" s="18"/>
      <c r="BFG207" s="18"/>
      <c r="BFH207" s="18"/>
      <c r="BFI207" s="18"/>
      <c r="BFJ207" s="18"/>
      <c r="BFK207" s="18"/>
      <c r="BFL207" s="18"/>
      <c r="BFM207" s="18"/>
      <c r="BFN207" s="18"/>
      <c r="BFO207" s="18"/>
      <c r="BFP207" s="18"/>
      <c r="BFQ207" s="18"/>
      <c r="BFR207" s="18"/>
      <c r="BFS207" s="18"/>
      <c r="BFT207" s="18"/>
      <c r="BFU207" s="18"/>
      <c r="BFV207" s="18"/>
      <c r="BFW207" s="18"/>
      <c r="BFX207" s="18"/>
      <c r="BFY207" s="18"/>
      <c r="BFZ207" s="18"/>
      <c r="BGA207" s="18"/>
      <c r="BGB207" s="18"/>
      <c r="BGC207" s="18"/>
      <c r="BGD207" s="18"/>
      <c r="BGE207" s="18"/>
      <c r="BGF207" s="18"/>
      <c r="BGG207" s="18"/>
      <c r="BGH207" s="18"/>
      <c r="BGI207" s="18"/>
      <c r="BGJ207" s="18"/>
      <c r="BGK207" s="18"/>
      <c r="BGL207" s="18"/>
      <c r="BGM207" s="18"/>
      <c r="BGN207" s="18"/>
      <c r="BGO207" s="18"/>
      <c r="BGP207" s="18"/>
      <c r="BGQ207" s="18"/>
      <c r="BGR207" s="18"/>
      <c r="BGS207" s="18"/>
      <c r="BGT207" s="18"/>
      <c r="BGU207" s="18"/>
      <c r="BGV207" s="18"/>
      <c r="BGW207" s="18"/>
      <c r="BGX207" s="18"/>
      <c r="BGY207" s="18"/>
      <c r="BGZ207" s="18"/>
      <c r="BHA207" s="18"/>
      <c r="BHB207" s="18"/>
      <c r="BHC207" s="18"/>
      <c r="BHD207" s="18"/>
      <c r="BHE207" s="18"/>
      <c r="BHF207" s="18"/>
      <c r="BHG207" s="18"/>
      <c r="BHH207" s="18"/>
      <c r="BHI207" s="18"/>
      <c r="BHJ207" s="18"/>
      <c r="BHK207" s="18"/>
      <c r="BHL207" s="18"/>
      <c r="BHM207" s="18"/>
      <c r="BHN207" s="18"/>
      <c r="BHO207" s="18"/>
      <c r="BHP207" s="18"/>
      <c r="BHQ207" s="18"/>
      <c r="BHR207" s="18"/>
      <c r="BHS207" s="18"/>
      <c r="BHT207" s="18"/>
      <c r="BHU207" s="18"/>
      <c r="BHV207" s="18"/>
      <c r="BHW207" s="18"/>
      <c r="BHX207" s="18"/>
      <c r="BHY207" s="18"/>
      <c r="BHZ207" s="18"/>
      <c r="BIA207" s="18"/>
      <c r="BIB207" s="18"/>
      <c r="BIC207" s="18"/>
      <c r="BID207" s="18"/>
      <c r="BIE207" s="18"/>
      <c r="BIF207" s="18"/>
      <c r="BIG207" s="18"/>
      <c r="BIH207" s="18"/>
      <c r="BII207" s="18"/>
      <c r="BIJ207" s="18"/>
      <c r="BIK207" s="18"/>
      <c r="BIL207" s="18"/>
      <c r="BIM207" s="18"/>
      <c r="BIN207" s="18"/>
      <c r="BIO207" s="18"/>
      <c r="BIP207" s="18"/>
      <c r="BIQ207" s="18"/>
      <c r="BIR207" s="18"/>
      <c r="BIS207" s="18"/>
      <c r="BIT207" s="18"/>
      <c r="BIU207" s="18"/>
      <c r="BIV207" s="18"/>
      <c r="BIW207" s="18"/>
      <c r="BIX207" s="18"/>
      <c r="BIY207" s="18"/>
      <c r="BIZ207" s="18"/>
      <c r="BJA207" s="18"/>
      <c r="BJB207" s="18"/>
      <c r="BJC207" s="18"/>
      <c r="BJD207" s="18"/>
      <c r="BJE207" s="18"/>
      <c r="BJF207" s="18"/>
      <c r="BJG207" s="18"/>
      <c r="BJH207" s="18"/>
      <c r="BJI207" s="18"/>
      <c r="BJJ207" s="18"/>
      <c r="BJK207" s="18"/>
      <c r="BJL207" s="18"/>
      <c r="BJM207" s="18"/>
      <c r="BJN207" s="18"/>
      <c r="BJO207" s="18"/>
      <c r="BJP207" s="18"/>
      <c r="BJQ207" s="18"/>
      <c r="BJR207" s="18"/>
      <c r="BJS207" s="18"/>
      <c r="BJT207" s="18"/>
      <c r="BJU207" s="18"/>
      <c r="BJV207" s="18"/>
      <c r="BJW207" s="18"/>
      <c r="BJX207" s="18"/>
      <c r="BJY207" s="18"/>
      <c r="BJZ207" s="18"/>
      <c r="BKA207" s="18"/>
      <c r="BKB207" s="18"/>
      <c r="BKC207" s="18"/>
      <c r="BKD207" s="18"/>
      <c r="BKE207" s="18"/>
      <c r="BKF207" s="18"/>
      <c r="BKG207" s="18"/>
      <c r="BKH207" s="18"/>
      <c r="BKI207" s="18"/>
      <c r="BKJ207" s="18"/>
      <c r="BKK207" s="18"/>
      <c r="BKL207" s="18"/>
      <c r="BKM207" s="18"/>
      <c r="BKN207" s="18"/>
      <c r="BKO207" s="18"/>
      <c r="BKP207" s="18"/>
      <c r="BKQ207" s="18"/>
      <c r="BKR207" s="18"/>
      <c r="BKS207" s="18"/>
      <c r="BKT207" s="18"/>
      <c r="BKU207" s="18"/>
      <c r="BKV207" s="18"/>
      <c r="BKW207" s="18"/>
      <c r="BKX207" s="18"/>
      <c r="BKY207" s="18"/>
      <c r="BKZ207" s="18"/>
      <c r="BLA207" s="18"/>
      <c r="BLB207" s="18"/>
      <c r="BLC207" s="18"/>
      <c r="BLD207" s="18"/>
      <c r="BLE207" s="18"/>
      <c r="BLF207" s="18"/>
      <c r="BLG207" s="18"/>
      <c r="BLH207" s="18"/>
      <c r="BLI207" s="18"/>
      <c r="BLJ207" s="18"/>
      <c r="BLK207" s="18"/>
      <c r="BLL207" s="18"/>
      <c r="BLM207" s="18"/>
      <c r="BLN207" s="18"/>
      <c r="BLO207" s="18"/>
      <c r="BLP207" s="18"/>
      <c r="BLQ207" s="18"/>
      <c r="BLR207" s="18"/>
      <c r="BLS207" s="18"/>
      <c r="BLT207" s="18"/>
      <c r="BLU207" s="18"/>
      <c r="BLV207" s="18"/>
      <c r="BLW207" s="18"/>
      <c r="BLX207" s="18"/>
      <c r="BLY207" s="18"/>
      <c r="BLZ207" s="18"/>
      <c r="BMA207" s="18"/>
      <c r="BMB207" s="18"/>
      <c r="BMC207" s="18"/>
      <c r="BMD207" s="18"/>
      <c r="BME207" s="18"/>
      <c r="BMF207" s="18"/>
      <c r="BMG207" s="18"/>
      <c r="BMH207" s="18"/>
      <c r="BMI207" s="18"/>
      <c r="BMJ207" s="18"/>
      <c r="BMK207" s="18"/>
      <c r="BML207" s="18"/>
      <c r="BMM207" s="18"/>
      <c r="BMN207" s="18"/>
      <c r="BMO207" s="18"/>
      <c r="BMP207" s="18"/>
      <c r="BMQ207" s="18"/>
      <c r="BMR207" s="18"/>
      <c r="BMS207" s="18"/>
      <c r="BMT207" s="18"/>
      <c r="BMU207" s="18"/>
      <c r="BMV207" s="18"/>
      <c r="BMW207" s="18"/>
      <c r="BMX207" s="18"/>
      <c r="BMY207" s="18"/>
      <c r="BMZ207" s="18"/>
      <c r="BNA207" s="18"/>
      <c r="BNB207" s="18"/>
      <c r="BNC207" s="18"/>
      <c r="BND207" s="18"/>
      <c r="BNE207" s="18"/>
      <c r="BNF207" s="18"/>
      <c r="BNG207" s="18"/>
      <c r="BNH207" s="18"/>
      <c r="BNI207" s="18"/>
      <c r="BNJ207" s="18"/>
      <c r="BNK207" s="18"/>
      <c r="BNL207" s="18"/>
      <c r="BNM207" s="18"/>
      <c r="BNN207" s="18"/>
      <c r="BNO207" s="18"/>
      <c r="BNP207" s="18"/>
      <c r="BNQ207" s="18"/>
      <c r="BNR207" s="18"/>
      <c r="BNS207" s="18"/>
      <c r="BNT207" s="18"/>
      <c r="BNU207" s="18"/>
      <c r="BNV207" s="18"/>
      <c r="BNW207" s="18"/>
      <c r="BNX207" s="18"/>
      <c r="BNY207" s="18"/>
      <c r="BNZ207" s="18"/>
      <c r="BOA207" s="18"/>
      <c r="BOB207" s="18"/>
      <c r="BOC207" s="18"/>
      <c r="BOD207" s="18"/>
      <c r="BOE207" s="18"/>
      <c r="BOF207" s="18"/>
      <c r="BOG207" s="18"/>
      <c r="BOH207" s="18"/>
      <c r="BOI207" s="18"/>
      <c r="BOJ207" s="18"/>
      <c r="BOK207" s="18"/>
      <c r="BOL207" s="18"/>
      <c r="BOM207" s="18"/>
      <c r="BON207" s="18"/>
      <c r="BOO207" s="18"/>
      <c r="BOP207" s="18"/>
      <c r="BOQ207" s="18"/>
      <c r="BOR207" s="18"/>
      <c r="BOS207" s="18"/>
      <c r="BOT207" s="18"/>
      <c r="BOU207" s="18"/>
      <c r="BOV207" s="18"/>
      <c r="BOW207" s="18"/>
      <c r="BOX207" s="18"/>
      <c r="BOY207" s="18"/>
      <c r="BOZ207" s="18"/>
      <c r="BPA207" s="18"/>
      <c r="BPB207" s="18"/>
      <c r="BPC207" s="18"/>
      <c r="BPD207" s="18"/>
      <c r="BPE207" s="18"/>
      <c r="BPF207" s="18"/>
      <c r="BPG207" s="18"/>
      <c r="BPH207" s="18"/>
      <c r="BPI207" s="18"/>
      <c r="BPJ207" s="18"/>
      <c r="BPK207" s="18"/>
      <c r="BPL207" s="18"/>
      <c r="BPM207" s="18"/>
      <c r="BPN207" s="18"/>
      <c r="BPO207" s="18"/>
      <c r="BPP207" s="18"/>
      <c r="BPQ207" s="18"/>
      <c r="BPR207" s="18"/>
      <c r="BPS207" s="18"/>
      <c r="BPT207" s="18"/>
      <c r="BPU207" s="18"/>
      <c r="BPV207" s="18"/>
      <c r="BPW207" s="18"/>
      <c r="BPX207" s="18"/>
      <c r="BPY207" s="18"/>
      <c r="BPZ207" s="18"/>
      <c r="BQA207" s="18"/>
      <c r="BQB207" s="18"/>
      <c r="BQC207" s="18"/>
      <c r="BQD207" s="18"/>
      <c r="BQE207" s="18"/>
      <c r="BQF207" s="18"/>
      <c r="BQG207" s="18"/>
      <c r="BQH207" s="18"/>
      <c r="BQI207" s="18"/>
      <c r="BQJ207" s="18"/>
      <c r="BQK207" s="18"/>
      <c r="BQL207" s="18"/>
      <c r="BQM207" s="18"/>
      <c r="BQN207" s="18"/>
      <c r="BQO207" s="18"/>
      <c r="BQP207" s="18"/>
      <c r="BQQ207" s="18"/>
      <c r="BQR207" s="18"/>
      <c r="BQS207" s="18"/>
      <c r="BQT207" s="18"/>
      <c r="BQU207" s="18"/>
      <c r="BQV207" s="18"/>
      <c r="BQW207" s="18"/>
      <c r="BQX207" s="18"/>
      <c r="BQY207" s="18"/>
      <c r="BQZ207" s="18"/>
      <c r="BRA207" s="18"/>
      <c r="BRB207" s="18"/>
      <c r="BRC207" s="18"/>
      <c r="BRD207" s="18"/>
      <c r="BRE207" s="18"/>
      <c r="BRF207" s="18"/>
      <c r="BRG207" s="18"/>
      <c r="BRH207" s="18"/>
      <c r="BRI207" s="18"/>
      <c r="BRJ207" s="18"/>
      <c r="BRK207" s="18"/>
      <c r="BRL207" s="18"/>
      <c r="BRM207" s="18"/>
      <c r="BRN207" s="18"/>
      <c r="BRO207" s="18"/>
      <c r="BRP207" s="18"/>
      <c r="BRQ207" s="18"/>
      <c r="BRR207" s="18"/>
      <c r="BRS207" s="18"/>
      <c r="BRT207" s="18"/>
      <c r="BRU207" s="18"/>
      <c r="BRV207" s="18"/>
      <c r="BRW207" s="18"/>
      <c r="BRX207" s="18"/>
      <c r="BRY207" s="18"/>
      <c r="BRZ207" s="18"/>
      <c r="BSA207" s="18"/>
      <c r="BSB207" s="18"/>
      <c r="BSC207" s="18"/>
      <c r="BSD207" s="18"/>
      <c r="BSE207" s="18"/>
      <c r="BSF207" s="18"/>
      <c r="BSG207" s="18"/>
      <c r="BSH207" s="18"/>
      <c r="BSI207" s="18"/>
      <c r="BSJ207" s="18"/>
      <c r="BSK207" s="18"/>
      <c r="BSL207" s="18"/>
      <c r="BSM207" s="18"/>
      <c r="BSN207" s="18"/>
      <c r="BSO207" s="18"/>
      <c r="BSP207" s="18"/>
      <c r="BSQ207" s="18"/>
      <c r="BSR207" s="18"/>
      <c r="BSS207" s="18"/>
      <c r="BST207" s="18"/>
      <c r="BSU207" s="18"/>
      <c r="BSV207" s="18"/>
      <c r="BSW207" s="18"/>
      <c r="BSX207" s="18"/>
      <c r="BSY207" s="18"/>
      <c r="BSZ207" s="18"/>
      <c r="BTA207" s="18"/>
      <c r="BTB207" s="18"/>
      <c r="BTC207" s="18"/>
      <c r="BTD207" s="18"/>
      <c r="BTE207" s="18"/>
      <c r="BTF207" s="18"/>
      <c r="BTG207" s="18"/>
      <c r="BTH207" s="18"/>
    </row>
    <row r="208" spans="1:1880" s="418" customFormat="1" ht="110.25" customHeight="1" x14ac:dyDescent="0.3">
      <c r="A208" s="115">
        <v>622</v>
      </c>
      <c r="B208" s="754" t="s">
        <v>307</v>
      </c>
      <c r="C208" s="115" t="s">
        <v>333</v>
      </c>
      <c r="D208" s="114" t="s">
        <v>615</v>
      </c>
      <c r="E208" s="354" t="e">
        <f>INDEX('PY1 Data(H)'!$A$1:$CZ$307,MATCH('Unit Data from Audit Worksheet'!$A208,'PY1 Data(H)'!$A$1:$A$307,0),MATCH('Unit Data from Audit Worksheet'!$D$2,'PY1 Data(H)'!$A$1:$CZ$1,0))</f>
        <v>#N/A</v>
      </c>
      <c r="F208" s="185">
        <v>0</v>
      </c>
      <c r="G208" s="386"/>
      <c r="H208" s="17"/>
      <c r="I208" s="416"/>
      <c r="J208" s="820"/>
      <c r="K208" s="587"/>
      <c r="L208"/>
      <c r="M208" s="18"/>
      <c r="N208" s="186"/>
      <c r="O208" s="18"/>
      <c r="P208" s="18"/>
      <c r="Q208" s="18"/>
      <c r="R208" s="18"/>
      <c r="S208" s="18"/>
      <c r="T208" s="18"/>
      <c r="U208" s="18"/>
      <c r="V208" s="18"/>
      <c r="W208" s="18"/>
      <c r="X208" s="1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U208" s="18"/>
      <c r="IV208" s="18"/>
      <c r="IW208" s="18"/>
      <c r="IX208" s="18"/>
      <c r="IY208" s="18"/>
      <c r="IZ208" s="18"/>
      <c r="JA208" s="18"/>
      <c r="JB208" s="18"/>
      <c r="JC208" s="18"/>
      <c r="JD208" s="18"/>
      <c r="JE208" s="18"/>
      <c r="JF208" s="18"/>
      <c r="JG208" s="18"/>
      <c r="JH208" s="18"/>
      <c r="JI208" s="18"/>
      <c r="JJ208" s="18"/>
      <c r="JK208" s="18"/>
      <c r="JL208" s="18"/>
      <c r="JM208" s="18"/>
      <c r="JN208" s="18"/>
      <c r="JO208" s="18"/>
      <c r="JP208" s="18"/>
      <c r="JQ208" s="18"/>
      <c r="JR208" s="18"/>
      <c r="JS208" s="18"/>
      <c r="JT208" s="18"/>
      <c r="JU208" s="18"/>
      <c r="JV208" s="18"/>
      <c r="JW208" s="18"/>
      <c r="JX208" s="18"/>
      <c r="JY208" s="18"/>
      <c r="JZ208" s="18"/>
      <c r="KA208" s="18"/>
      <c r="KB208" s="18"/>
      <c r="KC208" s="18"/>
      <c r="KD208" s="18"/>
      <c r="KE208" s="18"/>
      <c r="KF208" s="18"/>
      <c r="KG208" s="18"/>
      <c r="KH208" s="18"/>
      <c r="KI208" s="18"/>
      <c r="KJ208" s="18"/>
      <c r="KK208" s="18"/>
      <c r="KL208" s="18"/>
      <c r="KM208" s="18"/>
      <c r="KN208" s="18"/>
      <c r="KO208" s="18"/>
      <c r="KP208" s="18"/>
      <c r="KQ208" s="18"/>
      <c r="KR208" s="18"/>
      <c r="KS208" s="18"/>
      <c r="KT208" s="18"/>
      <c r="KU208" s="18"/>
      <c r="KV208" s="18"/>
      <c r="KW208" s="18"/>
      <c r="KX208" s="18"/>
      <c r="KY208" s="18"/>
      <c r="KZ208" s="18"/>
      <c r="LA208" s="18"/>
      <c r="LB208" s="18"/>
      <c r="LC208" s="18"/>
      <c r="LD208" s="18"/>
      <c r="LE208" s="18"/>
      <c r="LF208" s="18"/>
      <c r="LG208" s="18"/>
      <c r="LH208" s="18"/>
      <c r="LI208" s="18"/>
      <c r="LJ208" s="18"/>
      <c r="LK208" s="18"/>
      <c r="LL208" s="18"/>
      <c r="LM208" s="18"/>
      <c r="LN208" s="18"/>
      <c r="LO208" s="18"/>
      <c r="LP208" s="18"/>
      <c r="LQ208" s="18"/>
      <c r="LR208" s="18"/>
      <c r="LS208" s="18"/>
      <c r="LT208" s="18"/>
      <c r="LU208" s="18"/>
      <c r="LV208" s="18"/>
      <c r="LW208" s="18"/>
      <c r="LX208" s="18"/>
      <c r="LY208" s="18"/>
      <c r="LZ208" s="18"/>
      <c r="MA208" s="18"/>
      <c r="MB208" s="18"/>
      <c r="MC208" s="18"/>
      <c r="MD208" s="18"/>
      <c r="ME208" s="18"/>
      <c r="MF208" s="18"/>
      <c r="MG208" s="18"/>
      <c r="MH208" s="18"/>
      <c r="MI208" s="18"/>
      <c r="MJ208" s="18"/>
      <c r="MK208" s="18"/>
      <c r="ML208" s="18"/>
      <c r="MM208" s="18"/>
      <c r="MN208" s="18"/>
      <c r="MO208" s="18"/>
      <c r="MP208" s="18"/>
      <c r="MQ208" s="18"/>
      <c r="MR208" s="18"/>
      <c r="MS208" s="18"/>
      <c r="MT208" s="18"/>
      <c r="MU208" s="18"/>
      <c r="MV208" s="18"/>
      <c r="MW208" s="18"/>
      <c r="MX208" s="18"/>
      <c r="MY208" s="18"/>
      <c r="MZ208" s="18"/>
      <c r="NA208" s="18"/>
      <c r="NB208" s="18"/>
      <c r="NC208" s="18"/>
      <c r="ND208" s="18"/>
      <c r="NE208" s="18"/>
      <c r="NF208" s="18"/>
      <c r="NG208" s="18"/>
      <c r="NH208" s="18"/>
      <c r="NI208" s="18"/>
      <c r="NJ208" s="18"/>
      <c r="NK208" s="18"/>
      <c r="NL208" s="18"/>
      <c r="NM208" s="18"/>
      <c r="NN208" s="18"/>
      <c r="NO208" s="18"/>
      <c r="NP208" s="18"/>
      <c r="NQ208" s="18"/>
      <c r="NR208" s="18"/>
      <c r="NS208" s="18"/>
      <c r="NT208" s="18"/>
      <c r="NU208" s="18"/>
      <c r="NV208" s="18"/>
      <c r="NW208" s="18"/>
      <c r="NX208" s="18"/>
      <c r="NY208" s="18"/>
      <c r="NZ208" s="18"/>
      <c r="OA208" s="18"/>
      <c r="OB208" s="18"/>
      <c r="OC208" s="18"/>
      <c r="OD208" s="18"/>
      <c r="OE208" s="18"/>
      <c r="OF208" s="18"/>
      <c r="OG208" s="18"/>
      <c r="OH208" s="18"/>
      <c r="OI208" s="18"/>
      <c r="OJ208" s="18"/>
      <c r="OK208" s="18"/>
      <c r="OL208" s="18"/>
      <c r="OM208" s="18"/>
      <c r="ON208" s="18"/>
      <c r="OO208" s="18"/>
      <c r="OP208" s="18"/>
      <c r="OQ208" s="18"/>
      <c r="OR208" s="18"/>
      <c r="OS208" s="18"/>
      <c r="OT208" s="18"/>
      <c r="OU208" s="18"/>
      <c r="OV208" s="18"/>
      <c r="OW208" s="18"/>
      <c r="OX208" s="18"/>
      <c r="OY208" s="18"/>
      <c r="OZ208" s="18"/>
      <c r="PA208" s="18"/>
      <c r="PB208" s="18"/>
      <c r="PC208" s="18"/>
      <c r="PD208" s="18"/>
      <c r="PE208" s="18"/>
      <c r="PF208" s="18"/>
      <c r="PG208" s="18"/>
      <c r="PH208" s="18"/>
      <c r="PI208" s="18"/>
      <c r="PJ208" s="18"/>
      <c r="PK208" s="18"/>
      <c r="PL208" s="18"/>
      <c r="PM208" s="18"/>
      <c r="PN208" s="18"/>
      <c r="PO208" s="18"/>
      <c r="PP208" s="18"/>
      <c r="PQ208" s="18"/>
      <c r="PR208" s="18"/>
      <c r="PS208" s="18"/>
      <c r="PT208" s="18"/>
      <c r="PU208" s="18"/>
      <c r="PV208" s="18"/>
      <c r="PW208" s="18"/>
      <c r="PX208" s="18"/>
      <c r="PY208" s="18"/>
      <c r="PZ208" s="18"/>
      <c r="QA208" s="18"/>
      <c r="QB208" s="18"/>
      <c r="QC208" s="18"/>
      <c r="QD208" s="18"/>
      <c r="QE208" s="18"/>
      <c r="QF208" s="18"/>
      <c r="QG208" s="18"/>
      <c r="QH208" s="18"/>
      <c r="QI208" s="18"/>
      <c r="QJ208" s="18"/>
      <c r="QK208" s="18"/>
      <c r="QL208" s="18"/>
      <c r="QM208" s="18"/>
      <c r="QN208" s="18"/>
      <c r="QO208" s="18"/>
      <c r="QP208" s="18"/>
      <c r="QQ208" s="18"/>
      <c r="QR208" s="18"/>
      <c r="QS208" s="18"/>
      <c r="QT208" s="18"/>
      <c r="QU208" s="18"/>
      <c r="QV208" s="18"/>
      <c r="QW208" s="18"/>
      <c r="QX208" s="18"/>
      <c r="QY208" s="18"/>
      <c r="QZ208" s="18"/>
      <c r="RA208" s="18"/>
      <c r="RB208" s="18"/>
      <c r="RC208" s="18"/>
      <c r="RD208" s="18"/>
      <c r="RE208" s="18"/>
      <c r="RF208" s="18"/>
      <c r="RG208" s="18"/>
      <c r="RH208" s="18"/>
      <c r="RI208" s="18"/>
      <c r="RJ208" s="18"/>
      <c r="RK208" s="18"/>
      <c r="RL208" s="18"/>
      <c r="RM208" s="18"/>
      <c r="RN208" s="18"/>
      <c r="RO208" s="18"/>
      <c r="RP208" s="18"/>
      <c r="RQ208" s="18"/>
      <c r="RR208" s="18"/>
      <c r="RS208" s="18"/>
      <c r="RT208" s="18"/>
      <c r="RU208" s="18"/>
      <c r="RV208" s="18"/>
      <c r="RW208" s="18"/>
      <c r="RX208" s="18"/>
      <c r="RY208" s="18"/>
      <c r="RZ208" s="18"/>
      <c r="SA208" s="18"/>
      <c r="SB208" s="18"/>
      <c r="SC208" s="18"/>
      <c r="SD208" s="18"/>
      <c r="SE208" s="18"/>
      <c r="SF208" s="18"/>
      <c r="SG208" s="18"/>
      <c r="SH208" s="18"/>
      <c r="SI208" s="18"/>
      <c r="SJ208" s="18"/>
      <c r="SK208" s="18"/>
      <c r="SL208" s="18"/>
      <c r="SM208" s="18"/>
      <c r="SN208" s="18"/>
      <c r="SO208" s="18"/>
      <c r="SP208" s="18"/>
      <c r="SQ208" s="18"/>
      <c r="SR208" s="18"/>
      <c r="SS208" s="18"/>
      <c r="ST208" s="18"/>
      <c r="SU208" s="18"/>
      <c r="SV208" s="18"/>
      <c r="SW208" s="18"/>
      <c r="SX208" s="18"/>
      <c r="SY208" s="18"/>
      <c r="SZ208" s="18"/>
      <c r="TA208" s="18"/>
      <c r="TB208" s="18"/>
      <c r="TC208" s="18"/>
      <c r="TD208" s="18"/>
      <c r="TE208" s="18"/>
      <c r="TF208" s="18"/>
      <c r="TG208" s="18"/>
      <c r="TH208" s="18"/>
      <c r="TI208" s="18"/>
      <c r="TJ208" s="18"/>
      <c r="TK208" s="18"/>
      <c r="TL208" s="18"/>
      <c r="TM208" s="18"/>
      <c r="TN208" s="18"/>
      <c r="TO208" s="18"/>
      <c r="TP208" s="18"/>
      <c r="TQ208" s="18"/>
      <c r="TR208" s="18"/>
      <c r="TS208" s="18"/>
      <c r="TT208" s="18"/>
      <c r="TU208" s="18"/>
      <c r="TV208" s="18"/>
      <c r="TW208" s="18"/>
      <c r="TX208" s="18"/>
      <c r="TY208" s="18"/>
      <c r="TZ208" s="18"/>
      <c r="UA208" s="18"/>
      <c r="UB208" s="18"/>
      <c r="UC208" s="18"/>
      <c r="UD208" s="18"/>
      <c r="UE208" s="18"/>
      <c r="UF208" s="18"/>
      <c r="UG208" s="18"/>
      <c r="UH208" s="18"/>
      <c r="UI208" s="18"/>
      <c r="UJ208" s="18"/>
      <c r="UK208" s="18"/>
      <c r="UL208" s="18"/>
      <c r="UM208" s="18"/>
      <c r="UN208" s="18"/>
      <c r="UO208" s="18"/>
      <c r="UP208" s="18"/>
      <c r="UQ208" s="18"/>
      <c r="UR208" s="18"/>
      <c r="US208" s="18"/>
      <c r="UT208" s="18"/>
      <c r="UU208" s="18"/>
      <c r="UV208" s="18"/>
      <c r="UW208" s="18"/>
      <c r="UX208" s="18"/>
      <c r="UY208" s="18"/>
      <c r="UZ208" s="18"/>
      <c r="VA208" s="18"/>
      <c r="VB208" s="18"/>
      <c r="VC208" s="18"/>
      <c r="VD208" s="18"/>
      <c r="VE208" s="18"/>
      <c r="VF208" s="18"/>
      <c r="VG208" s="18"/>
      <c r="VH208" s="18"/>
      <c r="VI208" s="18"/>
      <c r="VJ208" s="18"/>
      <c r="VK208" s="18"/>
      <c r="VL208" s="18"/>
      <c r="VM208" s="18"/>
      <c r="VN208" s="18"/>
      <c r="VO208" s="18"/>
      <c r="VP208" s="18"/>
      <c r="VQ208" s="18"/>
      <c r="VR208" s="18"/>
      <c r="VS208" s="18"/>
      <c r="VT208" s="18"/>
      <c r="VU208" s="18"/>
      <c r="VV208" s="18"/>
      <c r="VW208" s="18"/>
      <c r="VX208" s="18"/>
      <c r="VY208" s="18"/>
      <c r="VZ208" s="18"/>
      <c r="WA208" s="18"/>
      <c r="WB208" s="18"/>
      <c r="WC208" s="18"/>
      <c r="WD208" s="18"/>
      <c r="WE208" s="18"/>
      <c r="WF208" s="18"/>
      <c r="WG208" s="18"/>
      <c r="WH208" s="18"/>
      <c r="WI208" s="18"/>
      <c r="WJ208" s="18"/>
      <c r="WK208" s="18"/>
      <c r="WL208" s="18"/>
      <c r="WM208" s="18"/>
      <c r="WN208" s="18"/>
      <c r="WO208" s="18"/>
      <c r="WP208" s="18"/>
      <c r="WQ208" s="18"/>
      <c r="WR208" s="18"/>
      <c r="WS208" s="18"/>
      <c r="WT208" s="18"/>
      <c r="WU208" s="18"/>
      <c r="WV208" s="18"/>
      <c r="WW208" s="18"/>
      <c r="WX208" s="18"/>
      <c r="WY208" s="18"/>
      <c r="WZ208" s="18"/>
      <c r="XA208" s="18"/>
      <c r="XB208" s="18"/>
      <c r="XC208" s="18"/>
      <c r="XD208" s="18"/>
      <c r="XE208" s="18"/>
      <c r="XF208" s="18"/>
      <c r="XG208" s="18"/>
      <c r="XH208" s="18"/>
      <c r="XI208" s="18"/>
      <c r="XJ208" s="18"/>
      <c r="XK208" s="18"/>
      <c r="XL208" s="18"/>
      <c r="XM208" s="18"/>
      <c r="XN208" s="18"/>
      <c r="XO208" s="18"/>
      <c r="XP208" s="18"/>
      <c r="XQ208" s="18"/>
      <c r="XR208" s="18"/>
      <c r="XS208" s="18"/>
      <c r="XT208" s="18"/>
      <c r="XU208" s="18"/>
      <c r="XV208" s="18"/>
      <c r="XW208" s="18"/>
      <c r="XX208" s="18"/>
      <c r="XY208" s="18"/>
      <c r="XZ208" s="18"/>
      <c r="YA208" s="18"/>
      <c r="YB208" s="18"/>
      <c r="YC208" s="18"/>
      <c r="YD208" s="18"/>
      <c r="YE208" s="18"/>
      <c r="YF208" s="18"/>
      <c r="YG208" s="18"/>
      <c r="YH208" s="18"/>
      <c r="YI208" s="18"/>
      <c r="YJ208" s="18"/>
      <c r="YK208" s="18"/>
      <c r="YL208" s="18"/>
      <c r="YM208" s="18"/>
      <c r="YN208" s="18"/>
      <c r="YO208" s="18"/>
      <c r="YP208" s="18"/>
      <c r="YQ208" s="18"/>
      <c r="YR208" s="18"/>
      <c r="YS208" s="18"/>
      <c r="YT208" s="18"/>
      <c r="YU208" s="18"/>
      <c r="YV208" s="18"/>
      <c r="YW208" s="18"/>
      <c r="YX208" s="18"/>
      <c r="YY208" s="18"/>
      <c r="YZ208" s="18"/>
      <c r="ZA208" s="18"/>
      <c r="ZB208" s="18"/>
      <c r="ZC208" s="18"/>
      <c r="ZD208" s="18"/>
      <c r="ZE208" s="18"/>
      <c r="ZF208" s="18"/>
      <c r="ZG208" s="18"/>
      <c r="ZH208" s="18"/>
      <c r="ZI208" s="18"/>
      <c r="ZJ208" s="18"/>
      <c r="ZK208" s="18"/>
      <c r="ZL208" s="18"/>
      <c r="ZM208" s="18"/>
      <c r="ZN208" s="18"/>
      <c r="ZO208" s="18"/>
      <c r="ZP208" s="18"/>
      <c r="ZQ208" s="18"/>
      <c r="ZR208" s="18"/>
      <c r="ZS208" s="18"/>
      <c r="ZT208" s="18"/>
      <c r="ZU208" s="18"/>
      <c r="ZV208" s="18"/>
      <c r="ZW208" s="18"/>
      <c r="ZX208" s="18"/>
      <c r="ZY208" s="18"/>
      <c r="ZZ208" s="18"/>
      <c r="AAA208" s="18"/>
      <c r="AAB208" s="18"/>
      <c r="AAC208" s="18"/>
      <c r="AAD208" s="18"/>
      <c r="AAE208" s="18"/>
      <c r="AAF208" s="18"/>
      <c r="AAG208" s="18"/>
      <c r="AAH208" s="18"/>
      <c r="AAI208" s="18"/>
      <c r="AAJ208" s="18"/>
      <c r="AAK208" s="18"/>
      <c r="AAL208" s="18"/>
      <c r="AAM208" s="18"/>
      <c r="AAN208" s="18"/>
      <c r="AAO208" s="18"/>
      <c r="AAP208" s="18"/>
      <c r="AAQ208" s="18"/>
      <c r="AAR208" s="18"/>
      <c r="AAS208" s="18"/>
      <c r="AAT208" s="18"/>
      <c r="AAU208" s="18"/>
      <c r="AAV208" s="18"/>
      <c r="AAW208" s="18"/>
      <c r="AAX208" s="18"/>
      <c r="AAY208" s="18"/>
      <c r="AAZ208" s="18"/>
      <c r="ABA208" s="18"/>
      <c r="ABB208" s="18"/>
      <c r="ABC208" s="18"/>
      <c r="ABD208" s="18"/>
      <c r="ABE208" s="18"/>
      <c r="ABF208" s="18"/>
      <c r="ABG208" s="18"/>
      <c r="ABH208" s="18"/>
      <c r="ABI208" s="18"/>
      <c r="ABJ208" s="18"/>
      <c r="ABK208" s="18"/>
      <c r="ABL208" s="18"/>
      <c r="ABM208" s="18"/>
      <c r="ABN208" s="18"/>
      <c r="ABO208" s="18"/>
      <c r="ABP208" s="18"/>
      <c r="ABQ208" s="18"/>
      <c r="ABR208" s="18"/>
      <c r="ABS208" s="18"/>
      <c r="ABT208" s="18"/>
      <c r="ABU208" s="18"/>
      <c r="ABV208" s="18"/>
      <c r="ABW208" s="18"/>
      <c r="ABX208" s="18"/>
      <c r="ABY208" s="18"/>
      <c r="ABZ208" s="18"/>
      <c r="ACA208" s="18"/>
      <c r="ACB208" s="18"/>
      <c r="ACC208" s="18"/>
      <c r="ACD208" s="18"/>
      <c r="ACE208" s="18"/>
      <c r="ACF208" s="18"/>
      <c r="ACG208" s="18"/>
      <c r="ACH208" s="18"/>
      <c r="ACI208" s="18"/>
      <c r="ACJ208" s="18"/>
      <c r="ACK208" s="18"/>
      <c r="ACL208" s="18"/>
      <c r="ACM208" s="18"/>
      <c r="ACN208" s="18"/>
      <c r="ACO208" s="18"/>
      <c r="ACP208" s="18"/>
      <c r="ACQ208" s="18"/>
      <c r="ACR208" s="18"/>
      <c r="ACS208" s="18"/>
      <c r="ACT208" s="18"/>
      <c r="ACU208" s="18"/>
      <c r="ACV208" s="18"/>
      <c r="ACW208" s="18"/>
      <c r="ACX208" s="18"/>
      <c r="ACY208" s="18"/>
      <c r="ACZ208" s="18"/>
      <c r="ADA208" s="18"/>
      <c r="ADB208" s="18"/>
      <c r="ADC208" s="18"/>
      <c r="ADD208" s="18"/>
      <c r="ADE208" s="18"/>
      <c r="ADF208" s="18"/>
      <c r="ADG208" s="18"/>
      <c r="ADH208" s="18"/>
      <c r="ADI208" s="18"/>
      <c r="ADJ208" s="18"/>
      <c r="ADK208" s="18"/>
      <c r="ADL208" s="18"/>
      <c r="ADM208" s="18"/>
      <c r="ADN208" s="18"/>
      <c r="ADO208" s="18"/>
      <c r="ADP208" s="18"/>
      <c r="ADQ208" s="18"/>
      <c r="ADR208" s="18"/>
      <c r="ADS208" s="18"/>
      <c r="ADT208" s="18"/>
      <c r="ADU208" s="18"/>
      <c r="ADV208" s="18"/>
      <c r="ADW208" s="18"/>
      <c r="ADX208" s="18"/>
      <c r="ADY208" s="18"/>
      <c r="ADZ208" s="18"/>
      <c r="AEA208" s="18"/>
      <c r="AEB208" s="18"/>
      <c r="AEC208" s="18"/>
      <c r="AED208" s="18"/>
      <c r="AEE208" s="18"/>
      <c r="AEF208" s="18"/>
      <c r="AEG208" s="18"/>
      <c r="AEH208" s="18"/>
      <c r="AEI208" s="18"/>
      <c r="AEJ208" s="18"/>
      <c r="AEK208" s="18"/>
      <c r="AEL208" s="18"/>
      <c r="AEM208" s="18"/>
      <c r="AEN208" s="18"/>
      <c r="AEO208" s="18"/>
      <c r="AEP208" s="18"/>
      <c r="AEQ208" s="18"/>
      <c r="AER208" s="18"/>
      <c r="AES208" s="18"/>
      <c r="AET208" s="18"/>
      <c r="AEU208" s="18"/>
      <c r="AEV208" s="18"/>
      <c r="AEW208" s="18"/>
      <c r="AEX208" s="18"/>
      <c r="AEY208" s="18"/>
      <c r="AEZ208" s="18"/>
      <c r="AFA208" s="18"/>
      <c r="AFB208" s="18"/>
      <c r="AFC208" s="18"/>
      <c r="AFD208" s="18"/>
      <c r="AFE208" s="18"/>
      <c r="AFF208" s="18"/>
      <c r="AFG208" s="18"/>
      <c r="AFH208" s="18"/>
      <c r="AFI208" s="18"/>
      <c r="AFJ208" s="18"/>
      <c r="AFK208" s="18"/>
      <c r="AFL208" s="18"/>
      <c r="AFM208" s="18"/>
      <c r="AFN208" s="18"/>
      <c r="AFO208" s="18"/>
      <c r="AFP208" s="18"/>
      <c r="AFQ208" s="18"/>
      <c r="AFR208" s="18"/>
      <c r="AFS208" s="18"/>
      <c r="AFT208" s="18"/>
      <c r="AFU208" s="18"/>
      <c r="AFV208" s="18"/>
      <c r="AFW208" s="18"/>
      <c r="AFX208" s="18"/>
      <c r="AFY208" s="18"/>
      <c r="AFZ208" s="18"/>
      <c r="AGA208" s="18"/>
      <c r="AGB208" s="18"/>
      <c r="AGC208" s="18"/>
      <c r="AGD208" s="18"/>
      <c r="AGE208" s="18"/>
      <c r="AGF208" s="18"/>
      <c r="AGG208" s="18"/>
      <c r="AGH208" s="18"/>
      <c r="AGI208" s="18"/>
      <c r="AGJ208" s="18"/>
      <c r="AGK208" s="18"/>
      <c r="AGL208" s="18"/>
      <c r="AGM208" s="18"/>
      <c r="AGN208" s="18"/>
      <c r="AGO208" s="18"/>
      <c r="AGP208" s="18"/>
      <c r="AGQ208" s="18"/>
      <c r="AGR208" s="18"/>
      <c r="AGS208" s="18"/>
      <c r="AGT208" s="18"/>
      <c r="AGU208" s="18"/>
      <c r="AGV208" s="18"/>
      <c r="AGW208" s="18"/>
      <c r="AGX208" s="18"/>
      <c r="AGY208" s="18"/>
      <c r="AGZ208" s="18"/>
      <c r="AHA208" s="18"/>
      <c r="AHB208" s="18"/>
      <c r="AHC208" s="18"/>
      <c r="AHD208" s="18"/>
      <c r="AHE208" s="18"/>
      <c r="AHF208" s="18"/>
      <c r="AHG208" s="18"/>
      <c r="AHH208" s="18"/>
      <c r="AHI208" s="18"/>
      <c r="AHJ208" s="18"/>
      <c r="AHK208" s="18"/>
      <c r="AHL208" s="18"/>
      <c r="AHM208" s="18"/>
      <c r="AHN208" s="18"/>
      <c r="AHO208" s="18"/>
      <c r="AHP208" s="18"/>
      <c r="AHQ208" s="18"/>
      <c r="AHR208" s="18"/>
      <c r="AHS208" s="18"/>
      <c r="AHT208" s="18"/>
      <c r="AHU208" s="18"/>
      <c r="AHV208" s="18"/>
      <c r="AHW208" s="18"/>
      <c r="AHX208" s="18"/>
      <c r="AHY208" s="18"/>
      <c r="AHZ208" s="18"/>
      <c r="AIA208" s="18"/>
      <c r="AIB208" s="18"/>
      <c r="AIC208" s="18"/>
      <c r="AID208" s="18"/>
      <c r="AIE208" s="18"/>
      <c r="AIF208" s="18"/>
      <c r="AIG208" s="18"/>
      <c r="AIH208" s="18"/>
      <c r="AII208" s="18"/>
      <c r="AIJ208" s="18"/>
      <c r="AIK208" s="18"/>
      <c r="AIL208" s="18"/>
      <c r="AIM208" s="18"/>
      <c r="AIN208" s="18"/>
      <c r="AIO208" s="18"/>
      <c r="AIP208" s="18"/>
      <c r="AIQ208" s="18"/>
      <c r="AIR208" s="18"/>
      <c r="AIS208" s="18"/>
      <c r="AIT208" s="18"/>
      <c r="AIU208" s="18"/>
      <c r="AIV208" s="18"/>
      <c r="AIW208" s="18"/>
      <c r="AIX208" s="18"/>
      <c r="AIY208" s="18"/>
      <c r="AIZ208" s="18"/>
      <c r="AJA208" s="18"/>
      <c r="AJB208" s="18"/>
      <c r="AJC208" s="18"/>
      <c r="AJD208" s="18"/>
      <c r="AJE208" s="18"/>
      <c r="AJF208" s="18"/>
      <c r="AJG208" s="18"/>
      <c r="AJH208" s="18"/>
      <c r="AJI208" s="18"/>
      <c r="AJJ208" s="18"/>
      <c r="AJK208" s="18"/>
      <c r="AJL208" s="18"/>
      <c r="AJM208" s="18"/>
      <c r="AJN208" s="18"/>
      <c r="AJO208" s="18"/>
      <c r="AJP208" s="18"/>
      <c r="AJQ208" s="18"/>
      <c r="AJR208" s="18"/>
      <c r="AJS208" s="18"/>
      <c r="AJT208" s="18"/>
      <c r="AJU208" s="18"/>
      <c r="AJV208" s="18"/>
      <c r="AJW208" s="18"/>
      <c r="AJX208" s="18"/>
      <c r="AJY208" s="18"/>
      <c r="AJZ208" s="18"/>
      <c r="AKA208" s="18"/>
      <c r="AKB208" s="18"/>
      <c r="AKC208" s="18"/>
      <c r="AKD208" s="18"/>
      <c r="AKE208" s="18"/>
      <c r="AKF208" s="18"/>
      <c r="AKG208" s="18"/>
      <c r="AKH208" s="18"/>
      <c r="AKI208" s="18"/>
      <c r="AKJ208" s="18"/>
      <c r="AKK208" s="18"/>
      <c r="AKL208" s="18"/>
      <c r="AKM208" s="18"/>
      <c r="AKN208" s="18"/>
      <c r="AKO208" s="18"/>
      <c r="AKP208" s="18"/>
      <c r="AKQ208" s="18"/>
      <c r="AKR208" s="18"/>
      <c r="AKS208" s="18"/>
      <c r="AKT208" s="18"/>
      <c r="AKU208" s="18"/>
      <c r="AKV208" s="18"/>
      <c r="AKW208" s="18"/>
      <c r="AKX208" s="18"/>
      <c r="AKY208" s="18"/>
      <c r="AKZ208" s="18"/>
      <c r="ALA208" s="18"/>
      <c r="ALB208" s="18"/>
      <c r="ALC208" s="18"/>
      <c r="ALD208" s="18"/>
      <c r="ALE208" s="18"/>
      <c r="ALF208" s="18"/>
      <c r="ALG208" s="18"/>
      <c r="ALH208" s="18"/>
      <c r="ALI208" s="18"/>
      <c r="ALJ208" s="18"/>
      <c r="ALK208" s="18"/>
      <c r="ALL208" s="18"/>
      <c r="ALM208" s="18"/>
      <c r="ALN208" s="18"/>
      <c r="ALO208" s="18"/>
      <c r="ALP208" s="18"/>
      <c r="ALQ208" s="18"/>
      <c r="ALR208" s="18"/>
      <c r="ALS208" s="18"/>
      <c r="ALT208" s="18"/>
      <c r="ALU208" s="18"/>
      <c r="ALV208" s="18"/>
      <c r="ALW208" s="18"/>
      <c r="ALX208" s="18"/>
      <c r="ALY208" s="18"/>
      <c r="ALZ208" s="18"/>
      <c r="AMA208" s="18"/>
      <c r="AMB208" s="18"/>
      <c r="AMC208" s="18"/>
      <c r="AMD208" s="18"/>
      <c r="AME208" s="18"/>
      <c r="AMF208" s="18"/>
      <c r="AMG208" s="18"/>
      <c r="AMH208" s="18"/>
      <c r="AMI208" s="18"/>
      <c r="AMJ208" s="18"/>
      <c r="AMK208" s="18"/>
      <c r="AML208" s="18"/>
      <c r="AMM208" s="18"/>
      <c r="AMN208" s="18"/>
      <c r="AMO208" s="18"/>
      <c r="AMP208" s="18"/>
      <c r="AMQ208" s="18"/>
      <c r="AMR208" s="18"/>
      <c r="AMS208" s="18"/>
      <c r="AMT208" s="18"/>
      <c r="AMU208" s="18"/>
      <c r="AMV208" s="18"/>
      <c r="AMW208" s="18"/>
      <c r="AMX208" s="18"/>
      <c r="AMY208" s="18"/>
      <c r="AMZ208" s="18"/>
      <c r="ANA208" s="18"/>
      <c r="ANB208" s="18"/>
      <c r="ANC208" s="18"/>
      <c r="AND208" s="18"/>
      <c r="ANE208" s="18"/>
      <c r="ANF208" s="18"/>
      <c r="ANG208" s="18"/>
      <c r="ANH208" s="18"/>
      <c r="ANI208" s="18"/>
      <c r="ANJ208" s="18"/>
      <c r="ANK208" s="18"/>
      <c r="ANL208" s="18"/>
      <c r="ANM208" s="18"/>
      <c r="ANN208" s="18"/>
      <c r="ANO208" s="18"/>
      <c r="ANP208" s="18"/>
      <c r="ANQ208" s="18"/>
      <c r="ANR208" s="18"/>
      <c r="ANS208" s="18"/>
      <c r="ANT208" s="18"/>
      <c r="ANU208" s="18"/>
      <c r="ANV208" s="18"/>
      <c r="ANW208" s="18"/>
      <c r="ANX208" s="18"/>
      <c r="ANY208" s="18"/>
      <c r="ANZ208" s="18"/>
      <c r="AOA208" s="18"/>
      <c r="AOB208" s="18"/>
      <c r="AOC208" s="18"/>
      <c r="AOD208" s="18"/>
      <c r="AOE208" s="18"/>
      <c r="AOF208" s="18"/>
      <c r="AOG208" s="18"/>
      <c r="AOH208" s="18"/>
      <c r="AOI208" s="18"/>
      <c r="AOJ208" s="18"/>
      <c r="AOK208" s="18"/>
      <c r="AOL208" s="18"/>
      <c r="AOM208" s="18"/>
      <c r="AON208" s="18"/>
      <c r="AOO208" s="18"/>
      <c r="AOP208" s="18"/>
      <c r="AOQ208" s="18"/>
      <c r="AOR208" s="18"/>
      <c r="AOS208" s="18"/>
      <c r="AOT208" s="18"/>
      <c r="AOU208" s="18"/>
      <c r="AOV208" s="18"/>
      <c r="AOW208" s="18"/>
      <c r="AOX208" s="18"/>
      <c r="AOY208" s="18"/>
      <c r="AOZ208" s="18"/>
      <c r="APA208" s="18"/>
      <c r="APB208" s="18"/>
      <c r="APC208" s="18"/>
      <c r="APD208" s="18"/>
      <c r="APE208" s="18"/>
      <c r="APF208" s="18"/>
      <c r="APG208" s="18"/>
      <c r="APH208" s="18"/>
      <c r="API208" s="18"/>
      <c r="APJ208" s="18"/>
      <c r="APK208" s="18"/>
      <c r="APL208" s="18"/>
      <c r="APM208" s="18"/>
      <c r="APN208" s="18"/>
      <c r="APO208" s="18"/>
      <c r="APP208" s="18"/>
      <c r="APQ208" s="18"/>
      <c r="APR208" s="18"/>
      <c r="APS208" s="18"/>
      <c r="APT208" s="18"/>
      <c r="APU208" s="18"/>
      <c r="APV208" s="18"/>
      <c r="APW208" s="18"/>
      <c r="APX208" s="18"/>
      <c r="APY208" s="18"/>
      <c r="APZ208" s="18"/>
      <c r="AQA208" s="18"/>
      <c r="AQB208" s="18"/>
      <c r="AQC208" s="18"/>
      <c r="AQD208" s="18"/>
      <c r="AQE208" s="18"/>
      <c r="AQF208" s="18"/>
      <c r="AQG208" s="18"/>
      <c r="AQH208" s="18"/>
      <c r="AQI208" s="18"/>
      <c r="AQJ208" s="18"/>
      <c r="AQK208" s="18"/>
      <c r="AQL208" s="18"/>
      <c r="AQM208" s="18"/>
      <c r="AQN208" s="18"/>
      <c r="AQO208" s="18"/>
      <c r="AQP208" s="18"/>
      <c r="AQQ208" s="18"/>
      <c r="AQR208" s="18"/>
      <c r="AQS208" s="18"/>
      <c r="AQT208" s="18"/>
      <c r="AQU208" s="18"/>
      <c r="AQV208" s="18"/>
      <c r="AQW208" s="18"/>
      <c r="AQX208" s="18"/>
      <c r="AQY208" s="18"/>
      <c r="AQZ208" s="18"/>
      <c r="ARA208" s="18"/>
      <c r="ARB208" s="18"/>
      <c r="ARC208" s="18"/>
      <c r="ARD208" s="18"/>
      <c r="ARE208" s="18"/>
      <c r="ARF208" s="18"/>
      <c r="ARG208" s="18"/>
      <c r="ARH208" s="18"/>
      <c r="ARI208" s="18"/>
      <c r="ARJ208" s="18"/>
      <c r="ARK208" s="18"/>
      <c r="ARL208" s="18"/>
      <c r="ARM208" s="18"/>
      <c r="ARN208" s="18"/>
      <c r="ARO208" s="18"/>
      <c r="ARP208" s="18"/>
      <c r="ARQ208" s="18"/>
      <c r="ARR208" s="18"/>
      <c r="ARS208" s="18"/>
      <c r="ART208" s="18"/>
      <c r="ARU208" s="18"/>
      <c r="ARV208" s="18"/>
      <c r="ARW208" s="18"/>
      <c r="ARX208" s="18"/>
      <c r="ARY208" s="18"/>
      <c r="ARZ208" s="18"/>
      <c r="ASA208" s="18"/>
      <c r="ASB208" s="18"/>
      <c r="ASC208" s="18"/>
      <c r="ASD208" s="18"/>
      <c r="ASE208" s="18"/>
      <c r="ASF208" s="18"/>
      <c r="ASG208" s="18"/>
      <c r="ASH208" s="18"/>
      <c r="ASI208" s="18"/>
      <c r="ASJ208" s="18"/>
      <c r="ASK208" s="18"/>
      <c r="ASL208" s="18"/>
      <c r="ASM208" s="18"/>
      <c r="ASN208" s="18"/>
      <c r="ASO208" s="18"/>
      <c r="ASP208" s="18"/>
      <c r="ASQ208" s="18"/>
      <c r="ASR208" s="18"/>
      <c r="ASS208" s="18"/>
      <c r="AST208" s="18"/>
      <c r="ASU208" s="18"/>
      <c r="ASV208" s="18"/>
      <c r="ASW208" s="18"/>
      <c r="ASX208" s="18"/>
      <c r="ASY208" s="18"/>
      <c r="ASZ208" s="18"/>
      <c r="ATA208" s="18"/>
      <c r="ATB208" s="18"/>
      <c r="ATC208" s="18"/>
      <c r="ATD208" s="18"/>
      <c r="ATE208" s="18"/>
      <c r="ATF208" s="18"/>
      <c r="ATG208" s="18"/>
      <c r="ATH208" s="18"/>
      <c r="ATI208" s="18"/>
      <c r="ATJ208" s="18"/>
      <c r="ATK208" s="18"/>
      <c r="ATL208" s="18"/>
      <c r="ATM208" s="18"/>
      <c r="ATN208" s="18"/>
      <c r="ATO208" s="18"/>
      <c r="ATP208" s="18"/>
      <c r="ATQ208" s="18"/>
      <c r="ATR208" s="18"/>
      <c r="ATS208" s="18"/>
      <c r="ATT208" s="18"/>
      <c r="ATU208" s="18"/>
      <c r="ATV208" s="18"/>
      <c r="ATW208" s="18"/>
      <c r="ATX208" s="18"/>
      <c r="ATY208" s="18"/>
      <c r="ATZ208" s="18"/>
      <c r="AUA208" s="18"/>
      <c r="AUB208" s="18"/>
      <c r="AUC208" s="18"/>
      <c r="AUD208" s="18"/>
      <c r="AUE208" s="18"/>
      <c r="AUF208" s="18"/>
      <c r="AUG208" s="18"/>
      <c r="AUH208" s="18"/>
      <c r="AUI208" s="18"/>
      <c r="AUJ208" s="18"/>
      <c r="AUK208" s="18"/>
      <c r="AUL208" s="18"/>
      <c r="AUM208" s="18"/>
      <c r="AUN208" s="18"/>
      <c r="AUO208" s="18"/>
      <c r="AUP208" s="18"/>
      <c r="AUQ208" s="18"/>
      <c r="AUR208" s="18"/>
      <c r="AUS208" s="18"/>
      <c r="AUT208" s="18"/>
      <c r="AUU208" s="18"/>
      <c r="AUV208" s="18"/>
      <c r="AUW208" s="18"/>
      <c r="AUX208" s="18"/>
      <c r="AUY208" s="18"/>
      <c r="AUZ208" s="18"/>
      <c r="AVA208" s="18"/>
      <c r="AVB208" s="18"/>
      <c r="AVC208" s="18"/>
      <c r="AVD208" s="18"/>
      <c r="AVE208" s="18"/>
      <c r="AVF208" s="18"/>
      <c r="AVG208" s="18"/>
      <c r="AVH208" s="18"/>
      <c r="AVI208" s="18"/>
      <c r="AVJ208" s="18"/>
      <c r="AVK208" s="18"/>
      <c r="AVL208" s="18"/>
      <c r="AVM208" s="18"/>
      <c r="AVN208" s="18"/>
      <c r="AVO208" s="18"/>
      <c r="AVP208" s="18"/>
      <c r="AVQ208" s="18"/>
      <c r="AVR208" s="18"/>
      <c r="AVS208" s="18"/>
      <c r="AVT208" s="18"/>
      <c r="AVU208" s="18"/>
      <c r="AVV208" s="18"/>
      <c r="AVW208" s="18"/>
      <c r="AVX208" s="18"/>
      <c r="AVY208" s="18"/>
      <c r="AVZ208" s="18"/>
      <c r="AWA208" s="18"/>
      <c r="AWB208" s="18"/>
      <c r="AWC208" s="18"/>
      <c r="AWD208" s="18"/>
      <c r="AWE208" s="18"/>
      <c r="AWF208" s="18"/>
      <c r="AWG208" s="18"/>
      <c r="AWH208" s="18"/>
      <c r="AWI208" s="18"/>
      <c r="AWJ208" s="18"/>
      <c r="AWK208" s="18"/>
      <c r="AWL208" s="18"/>
      <c r="AWM208" s="18"/>
      <c r="AWN208" s="18"/>
      <c r="AWO208" s="18"/>
      <c r="AWP208" s="18"/>
      <c r="AWQ208" s="18"/>
      <c r="AWR208" s="18"/>
      <c r="AWS208" s="18"/>
      <c r="AWT208" s="18"/>
      <c r="AWU208" s="18"/>
      <c r="AWV208" s="18"/>
      <c r="AWW208" s="18"/>
      <c r="AWX208" s="18"/>
      <c r="AWY208" s="18"/>
      <c r="AWZ208" s="18"/>
      <c r="AXA208" s="18"/>
      <c r="AXB208" s="18"/>
      <c r="AXC208" s="18"/>
      <c r="AXD208" s="18"/>
      <c r="AXE208" s="18"/>
      <c r="AXF208" s="18"/>
      <c r="AXG208" s="18"/>
      <c r="AXH208" s="18"/>
      <c r="AXI208" s="18"/>
      <c r="AXJ208" s="18"/>
      <c r="AXK208" s="18"/>
      <c r="AXL208" s="18"/>
      <c r="AXM208" s="18"/>
      <c r="AXN208" s="18"/>
      <c r="AXO208" s="18"/>
      <c r="AXP208" s="18"/>
      <c r="AXQ208" s="18"/>
      <c r="AXR208" s="18"/>
      <c r="AXS208" s="18"/>
      <c r="AXT208" s="18"/>
      <c r="AXU208" s="18"/>
      <c r="AXV208" s="18"/>
      <c r="AXW208" s="18"/>
      <c r="AXX208" s="18"/>
      <c r="AXY208" s="18"/>
      <c r="AXZ208" s="18"/>
      <c r="AYA208" s="18"/>
      <c r="AYB208" s="18"/>
      <c r="AYC208" s="18"/>
      <c r="AYD208" s="18"/>
      <c r="AYE208" s="18"/>
      <c r="AYF208" s="18"/>
      <c r="AYG208" s="18"/>
      <c r="AYH208" s="18"/>
      <c r="AYI208" s="18"/>
      <c r="AYJ208" s="18"/>
      <c r="AYK208" s="18"/>
      <c r="AYL208" s="18"/>
      <c r="AYM208" s="18"/>
      <c r="AYN208" s="18"/>
      <c r="AYO208" s="18"/>
      <c r="AYP208" s="18"/>
      <c r="AYQ208" s="18"/>
      <c r="AYR208" s="18"/>
      <c r="AYS208" s="18"/>
      <c r="AYT208" s="18"/>
      <c r="AYU208" s="18"/>
      <c r="AYV208" s="18"/>
      <c r="AYW208" s="18"/>
      <c r="AYX208" s="18"/>
      <c r="AYY208" s="18"/>
      <c r="AYZ208" s="18"/>
      <c r="AZA208" s="18"/>
      <c r="AZB208" s="18"/>
      <c r="AZC208" s="18"/>
      <c r="AZD208" s="18"/>
      <c r="AZE208" s="18"/>
      <c r="AZF208" s="18"/>
      <c r="AZG208" s="18"/>
      <c r="AZH208" s="18"/>
      <c r="AZI208" s="18"/>
      <c r="AZJ208" s="18"/>
      <c r="AZK208" s="18"/>
      <c r="AZL208" s="18"/>
      <c r="AZM208" s="18"/>
      <c r="AZN208" s="18"/>
      <c r="AZO208" s="18"/>
      <c r="AZP208" s="18"/>
      <c r="AZQ208" s="18"/>
      <c r="AZR208" s="18"/>
      <c r="AZS208" s="18"/>
      <c r="AZT208" s="18"/>
      <c r="AZU208" s="18"/>
      <c r="AZV208" s="18"/>
      <c r="AZW208" s="18"/>
      <c r="AZX208" s="18"/>
      <c r="AZY208" s="18"/>
      <c r="AZZ208" s="18"/>
      <c r="BAA208" s="18"/>
      <c r="BAB208" s="18"/>
      <c r="BAC208" s="18"/>
      <c r="BAD208" s="18"/>
      <c r="BAE208" s="18"/>
      <c r="BAF208" s="18"/>
      <c r="BAG208" s="18"/>
      <c r="BAH208" s="18"/>
      <c r="BAI208" s="18"/>
      <c r="BAJ208" s="18"/>
      <c r="BAK208" s="18"/>
      <c r="BAL208" s="18"/>
      <c r="BAM208" s="18"/>
      <c r="BAN208" s="18"/>
      <c r="BAO208" s="18"/>
      <c r="BAP208" s="18"/>
      <c r="BAQ208" s="18"/>
      <c r="BAR208" s="18"/>
      <c r="BAS208" s="18"/>
      <c r="BAT208" s="18"/>
      <c r="BAU208" s="18"/>
      <c r="BAV208" s="18"/>
      <c r="BAW208" s="18"/>
      <c r="BAX208" s="18"/>
      <c r="BAY208" s="18"/>
      <c r="BAZ208" s="18"/>
      <c r="BBA208" s="18"/>
      <c r="BBB208" s="18"/>
      <c r="BBC208" s="18"/>
      <c r="BBD208" s="18"/>
      <c r="BBE208" s="18"/>
      <c r="BBF208" s="18"/>
      <c r="BBG208" s="18"/>
      <c r="BBH208" s="18"/>
      <c r="BBI208" s="18"/>
      <c r="BBJ208" s="18"/>
      <c r="BBK208" s="18"/>
      <c r="BBL208" s="18"/>
      <c r="BBM208" s="18"/>
      <c r="BBN208" s="18"/>
      <c r="BBO208" s="18"/>
      <c r="BBP208" s="18"/>
      <c r="BBQ208" s="18"/>
      <c r="BBR208" s="18"/>
      <c r="BBS208" s="18"/>
      <c r="BBT208" s="18"/>
      <c r="BBU208" s="18"/>
      <c r="BBV208" s="18"/>
      <c r="BBW208" s="18"/>
      <c r="BBX208" s="18"/>
      <c r="BBY208" s="18"/>
      <c r="BBZ208" s="18"/>
      <c r="BCA208" s="18"/>
      <c r="BCB208" s="18"/>
      <c r="BCC208" s="18"/>
      <c r="BCD208" s="18"/>
      <c r="BCE208" s="18"/>
      <c r="BCF208" s="18"/>
      <c r="BCG208" s="18"/>
      <c r="BCH208" s="18"/>
      <c r="BCI208" s="18"/>
      <c r="BCJ208" s="18"/>
      <c r="BCK208" s="18"/>
      <c r="BCL208" s="18"/>
      <c r="BCM208" s="18"/>
      <c r="BCN208" s="18"/>
      <c r="BCO208" s="18"/>
      <c r="BCP208" s="18"/>
      <c r="BCQ208" s="18"/>
      <c r="BCR208" s="18"/>
      <c r="BCS208" s="18"/>
      <c r="BCT208" s="18"/>
      <c r="BCU208" s="18"/>
      <c r="BCV208" s="18"/>
      <c r="BCW208" s="18"/>
      <c r="BCX208" s="18"/>
      <c r="BCY208" s="18"/>
      <c r="BCZ208" s="18"/>
      <c r="BDA208" s="18"/>
      <c r="BDB208" s="18"/>
      <c r="BDC208" s="18"/>
      <c r="BDD208" s="18"/>
      <c r="BDE208" s="18"/>
      <c r="BDF208" s="18"/>
      <c r="BDG208" s="18"/>
      <c r="BDH208" s="18"/>
      <c r="BDI208" s="18"/>
      <c r="BDJ208" s="18"/>
      <c r="BDK208" s="18"/>
      <c r="BDL208" s="18"/>
      <c r="BDM208" s="18"/>
      <c r="BDN208" s="18"/>
      <c r="BDO208" s="18"/>
      <c r="BDP208" s="18"/>
      <c r="BDQ208" s="18"/>
      <c r="BDR208" s="18"/>
      <c r="BDS208" s="18"/>
      <c r="BDT208" s="18"/>
      <c r="BDU208" s="18"/>
      <c r="BDV208" s="18"/>
      <c r="BDW208" s="18"/>
      <c r="BDX208" s="18"/>
      <c r="BDY208" s="18"/>
      <c r="BDZ208" s="18"/>
      <c r="BEA208" s="18"/>
      <c r="BEB208" s="18"/>
      <c r="BEC208" s="18"/>
      <c r="BED208" s="18"/>
      <c r="BEE208" s="18"/>
      <c r="BEF208" s="18"/>
      <c r="BEG208" s="18"/>
      <c r="BEH208" s="18"/>
      <c r="BEI208" s="18"/>
      <c r="BEJ208" s="18"/>
      <c r="BEK208" s="18"/>
      <c r="BEL208" s="18"/>
      <c r="BEM208" s="18"/>
      <c r="BEN208" s="18"/>
      <c r="BEO208" s="18"/>
      <c r="BEP208" s="18"/>
      <c r="BEQ208" s="18"/>
      <c r="BER208" s="18"/>
      <c r="BES208" s="18"/>
      <c r="BET208" s="18"/>
      <c r="BEU208" s="18"/>
      <c r="BEV208" s="18"/>
      <c r="BEW208" s="18"/>
      <c r="BEX208" s="18"/>
      <c r="BEY208" s="18"/>
      <c r="BEZ208" s="18"/>
      <c r="BFA208" s="18"/>
      <c r="BFB208" s="18"/>
      <c r="BFC208" s="18"/>
      <c r="BFD208" s="18"/>
      <c r="BFE208" s="18"/>
      <c r="BFF208" s="18"/>
      <c r="BFG208" s="18"/>
      <c r="BFH208" s="18"/>
      <c r="BFI208" s="18"/>
      <c r="BFJ208" s="18"/>
      <c r="BFK208" s="18"/>
      <c r="BFL208" s="18"/>
      <c r="BFM208" s="18"/>
      <c r="BFN208" s="18"/>
      <c r="BFO208" s="18"/>
      <c r="BFP208" s="18"/>
      <c r="BFQ208" s="18"/>
      <c r="BFR208" s="18"/>
      <c r="BFS208" s="18"/>
      <c r="BFT208" s="18"/>
      <c r="BFU208" s="18"/>
      <c r="BFV208" s="18"/>
      <c r="BFW208" s="18"/>
      <c r="BFX208" s="18"/>
      <c r="BFY208" s="18"/>
      <c r="BFZ208" s="18"/>
      <c r="BGA208" s="18"/>
      <c r="BGB208" s="18"/>
      <c r="BGC208" s="18"/>
      <c r="BGD208" s="18"/>
      <c r="BGE208" s="18"/>
      <c r="BGF208" s="18"/>
      <c r="BGG208" s="18"/>
      <c r="BGH208" s="18"/>
      <c r="BGI208" s="18"/>
      <c r="BGJ208" s="18"/>
      <c r="BGK208" s="18"/>
      <c r="BGL208" s="18"/>
      <c r="BGM208" s="18"/>
      <c r="BGN208" s="18"/>
      <c r="BGO208" s="18"/>
      <c r="BGP208" s="18"/>
      <c r="BGQ208" s="18"/>
      <c r="BGR208" s="18"/>
      <c r="BGS208" s="18"/>
      <c r="BGT208" s="18"/>
      <c r="BGU208" s="18"/>
      <c r="BGV208" s="18"/>
      <c r="BGW208" s="18"/>
      <c r="BGX208" s="18"/>
      <c r="BGY208" s="18"/>
      <c r="BGZ208" s="18"/>
      <c r="BHA208" s="18"/>
      <c r="BHB208" s="18"/>
      <c r="BHC208" s="18"/>
      <c r="BHD208" s="18"/>
      <c r="BHE208" s="18"/>
      <c r="BHF208" s="18"/>
      <c r="BHG208" s="18"/>
      <c r="BHH208" s="18"/>
      <c r="BHI208" s="18"/>
      <c r="BHJ208" s="18"/>
      <c r="BHK208" s="18"/>
      <c r="BHL208" s="18"/>
      <c r="BHM208" s="18"/>
      <c r="BHN208" s="18"/>
      <c r="BHO208" s="18"/>
      <c r="BHP208" s="18"/>
      <c r="BHQ208" s="18"/>
      <c r="BHR208" s="18"/>
      <c r="BHS208" s="18"/>
      <c r="BHT208" s="18"/>
      <c r="BHU208" s="18"/>
      <c r="BHV208" s="18"/>
      <c r="BHW208" s="18"/>
      <c r="BHX208" s="18"/>
      <c r="BHY208" s="18"/>
      <c r="BHZ208" s="18"/>
      <c r="BIA208" s="18"/>
      <c r="BIB208" s="18"/>
      <c r="BIC208" s="18"/>
      <c r="BID208" s="18"/>
      <c r="BIE208" s="18"/>
      <c r="BIF208" s="18"/>
      <c r="BIG208" s="18"/>
      <c r="BIH208" s="18"/>
      <c r="BII208" s="18"/>
      <c r="BIJ208" s="18"/>
      <c r="BIK208" s="18"/>
      <c r="BIL208" s="18"/>
      <c r="BIM208" s="18"/>
      <c r="BIN208" s="18"/>
      <c r="BIO208" s="18"/>
      <c r="BIP208" s="18"/>
      <c r="BIQ208" s="18"/>
      <c r="BIR208" s="18"/>
      <c r="BIS208" s="18"/>
      <c r="BIT208" s="18"/>
      <c r="BIU208" s="18"/>
      <c r="BIV208" s="18"/>
      <c r="BIW208" s="18"/>
      <c r="BIX208" s="18"/>
      <c r="BIY208" s="18"/>
      <c r="BIZ208" s="18"/>
      <c r="BJA208" s="18"/>
      <c r="BJB208" s="18"/>
      <c r="BJC208" s="18"/>
      <c r="BJD208" s="18"/>
      <c r="BJE208" s="18"/>
      <c r="BJF208" s="18"/>
      <c r="BJG208" s="18"/>
      <c r="BJH208" s="18"/>
      <c r="BJI208" s="18"/>
      <c r="BJJ208" s="18"/>
      <c r="BJK208" s="18"/>
      <c r="BJL208" s="18"/>
      <c r="BJM208" s="18"/>
      <c r="BJN208" s="18"/>
      <c r="BJO208" s="18"/>
      <c r="BJP208" s="18"/>
      <c r="BJQ208" s="18"/>
      <c r="BJR208" s="18"/>
      <c r="BJS208" s="18"/>
      <c r="BJT208" s="18"/>
      <c r="BJU208" s="18"/>
      <c r="BJV208" s="18"/>
      <c r="BJW208" s="18"/>
      <c r="BJX208" s="18"/>
      <c r="BJY208" s="18"/>
      <c r="BJZ208" s="18"/>
      <c r="BKA208" s="18"/>
      <c r="BKB208" s="18"/>
      <c r="BKC208" s="18"/>
      <c r="BKD208" s="18"/>
      <c r="BKE208" s="18"/>
      <c r="BKF208" s="18"/>
      <c r="BKG208" s="18"/>
      <c r="BKH208" s="18"/>
      <c r="BKI208" s="18"/>
      <c r="BKJ208" s="18"/>
      <c r="BKK208" s="18"/>
      <c r="BKL208" s="18"/>
      <c r="BKM208" s="18"/>
      <c r="BKN208" s="18"/>
      <c r="BKO208" s="18"/>
      <c r="BKP208" s="18"/>
      <c r="BKQ208" s="18"/>
      <c r="BKR208" s="18"/>
      <c r="BKS208" s="18"/>
      <c r="BKT208" s="18"/>
      <c r="BKU208" s="18"/>
      <c r="BKV208" s="18"/>
      <c r="BKW208" s="18"/>
      <c r="BKX208" s="18"/>
      <c r="BKY208" s="18"/>
      <c r="BKZ208" s="18"/>
      <c r="BLA208" s="18"/>
      <c r="BLB208" s="18"/>
      <c r="BLC208" s="18"/>
      <c r="BLD208" s="18"/>
      <c r="BLE208" s="18"/>
      <c r="BLF208" s="18"/>
      <c r="BLG208" s="18"/>
      <c r="BLH208" s="18"/>
      <c r="BLI208" s="18"/>
      <c r="BLJ208" s="18"/>
      <c r="BLK208" s="18"/>
      <c r="BLL208" s="18"/>
      <c r="BLM208" s="18"/>
      <c r="BLN208" s="18"/>
      <c r="BLO208" s="18"/>
      <c r="BLP208" s="18"/>
      <c r="BLQ208" s="18"/>
      <c r="BLR208" s="18"/>
      <c r="BLS208" s="18"/>
      <c r="BLT208" s="18"/>
      <c r="BLU208" s="18"/>
      <c r="BLV208" s="18"/>
      <c r="BLW208" s="18"/>
      <c r="BLX208" s="18"/>
      <c r="BLY208" s="18"/>
      <c r="BLZ208" s="18"/>
      <c r="BMA208" s="18"/>
      <c r="BMB208" s="18"/>
      <c r="BMC208" s="18"/>
      <c r="BMD208" s="18"/>
      <c r="BME208" s="18"/>
      <c r="BMF208" s="18"/>
      <c r="BMG208" s="18"/>
      <c r="BMH208" s="18"/>
      <c r="BMI208" s="18"/>
      <c r="BMJ208" s="18"/>
      <c r="BMK208" s="18"/>
      <c r="BML208" s="18"/>
      <c r="BMM208" s="18"/>
      <c r="BMN208" s="18"/>
      <c r="BMO208" s="18"/>
      <c r="BMP208" s="18"/>
      <c r="BMQ208" s="18"/>
      <c r="BMR208" s="18"/>
      <c r="BMS208" s="18"/>
      <c r="BMT208" s="18"/>
      <c r="BMU208" s="18"/>
      <c r="BMV208" s="18"/>
      <c r="BMW208" s="18"/>
      <c r="BMX208" s="18"/>
      <c r="BMY208" s="18"/>
      <c r="BMZ208" s="18"/>
      <c r="BNA208" s="18"/>
      <c r="BNB208" s="18"/>
      <c r="BNC208" s="18"/>
      <c r="BND208" s="18"/>
      <c r="BNE208" s="18"/>
      <c r="BNF208" s="18"/>
      <c r="BNG208" s="18"/>
      <c r="BNH208" s="18"/>
      <c r="BNI208" s="18"/>
      <c r="BNJ208" s="18"/>
      <c r="BNK208" s="18"/>
      <c r="BNL208" s="18"/>
      <c r="BNM208" s="18"/>
      <c r="BNN208" s="18"/>
      <c r="BNO208" s="18"/>
      <c r="BNP208" s="18"/>
      <c r="BNQ208" s="18"/>
      <c r="BNR208" s="18"/>
      <c r="BNS208" s="18"/>
      <c r="BNT208" s="18"/>
      <c r="BNU208" s="18"/>
      <c r="BNV208" s="18"/>
      <c r="BNW208" s="18"/>
      <c r="BNX208" s="18"/>
      <c r="BNY208" s="18"/>
      <c r="BNZ208" s="18"/>
      <c r="BOA208" s="18"/>
      <c r="BOB208" s="18"/>
      <c r="BOC208" s="18"/>
      <c r="BOD208" s="18"/>
      <c r="BOE208" s="18"/>
      <c r="BOF208" s="18"/>
      <c r="BOG208" s="18"/>
      <c r="BOH208" s="18"/>
      <c r="BOI208" s="18"/>
      <c r="BOJ208" s="18"/>
      <c r="BOK208" s="18"/>
      <c r="BOL208" s="18"/>
      <c r="BOM208" s="18"/>
      <c r="BON208" s="18"/>
      <c r="BOO208" s="18"/>
      <c r="BOP208" s="18"/>
      <c r="BOQ208" s="18"/>
      <c r="BOR208" s="18"/>
      <c r="BOS208" s="18"/>
      <c r="BOT208" s="18"/>
      <c r="BOU208" s="18"/>
      <c r="BOV208" s="18"/>
      <c r="BOW208" s="18"/>
      <c r="BOX208" s="18"/>
      <c r="BOY208" s="18"/>
      <c r="BOZ208" s="18"/>
      <c r="BPA208" s="18"/>
      <c r="BPB208" s="18"/>
      <c r="BPC208" s="18"/>
      <c r="BPD208" s="18"/>
      <c r="BPE208" s="18"/>
      <c r="BPF208" s="18"/>
      <c r="BPG208" s="18"/>
      <c r="BPH208" s="18"/>
      <c r="BPI208" s="18"/>
      <c r="BPJ208" s="18"/>
      <c r="BPK208" s="18"/>
      <c r="BPL208" s="18"/>
      <c r="BPM208" s="18"/>
      <c r="BPN208" s="18"/>
      <c r="BPO208" s="18"/>
      <c r="BPP208" s="18"/>
      <c r="BPQ208" s="18"/>
      <c r="BPR208" s="18"/>
      <c r="BPS208" s="18"/>
      <c r="BPT208" s="18"/>
      <c r="BPU208" s="18"/>
      <c r="BPV208" s="18"/>
      <c r="BPW208" s="18"/>
      <c r="BPX208" s="18"/>
      <c r="BPY208" s="18"/>
      <c r="BPZ208" s="18"/>
      <c r="BQA208" s="18"/>
      <c r="BQB208" s="18"/>
      <c r="BQC208" s="18"/>
      <c r="BQD208" s="18"/>
      <c r="BQE208" s="18"/>
      <c r="BQF208" s="18"/>
      <c r="BQG208" s="18"/>
      <c r="BQH208" s="18"/>
      <c r="BQI208" s="18"/>
      <c r="BQJ208" s="18"/>
      <c r="BQK208" s="18"/>
      <c r="BQL208" s="18"/>
      <c r="BQM208" s="18"/>
      <c r="BQN208" s="18"/>
      <c r="BQO208" s="18"/>
      <c r="BQP208" s="18"/>
      <c r="BQQ208" s="18"/>
      <c r="BQR208" s="18"/>
      <c r="BQS208" s="18"/>
      <c r="BQT208" s="18"/>
      <c r="BQU208" s="18"/>
      <c r="BQV208" s="18"/>
      <c r="BQW208" s="18"/>
      <c r="BQX208" s="18"/>
      <c r="BQY208" s="18"/>
      <c r="BQZ208" s="18"/>
      <c r="BRA208" s="18"/>
      <c r="BRB208" s="18"/>
      <c r="BRC208" s="18"/>
      <c r="BRD208" s="18"/>
      <c r="BRE208" s="18"/>
      <c r="BRF208" s="18"/>
      <c r="BRG208" s="18"/>
      <c r="BRH208" s="18"/>
      <c r="BRI208" s="18"/>
      <c r="BRJ208" s="18"/>
      <c r="BRK208" s="18"/>
      <c r="BRL208" s="18"/>
      <c r="BRM208" s="18"/>
      <c r="BRN208" s="18"/>
      <c r="BRO208" s="18"/>
      <c r="BRP208" s="18"/>
      <c r="BRQ208" s="18"/>
      <c r="BRR208" s="18"/>
      <c r="BRS208" s="18"/>
      <c r="BRT208" s="18"/>
      <c r="BRU208" s="18"/>
      <c r="BRV208" s="18"/>
      <c r="BRW208" s="18"/>
      <c r="BRX208" s="18"/>
      <c r="BRY208" s="18"/>
      <c r="BRZ208" s="18"/>
      <c r="BSA208" s="18"/>
      <c r="BSB208" s="18"/>
      <c r="BSC208" s="18"/>
      <c r="BSD208" s="18"/>
      <c r="BSE208" s="18"/>
      <c r="BSF208" s="18"/>
      <c r="BSG208" s="18"/>
      <c r="BSH208" s="18"/>
      <c r="BSI208" s="18"/>
      <c r="BSJ208" s="18"/>
      <c r="BSK208" s="18"/>
      <c r="BSL208" s="18"/>
      <c r="BSM208" s="18"/>
      <c r="BSN208" s="18"/>
      <c r="BSO208" s="18"/>
      <c r="BSP208" s="18"/>
      <c r="BSQ208" s="18"/>
      <c r="BSR208" s="18"/>
      <c r="BSS208" s="18"/>
      <c r="BST208" s="18"/>
      <c r="BSU208" s="18"/>
      <c r="BSV208" s="18"/>
      <c r="BSW208" s="18"/>
      <c r="BSX208" s="18"/>
      <c r="BSY208" s="18"/>
      <c r="BSZ208" s="18"/>
      <c r="BTA208" s="18"/>
      <c r="BTB208" s="18"/>
      <c r="BTC208" s="18"/>
      <c r="BTD208" s="18"/>
      <c r="BTE208" s="18"/>
      <c r="BTF208" s="18"/>
      <c r="BTG208" s="18"/>
      <c r="BTH208" s="18"/>
    </row>
    <row r="209" spans="1:1880" s="418" customFormat="1" ht="189.6" customHeight="1" x14ac:dyDescent="0.3">
      <c r="A209" s="98">
        <v>577</v>
      </c>
      <c r="B209" s="356"/>
      <c r="C209" s="356" t="s">
        <v>276</v>
      </c>
      <c r="D209" s="228" t="s">
        <v>1842</v>
      </c>
      <c r="E209" s="567"/>
      <c r="F209" s="184"/>
      <c r="G209" s="569" t="str">
        <f>IF(F209="Yes","In this cell - Please include the name of the plan, a brief description of the benefit and the population group that received the benefits."," ")</f>
        <v xml:space="preserve"> </v>
      </c>
      <c r="H209" s="17"/>
      <c r="I209" s="416"/>
      <c r="J209" s="176"/>
      <c r="K209" s="587"/>
      <c r="L209"/>
      <c r="M209" s="18"/>
      <c r="N209" s="186"/>
      <c r="O209" s="18"/>
      <c r="P209" s="18"/>
      <c r="Q209" s="18"/>
      <c r="R209" s="18"/>
      <c r="S209" s="18"/>
      <c r="T209" s="18"/>
      <c r="U209" s="18"/>
      <c r="V209" s="18"/>
      <c r="W209" s="18"/>
      <c r="X209" s="18"/>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c r="GQ209" s="18"/>
      <c r="GR209" s="18"/>
      <c r="GS209" s="18"/>
      <c r="GT209" s="18"/>
      <c r="GU209" s="18"/>
      <c r="GV209" s="18"/>
      <c r="GW209" s="18"/>
      <c r="GX209" s="18"/>
      <c r="GY209" s="18"/>
      <c r="GZ209" s="18"/>
      <c r="HA209" s="18"/>
      <c r="HB209" s="18"/>
      <c r="HC209" s="18"/>
      <c r="HD209" s="18"/>
      <c r="HE209" s="18"/>
      <c r="HF209" s="18"/>
      <c r="HG209" s="18"/>
      <c r="HH209" s="18"/>
      <c r="HI209" s="18"/>
      <c r="HJ209" s="18"/>
      <c r="HK209" s="18"/>
      <c r="HL209" s="18"/>
      <c r="HM209" s="18"/>
      <c r="HN209" s="18"/>
      <c r="HO209" s="18"/>
      <c r="HP209" s="18"/>
      <c r="HQ209" s="18"/>
      <c r="HR209" s="18"/>
      <c r="HS209" s="18"/>
      <c r="HT209" s="18"/>
      <c r="HU209" s="18"/>
      <c r="HV209" s="18"/>
      <c r="HW209" s="18"/>
      <c r="HX209" s="18"/>
      <c r="HY209" s="18"/>
      <c r="HZ209" s="18"/>
      <c r="IA209" s="18"/>
      <c r="IB209" s="18"/>
      <c r="IC209" s="18"/>
      <c r="ID209" s="18"/>
      <c r="IE209" s="18"/>
      <c r="IF209" s="18"/>
      <c r="IG209" s="18"/>
      <c r="IH209" s="18"/>
      <c r="II209" s="18"/>
      <c r="IJ209" s="18"/>
      <c r="IK209" s="18"/>
      <c r="IL209" s="18"/>
      <c r="IM209" s="18"/>
      <c r="IN209" s="18"/>
      <c r="IO209" s="18"/>
      <c r="IP209" s="18"/>
      <c r="IQ209" s="18"/>
      <c r="IR209" s="18"/>
      <c r="IS209" s="18"/>
      <c r="IT209" s="18"/>
      <c r="IU209" s="18"/>
      <c r="IV209" s="18"/>
      <c r="IW209" s="18"/>
      <c r="IX209" s="18"/>
      <c r="IY209" s="18"/>
      <c r="IZ209" s="18"/>
      <c r="JA209" s="18"/>
      <c r="JB209" s="18"/>
      <c r="JC209" s="18"/>
      <c r="JD209" s="18"/>
      <c r="JE209" s="18"/>
      <c r="JF209" s="18"/>
      <c r="JG209" s="18"/>
      <c r="JH209" s="18"/>
      <c r="JI209" s="18"/>
      <c r="JJ209" s="18"/>
      <c r="JK209" s="18"/>
      <c r="JL209" s="18"/>
      <c r="JM209" s="18"/>
      <c r="JN209" s="18"/>
      <c r="JO209" s="18"/>
      <c r="JP209" s="18"/>
      <c r="JQ209" s="18"/>
      <c r="JR209" s="18"/>
      <c r="JS209" s="18"/>
      <c r="JT209" s="18"/>
      <c r="JU209" s="18"/>
      <c r="JV209" s="18"/>
      <c r="JW209" s="18"/>
      <c r="JX209" s="18"/>
      <c r="JY209" s="18"/>
      <c r="JZ209" s="18"/>
      <c r="KA209" s="18"/>
      <c r="KB209" s="18"/>
      <c r="KC209" s="18"/>
      <c r="KD209" s="18"/>
      <c r="KE209" s="18"/>
      <c r="KF209" s="18"/>
      <c r="KG209" s="18"/>
      <c r="KH209" s="18"/>
      <c r="KI209" s="18"/>
      <c r="KJ209" s="18"/>
      <c r="KK209" s="18"/>
      <c r="KL209" s="18"/>
      <c r="KM209" s="18"/>
      <c r="KN209" s="18"/>
      <c r="KO209" s="18"/>
      <c r="KP209" s="18"/>
      <c r="KQ209" s="18"/>
      <c r="KR209" s="18"/>
      <c r="KS209" s="18"/>
      <c r="KT209" s="18"/>
      <c r="KU209" s="18"/>
      <c r="KV209" s="18"/>
      <c r="KW209" s="18"/>
      <c r="KX209" s="18"/>
      <c r="KY209" s="18"/>
      <c r="KZ209" s="18"/>
      <c r="LA209" s="18"/>
      <c r="LB209" s="18"/>
      <c r="LC209" s="18"/>
      <c r="LD209" s="18"/>
      <c r="LE209" s="18"/>
      <c r="LF209" s="18"/>
      <c r="LG209" s="18"/>
      <c r="LH209" s="18"/>
      <c r="LI209" s="18"/>
      <c r="LJ209" s="18"/>
      <c r="LK209" s="18"/>
      <c r="LL209" s="18"/>
      <c r="LM209" s="18"/>
      <c r="LN209" s="18"/>
      <c r="LO209" s="18"/>
      <c r="LP209" s="18"/>
      <c r="LQ209" s="18"/>
      <c r="LR209" s="18"/>
      <c r="LS209" s="18"/>
      <c r="LT209" s="18"/>
      <c r="LU209" s="18"/>
      <c r="LV209" s="18"/>
      <c r="LW209" s="18"/>
      <c r="LX209" s="18"/>
      <c r="LY209" s="18"/>
      <c r="LZ209" s="18"/>
      <c r="MA209" s="18"/>
      <c r="MB209" s="18"/>
      <c r="MC209" s="18"/>
      <c r="MD209" s="18"/>
      <c r="ME209" s="18"/>
      <c r="MF209" s="18"/>
      <c r="MG209" s="18"/>
      <c r="MH209" s="18"/>
      <c r="MI209" s="18"/>
      <c r="MJ209" s="18"/>
      <c r="MK209" s="18"/>
      <c r="ML209" s="18"/>
      <c r="MM209" s="18"/>
      <c r="MN209" s="18"/>
      <c r="MO209" s="18"/>
      <c r="MP209" s="18"/>
      <c r="MQ209" s="18"/>
      <c r="MR209" s="18"/>
      <c r="MS209" s="18"/>
      <c r="MT209" s="18"/>
      <c r="MU209" s="18"/>
      <c r="MV209" s="18"/>
      <c r="MW209" s="18"/>
      <c r="MX209" s="18"/>
      <c r="MY209" s="18"/>
      <c r="MZ209" s="18"/>
      <c r="NA209" s="18"/>
      <c r="NB209" s="18"/>
      <c r="NC209" s="18"/>
      <c r="ND209" s="18"/>
      <c r="NE209" s="18"/>
      <c r="NF209" s="18"/>
      <c r="NG209" s="18"/>
      <c r="NH209" s="18"/>
      <c r="NI209" s="18"/>
      <c r="NJ209" s="18"/>
      <c r="NK209" s="18"/>
      <c r="NL209" s="18"/>
      <c r="NM209" s="18"/>
      <c r="NN209" s="18"/>
      <c r="NO209" s="18"/>
      <c r="NP209" s="18"/>
      <c r="NQ209" s="18"/>
      <c r="NR209" s="18"/>
      <c r="NS209" s="18"/>
      <c r="NT209" s="18"/>
      <c r="NU209" s="18"/>
      <c r="NV209" s="18"/>
      <c r="NW209" s="18"/>
      <c r="NX209" s="18"/>
      <c r="NY209" s="18"/>
      <c r="NZ209" s="18"/>
      <c r="OA209" s="18"/>
      <c r="OB209" s="18"/>
      <c r="OC209" s="18"/>
      <c r="OD209" s="18"/>
      <c r="OE209" s="18"/>
      <c r="OF209" s="18"/>
      <c r="OG209" s="18"/>
      <c r="OH209" s="18"/>
      <c r="OI209" s="18"/>
      <c r="OJ209" s="18"/>
      <c r="OK209" s="18"/>
      <c r="OL209" s="18"/>
      <c r="OM209" s="18"/>
      <c r="ON209" s="18"/>
      <c r="OO209" s="18"/>
      <c r="OP209" s="18"/>
      <c r="OQ209" s="18"/>
      <c r="OR209" s="18"/>
      <c r="OS209" s="18"/>
      <c r="OT209" s="18"/>
      <c r="OU209" s="18"/>
      <c r="OV209" s="18"/>
      <c r="OW209" s="18"/>
      <c r="OX209" s="18"/>
      <c r="OY209" s="18"/>
      <c r="OZ209" s="18"/>
      <c r="PA209" s="18"/>
      <c r="PB209" s="18"/>
      <c r="PC209" s="18"/>
      <c r="PD209" s="18"/>
      <c r="PE209" s="18"/>
      <c r="PF209" s="18"/>
      <c r="PG209" s="18"/>
      <c r="PH209" s="18"/>
      <c r="PI209" s="18"/>
      <c r="PJ209" s="18"/>
      <c r="PK209" s="18"/>
      <c r="PL209" s="18"/>
      <c r="PM209" s="18"/>
      <c r="PN209" s="18"/>
      <c r="PO209" s="18"/>
      <c r="PP209" s="18"/>
      <c r="PQ209" s="18"/>
      <c r="PR209" s="18"/>
      <c r="PS209" s="18"/>
      <c r="PT209" s="18"/>
      <c r="PU209" s="18"/>
      <c r="PV209" s="18"/>
      <c r="PW209" s="18"/>
      <c r="PX209" s="18"/>
      <c r="PY209" s="18"/>
      <c r="PZ209" s="18"/>
      <c r="QA209" s="18"/>
      <c r="QB209" s="18"/>
      <c r="QC209" s="18"/>
      <c r="QD209" s="18"/>
      <c r="QE209" s="18"/>
      <c r="QF209" s="18"/>
      <c r="QG209" s="18"/>
      <c r="QH209" s="18"/>
      <c r="QI209" s="18"/>
      <c r="QJ209" s="18"/>
      <c r="QK209" s="18"/>
      <c r="QL209" s="18"/>
      <c r="QM209" s="18"/>
      <c r="QN209" s="18"/>
      <c r="QO209" s="18"/>
      <c r="QP209" s="18"/>
      <c r="QQ209" s="18"/>
      <c r="QR209" s="18"/>
      <c r="QS209" s="18"/>
      <c r="QT209" s="18"/>
      <c r="QU209" s="18"/>
      <c r="QV209" s="18"/>
      <c r="QW209" s="18"/>
      <c r="QX209" s="18"/>
      <c r="QY209" s="18"/>
      <c r="QZ209" s="18"/>
      <c r="RA209" s="18"/>
      <c r="RB209" s="18"/>
      <c r="RC209" s="18"/>
      <c r="RD209" s="18"/>
      <c r="RE209" s="18"/>
      <c r="RF209" s="18"/>
      <c r="RG209" s="18"/>
      <c r="RH209" s="18"/>
      <c r="RI209" s="18"/>
      <c r="RJ209" s="18"/>
      <c r="RK209" s="18"/>
      <c r="RL209" s="18"/>
      <c r="RM209" s="18"/>
      <c r="RN209" s="18"/>
      <c r="RO209" s="18"/>
      <c r="RP209" s="18"/>
      <c r="RQ209" s="18"/>
      <c r="RR209" s="18"/>
      <c r="RS209" s="18"/>
      <c r="RT209" s="18"/>
      <c r="RU209" s="18"/>
      <c r="RV209" s="18"/>
      <c r="RW209" s="18"/>
      <c r="RX209" s="18"/>
      <c r="RY209" s="18"/>
      <c r="RZ209" s="18"/>
      <c r="SA209" s="18"/>
      <c r="SB209" s="18"/>
      <c r="SC209" s="18"/>
      <c r="SD209" s="18"/>
      <c r="SE209" s="18"/>
      <c r="SF209" s="18"/>
      <c r="SG209" s="18"/>
      <c r="SH209" s="18"/>
      <c r="SI209" s="18"/>
      <c r="SJ209" s="18"/>
      <c r="SK209" s="18"/>
      <c r="SL209" s="18"/>
      <c r="SM209" s="18"/>
      <c r="SN209" s="18"/>
      <c r="SO209" s="18"/>
      <c r="SP209" s="18"/>
      <c r="SQ209" s="18"/>
      <c r="SR209" s="18"/>
      <c r="SS209" s="18"/>
      <c r="ST209" s="18"/>
      <c r="SU209" s="18"/>
      <c r="SV209" s="18"/>
      <c r="SW209" s="18"/>
      <c r="SX209" s="18"/>
      <c r="SY209" s="18"/>
      <c r="SZ209" s="18"/>
      <c r="TA209" s="18"/>
      <c r="TB209" s="18"/>
      <c r="TC209" s="18"/>
      <c r="TD209" s="18"/>
      <c r="TE209" s="18"/>
      <c r="TF209" s="18"/>
      <c r="TG209" s="18"/>
      <c r="TH209" s="18"/>
      <c r="TI209" s="18"/>
      <c r="TJ209" s="18"/>
      <c r="TK209" s="18"/>
      <c r="TL209" s="18"/>
      <c r="TM209" s="18"/>
      <c r="TN209" s="18"/>
      <c r="TO209" s="18"/>
      <c r="TP209" s="18"/>
      <c r="TQ209" s="18"/>
      <c r="TR209" s="18"/>
      <c r="TS209" s="18"/>
      <c r="TT209" s="18"/>
      <c r="TU209" s="18"/>
      <c r="TV209" s="18"/>
      <c r="TW209" s="18"/>
      <c r="TX209" s="18"/>
      <c r="TY209" s="18"/>
      <c r="TZ209" s="18"/>
      <c r="UA209" s="18"/>
      <c r="UB209" s="18"/>
      <c r="UC209" s="18"/>
      <c r="UD209" s="18"/>
      <c r="UE209" s="18"/>
      <c r="UF209" s="18"/>
      <c r="UG209" s="18"/>
      <c r="UH209" s="18"/>
      <c r="UI209" s="18"/>
      <c r="UJ209" s="18"/>
      <c r="UK209" s="18"/>
      <c r="UL209" s="18"/>
      <c r="UM209" s="18"/>
      <c r="UN209" s="18"/>
      <c r="UO209" s="18"/>
      <c r="UP209" s="18"/>
      <c r="UQ209" s="18"/>
      <c r="UR209" s="18"/>
      <c r="US209" s="18"/>
      <c r="UT209" s="18"/>
      <c r="UU209" s="18"/>
      <c r="UV209" s="18"/>
      <c r="UW209" s="18"/>
      <c r="UX209" s="18"/>
      <c r="UY209" s="18"/>
      <c r="UZ209" s="18"/>
      <c r="VA209" s="18"/>
      <c r="VB209" s="18"/>
      <c r="VC209" s="18"/>
      <c r="VD209" s="18"/>
      <c r="VE209" s="18"/>
      <c r="VF209" s="18"/>
      <c r="VG209" s="18"/>
      <c r="VH209" s="18"/>
      <c r="VI209" s="18"/>
      <c r="VJ209" s="18"/>
      <c r="VK209" s="18"/>
      <c r="VL209" s="18"/>
      <c r="VM209" s="18"/>
      <c r="VN209" s="18"/>
      <c r="VO209" s="18"/>
      <c r="VP209" s="18"/>
      <c r="VQ209" s="18"/>
      <c r="VR209" s="18"/>
      <c r="VS209" s="18"/>
      <c r="VT209" s="18"/>
      <c r="VU209" s="18"/>
      <c r="VV209" s="18"/>
      <c r="VW209" s="18"/>
      <c r="VX209" s="18"/>
      <c r="VY209" s="18"/>
      <c r="VZ209" s="18"/>
      <c r="WA209" s="18"/>
      <c r="WB209" s="18"/>
      <c r="WC209" s="18"/>
      <c r="WD209" s="18"/>
      <c r="WE209" s="18"/>
      <c r="WF209" s="18"/>
      <c r="WG209" s="18"/>
      <c r="WH209" s="18"/>
      <c r="WI209" s="18"/>
      <c r="WJ209" s="18"/>
      <c r="WK209" s="18"/>
      <c r="WL209" s="18"/>
      <c r="WM209" s="18"/>
      <c r="WN209" s="18"/>
      <c r="WO209" s="18"/>
      <c r="WP209" s="18"/>
      <c r="WQ209" s="18"/>
      <c r="WR209" s="18"/>
      <c r="WS209" s="18"/>
      <c r="WT209" s="18"/>
      <c r="WU209" s="18"/>
      <c r="WV209" s="18"/>
      <c r="WW209" s="18"/>
      <c r="WX209" s="18"/>
      <c r="WY209" s="18"/>
      <c r="WZ209" s="18"/>
      <c r="XA209" s="18"/>
      <c r="XB209" s="18"/>
      <c r="XC209" s="18"/>
      <c r="XD209" s="18"/>
      <c r="XE209" s="18"/>
      <c r="XF209" s="18"/>
      <c r="XG209" s="18"/>
      <c r="XH209" s="18"/>
      <c r="XI209" s="18"/>
      <c r="XJ209" s="18"/>
      <c r="XK209" s="18"/>
      <c r="XL209" s="18"/>
      <c r="XM209" s="18"/>
      <c r="XN209" s="18"/>
      <c r="XO209" s="18"/>
      <c r="XP209" s="18"/>
      <c r="XQ209" s="18"/>
      <c r="XR209" s="18"/>
      <c r="XS209" s="18"/>
      <c r="XT209" s="18"/>
      <c r="XU209" s="18"/>
      <c r="XV209" s="18"/>
      <c r="XW209" s="18"/>
      <c r="XX209" s="18"/>
      <c r="XY209" s="18"/>
      <c r="XZ209" s="18"/>
      <c r="YA209" s="18"/>
      <c r="YB209" s="18"/>
      <c r="YC209" s="18"/>
      <c r="YD209" s="18"/>
      <c r="YE209" s="18"/>
      <c r="YF209" s="18"/>
      <c r="YG209" s="18"/>
      <c r="YH209" s="18"/>
      <c r="YI209" s="18"/>
      <c r="YJ209" s="18"/>
      <c r="YK209" s="18"/>
      <c r="YL209" s="18"/>
      <c r="YM209" s="18"/>
      <c r="YN209" s="18"/>
      <c r="YO209" s="18"/>
      <c r="YP209" s="18"/>
      <c r="YQ209" s="18"/>
      <c r="YR209" s="18"/>
      <c r="YS209" s="18"/>
      <c r="YT209" s="18"/>
      <c r="YU209" s="18"/>
      <c r="YV209" s="18"/>
      <c r="YW209" s="18"/>
      <c r="YX209" s="18"/>
      <c r="YY209" s="18"/>
      <c r="YZ209" s="18"/>
      <c r="ZA209" s="18"/>
      <c r="ZB209" s="18"/>
      <c r="ZC209" s="18"/>
      <c r="ZD209" s="18"/>
      <c r="ZE209" s="18"/>
      <c r="ZF209" s="18"/>
      <c r="ZG209" s="18"/>
      <c r="ZH209" s="18"/>
      <c r="ZI209" s="18"/>
      <c r="ZJ209" s="18"/>
      <c r="ZK209" s="18"/>
      <c r="ZL209" s="18"/>
      <c r="ZM209" s="18"/>
      <c r="ZN209" s="18"/>
      <c r="ZO209" s="18"/>
      <c r="ZP209" s="18"/>
      <c r="ZQ209" s="18"/>
      <c r="ZR209" s="18"/>
      <c r="ZS209" s="18"/>
      <c r="ZT209" s="18"/>
      <c r="ZU209" s="18"/>
      <c r="ZV209" s="18"/>
      <c r="ZW209" s="18"/>
      <c r="ZX209" s="18"/>
      <c r="ZY209" s="18"/>
      <c r="ZZ209" s="18"/>
      <c r="AAA209" s="18"/>
      <c r="AAB209" s="18"/>
      <c r="AAC209" s="18"/>
      <c r="AAD209" s="18"/>
      <c r="AAE209" s="18"/>
      <c r="AAF209" s="18"/>
      <c r="AAG209" s="18"/>
      <c r="AAH209" s="18"/>
      <c r="AAI209" s="18"/>
      <c r="AAJ209" s="18"/>
      <c r="AAK209" s="18"/>
      <c r="AAL209" s="18"/>
      <c r="AAM209" s="18"/>
      <c r="AAN209" s="18"/>
      <c r="AAO209" s="18"/>
      <c r="AAP209" s="18"/>
      <c r="AAQ209" s="18"/>
      <c r="AAR209" s="18"/>
      <c r="AAS209" s="18"/>
      <c r="AAT209" s="18"/>
      <c r="AAU209" s="18"/>
      <c r="AAV209" s="18"/>
      <c r="AAW209" s="18"/>
      <c r="AAX209" s="18"/>
      <c r="AAY209" s="18"/>
      <c r="AAZ209" s="18"/>
      <c r="ABA209" s="18"/>
      <c r="ABB209" s="18"/>
      <c r="ABC209" s="18"/>
      <c r="ABD209" s="18"/>
      <c r="ABE209" s="18"/>
      <c r="ABF209" s="18"/>
      <c r="ABG209" s="18"/>
      <c r="ABH209" s="18"/>
      <c r="ABI209" s="18"/>
      <c r="ABJ209" s="18"/>
      <c r="ABK209" s="18"/>
      <c r="ABL209" s="18"/>
      <c r="ABM209" s="18"/>
      <c r="ABN209" s="18"/>
      <c r="ABO209" s="18"/>
      <c r="ABP209" s="18"/>
      <c r="ABQ209" s="18"/>
      <c r="ABR209" s="18"/>
      <c r="ABS209" s="18"/>
      <c r="ABT209" s="18"/>
      <c r="ABU209" s="18"/>
      <c r="ABV209" s="18"/>
      <c r="ABW209" s="18"/>
      <c r="ABX209" s="18"/>
      <c r="ABY209" s="18"/>
      <c r="ABZ209" s="18"/>
      <c r="ACA209" s="18"/>
      <c r="ACB209" s="18"/>
      <c r="ACC209" s="18"/>
      <c r="ACD209" s="18"/>
      <c r="ACE209" s="18"/>
      <c r="ACF209" s="18"/>
      <c r="ACG209" s="18"/>
      <c r="ACH209" s="18"/>
      <c r="ACI209" s="18"/>
      <c r="ACJ209" s="18"/>
      <c r="ACK209" s="18"/>
      <c r="ACL209" s="18"/>
      <c r="ACM209" s="18"/>
      <c r="ACN209" s="18"/>
      <c r="ACO209" s="18"/>
      <c r="ACP209" s="18"/>
      <c r="ACQ209" s="18"/>
      <c r="ACR209" s="18"/>
      <c r="ACS209" s="18"/>
      <c r="ACT209" s="18"/>
      <c r="ACU209" s="18"/>
      <c r="ACV209" s="18"/>
      <c r="ACW209" s="18"/>
      <c r="ACX209" s="18"/>
      <c r="ACY209" s="18"/>
      <c r="ACZ209" s="18"/>
      <c r="ADA209" s="18"/>
      <c r="ADB209" s="18"/>
      <c r="ADC209" s="18"/>
      <c r="ADD209" s="18"/>
      <c r="ADE209" s="18"/>
      <c r="ADF209" s="18"/>
      <c r="ADG209" s="18"/>
      <c r="ADH209" s="18"/>
      <c r="ADI209" s="18"/>
      <c r="ADJ209" s="18"/>
      <c r="ADK209" s="18"/>
      <c r="ADL209" s="18"/>
      <c r="ADM209" s="18"/>
      <c r="ADN209" s="18"/>
      <c r="ADO209" s="18"/>
      <c r="ADP209" s="18"/>
      <c r="ADQ209" s="18"/>
      <c r="ADR209" s="18"/>
      <c r="ADS209" s="18"/>
      <c r="ADT209" s="18"/>
      <c r="ADU209" s="18"/>
      <c r="ADV209" s="18"/>
      <c r="ADW209" s="18"/>
      <c r="ADX209" s="18"/>
      <c r="ADY209" s="18"/>
      <c r="ADZ209" s="18"/>
      <c r="AEA209" s="18"/>
      <c r="AEB209" s="18"/>
      <c r="AEC209" s="18"/>
      <c r="AED209" s="18"/>
      <c r="AEE209" s="18"/>
      <c r="AEF209" s="18"/>
      <c r="AEG209" s="18"/>
      <c r="AEH209" s="18"/>
      <c r="AEI209" s="18"/>
      <c r="AEJ209" s="18"/>
      <c r="AEK209" s="18"/>
      <c r="AEL209" s="18"/>
      <c r="AEM209" s="18"/>
      <c r="AEN209" s="18"/>
      <c r="AEO209" s="18"/>
      <c r="AEP209" s="18"/>
      <c r="AEQ209" s="18"/>
      <c r="AER209" s="18"/>
      <c r="AES209" s="18"/>
      <c r="AET209" s="18"/>
      <c r="AEU209" s="18"/>
      <c r="AEV209" s="18"/>
      <c r="AEW209" s="18"/>
      <c r="AEX209" s="18"/>
      <c r="AEY209" s="18"/>
      <c r="AEZ209" s="18"/>
      <c r="AFA209" s="18"/>
      <c r="AFB209" s="18"/>
      <c r="AFC209" s="18"/>
      <c r="AFD209" s="18"/>
      <c r="AFE209" s="18"/>
      <c r="AFF209" s="18"/>
      <c r="AFG209" s="18"/>
      <c r="AFH209" s="18"/>
      <c r="AFI209" s="18"/>
      <c r="AFJ209" s="18"/>
      <c r="AFK209" s="18"/>
      <c r="AFL209" s="18"/>
      <c r="AFM209" s="18"/>
      <c r="AFN209" s="18"/>
      <c r="AFO209" s="18"/>
      <c r="AFP209" s="18"/>
      <c r="AFQ209" s="18"/>
      <c r="AFR209" s="18"/>
      <c r="AFS209" s="18"/>
      <c r="AFT209" s="18"/>
      <c r="AFU209" s="18"/>
      <c r="AFV209" s="18"/>
      <c r="AFW209" s="18"/>
      <c r="AFX209" s="18"/>
      <c r="AFY209" s="18"/>
      <c r="AFZ209" s="18"/>
      <c r="AGA209" s="18"/>
      <c r="AGB209" s="18"/>
      <c r="AGC209" s="18"/>
      <c r="AGD209" s="18"/>
      <c r="AGE209" s="18"/>
      <c r="AGF209" s="18"/>
      <c r="AGG209" s="18"/>
      <c r="AGH209" s="18"/>
      <c r="AGI209" s="18"/>
      <c r="AGJ209" s="18"/>
      <c r="AGK209" s="18"/>
      <c r="AGL209" s="18"/>
      <c r="AGM209" s="18"/>
      <c r="AGN209" s="18"/>
      <c r="AGO209" s="18"/>
      <c r="AGP209" s="18"/>
      <c r="AGQ209" s="18"/>
      <c r="AGR209" s="18"/>
      <c r="AGS209" s="18"/>
      <c r="AGT209" s="18"/>
      <c r="AGU209" s="18"/>
      <c r="AGV209" s="18"/>
      <c r="AGW209" s="18"/>
      <c r="AGX209" s="18"/>
      <c r="AGY209" s="18"/>
      <c r="AGZ209" s="18"/>
      <c r="AHA209" s="18"/>
      <c r="AHB209" s="18"/>
      <c r="AHC209" s="18"/>
      <c r="AHD209" s="18"/>
      <c r="AHE209" s="18"/>
      <c r="AHF209" s="18"/>
      <c r="AHG209" s="18"/>
      <c r="AHH209" s="18"/>
      <c r="AHI209" s="18"/>
      <c r="AHJ209" s="18"/>
      <c r="AHK209" s="18"/>
      <c r="AHL209" s="18"/>
      <c r="AHM209" s="18"/>
      <c r="AHN209" s="18"/>
      <c r="AHO209" s="18"/>
      <c r="AHP209" s="18"/>
      <c r="AHQ209" s="18"/>
      <c r="AHR209" s="18"/>
      <c r="AHS209" s="18"/>
      <c r="AHT209" s="18"/>
      <c r="AHU209" s="18"/>
      <c r="AHV209" s="18"/>
      <c r="AHW209" s="18"/>
      <c r="AHX209" s="18"/>
      <c r="AHY209" s="18"/>
      <c r="AHZ209" s="18"/>
      <c r="AIA209" s="18"/>
      <c r="AIB209" s="18"/>
      <c r="AIC209" s="18"/>
      <c r="AID209" s="18"/>
      <c r="AIE209" s="18"/>
      <c r="AIF209" s="18"/>
      <c r="AIG209" s="18"/>
      <c r="AIH209" s="18"/>
      <c r="AII209" s="18"/>
      <c r="AIJ209" s="18"/>
      <c r="AIK209" s="18"/>
      <c r="AIL209" s="18"/>
      <c r="AIM209" s="18"/>
      <c r="AIN209" s="18"/>
      <c r="AIO209" s="18"/>
      <c r="AIP209" s="18"/>
      <c r="AIQ209" s="18"/>
      <c r="AIR209" s="18"/>
      <c r="AIS209" s="18"/>
      <c r="AIT209" s="18"/>
      <c r="AIU209" s="18"/>
      <c r="AIV209" s="18"/>
      <c r="AIW209" s="18"/>
      <c r="AIX209" s="18"/>
      <c r="AIY209" s="18"/>
      <c r="AIZ209" s="18"/>
      <c r="AJA209" s="18"/>
      <c r="AJB209" s="18"/>
      <c r="AJC209" s="18"/>
      <c r="AJD209" s="18"/>
      <c r="AJE209" s="18"/>
      <c r="AJF209" s="18"/>
      <c r="AJG209" s="18"/>
      <c r="AJH209" s="18"/>
      <c r="AJI209" s="18"/>
      <c r="AJJ209" s="18"/>
      <c r="AJK209" s="18"/>
      <c r="AJL209" s="18"/>
      <c r="AJM209" s="18"/>
      <c r="AJN209" s="18"/>
      <c r="AJO209" s="18"/>
      <c r="AJP209" s="18"/>
      <c r="AJQ209" s="18"/>
      <c r="AJR209" s="18"/>
      <c r="AJS209" s="18"/>
      <c r="AJT209" s="18"/>
      <c r="AJU209" s="18"/>
      <c r="AJV209" s="18"/>
      <c r="AJW209" s="18"/>
      <c r="AJX209" s="18"/>
      <c r="AJY209" s="18"/>
      <c r="AJZ209" s="18"/>
      <c r="AKA209" s="18"/>
      <c r="AKB209" s="18"/>
      <c r="AKC209" s="18"/>
      <c r="AKD209" s="18"/>
      <c r="AKE209" s="18"/>
      <c r="AKF209" s="18"/>
      <c r="AKG209" s="18"/>
      <c r="AKH209" s="18"/>
      <c r="AKI209" s="18"/>
      <c r="AKJ209" s="18"/>
      <c r="AKK209" s="18"/>
      <c r="AKL209" s="18"/>
      <c r="AKM209" s="18"/>
      <c r="AKN209" s="18"/>
      <c r="AKO209" s="18"/>
      <c r="AKP209" s="18"/>
      <c r="AKQ209" s="18"/>
      <c r="AKR209" s="18"/>
      <c r="AKS209" s="18"/>
      <c r="AKT209" s="18"/>
      <c r="AKU209" s="18"/>
      <c r="AKV209" s="18"/>
      <c r="AKW209" s="18"/>
      <c r="AKX209" s="18"/>
      <c r="AKY209" s="18"/>
      <c r="AKZ209" s="18"/>
      <c r="ALA209" s="18"/>
      <c r="ALB209" s="18"/>
      <c r="ALC209" s="18"/>
      <c r="ALD209" s="18"/>
      <c r="ALE209" s="18"/>
      <c r="ALF209" s="18"/>
      <c r="ALG209" s="18"/>
      <c r="ALH209" s="18"/>
      <c r="ALI209" s="18"/>
      <c r="ALJ209" s="18"/>
      <c r="ALK209" s="18"/>
      <c r="ALL209" s="18"/>
      <c r="ALM209" s="18"/>
      <c r="ALN209" s="18"/>
      <c r="ALO209" s="18"/>
      <c r="ALP209" s="18"/>
      <c r="ALQ209" s="18"/>
      <c r="ALR209" s="18"/>
      <c r="ALS209" s="18"/>
      <c r="ALT209" s="18"/>
      <c r="ALU209" s="18"/>
      <c r="ALV209" s="18"/>
      <c r="ALW209" s="18"/>
      <c r="ALX209" s="18"/>
      <c r="ALY209" s="18"/>
      <c r="ALZ209" s="18"/>
      <c r="AMA209" s="18"/>
      <c r="AMB209" s="18"/>
      <c r="AMC209" s="18"/>
      <c r="AMD209" s="18"/>
      <c r="AME209" s="18"/>
      <c r="AMF209" s="18"/>
      <c r="AMG209" s="18"/>
      <c r="AMH209" s="18"/>
      <c r="AMI209" s="18"/>
      <c r="AMJ209" s="18"/>
      <c r="AMK209" s="18"/>
      <c r="AML209" s="18"/>
      <c r="AMM209" s="18"/>
      <c r="AMN209" s="18"/>
      <c r="AMO209" s="18"/>
      <c r="AMP209" s="18"/>
      <c r="AMQ209" s="18"/>
      <c r="AMR209" s="18"/>
      <c r="AMS209" s="18"/>
      <c r="AMT209" s="18"/>
      <c r="AMU209" s="18"/>
      <c r="AMV209" s="18"/>
      <c r="AMW209" s="18"/>
      <c r="AMX209" s="18"/>
      <c r="AMY209" s="18"/>
      <c r="AMZ209" s="18"/>
      <c r="ANA209" s="18"/>
      <c r="ANB209" s="18"/>
      <c r="ANC209" s="18"/>
      <c r="AND209" s="18"/>
      <c r="ANE209" s="18"/>
      <c r="ANF209" s="18"/>
      <c r="ANG209" s="18"/>
      <c r="ANH209" s="18"/>
      <c r="ANI209" s="18"/>
      <c r="ANJ209" s="18"/>
      <c r="ANK209" s="18"/>
      <c r="ANL209" s="18"/>
      <c r="ANM209" s="18"/>
      <c r="ANN209" s="18"/>
      <c r="ANO209" s="18"/>
      <c r="ANP209" s="18"/>
      <c r="ANQ209" s="18"/>
      <c r="ANR209" s="18"/>
      <c r="ANS209" s="18"/>
      <c r="ANT209" s="18"/>
      <c r="ANU209" s="18"/>
      <c r="ANV209" s="18"/>
      <c r="ANW209" s="18"/>
      <c r="ANX209" s="18"/>
      <c r="ANY209" s="18"/>
      <c r="ANZ209" s="18"/>
      <c r="AOA209" s="18"/>
      <c r="AOB209" s="18"/>
      <c r="AOC209" s="18"/>
      <c r="AOD209" s="18"/>
      <c r="AOE209" s="18"/>
      <c r="AOF209" s="18"/>
      <c r="AOG209" s="18"/>
      <c r="AOH209" s="18"/>
      <c r="AOI209" s="18"/>
      <c r="AOJ209" s="18"/>
      <c r="AOK209" s="18"/>
      <c r="AOL209" s="18"/>
      <c r="AOM209" s="18"/>
      <c r="AON209" s="18"/>
      <c r="AOO209" s="18"/>
      <c r="AOP209" s="18"/>
      <c r="AOQ209" s="18"/>
      <c r="AOR209" s="18"/>
      <c r="AOS209" s="18"/>
      <c r="AOT209" s="18"/>
      <c r="AOU209" s="18"/>
      <c r="AOV209" s="18"/>
      <c r="AOW209" s="18"/>
      <c r="AOX209" s="18"/>
      <c r="AOY209" s="18"/>
      <c r="AOZ209" s="18"/>
      <c r="APA209" s="18"/>
      <c r="APB209" s="18"/>
      <c r="APC209" s="18"/>
      <c r="APD209" s="18"/>
      <c r="APE209" s="18"/>
      <c r="APF209" s="18"/>
      <c r="APG209" s="18"/>
      <c r="APH209" s="18"/>
      <c r="API209" s="18"/>
      <c r="APJ209" s="18"/>
      <c r="APK209" s="18"/>
      <c r="APL209" s="18"/>
      <c r="APM209" s="18"/>
      <c r="APN209" s="18"/>
      <c r="APO209" s="18"/>
      <c r="APP209" s="18"/>
      <c r="APQ209" s="18"/>
      <c r="APR209" s="18"/>
      <c r="APS209" s="18"/>
      <c r="APT209" s="18"/>
      <c r="APU209" s="18"/>
      <c r="APV209" s="18"/>
      <c r="APW209" s="18"/>
      <c r="APX209" s="18"/>
      <c r="APY209" s="18"/>
      <c r="APZ209" s="18"/>
      <c r="AQA209" s="18"/>
      <c r="AQB209" s="18"/>
      <c r="AQC209" s="18"/>
      <c r="AQD209" s="18"/>
      <c r="AQE209" s="18"/>
      <c r="AQF209" s="18"/>
      <c r="AQG209" s="18"/>
      <c r="AQH209" s="18"/>
      <c r="AQI209" s="18"/>
      <c r="AQJ209" s="18"/>
      <c r="AQK209" s="18"/>
      <c r="AQL209" s="18"/>
      <c r="AQM209" s="18"/>
      <c r="AQN209" s="18"/>
      <c r="AQO209" s="18"/>
      <c r="AQP209" s="18"/>
      <c r="AQQ209" s="18"/>
      <c r="AQR209" s="18"/>
      <c r="AQS209" s="18"/>
      <c r="AQT209" s="18"/>
      <c r="AQU209" s="18"/>
      <c r="AQV209" s="18"/>
      <c r="AQW209" s="18"/>
      <c r="AQX209" s="18"/>
      <c r="AQY209" s="18"/>
      <c r="AQZ209" s="18"/>
      <c r="ARA209" s="18"/>
      <c r="ARB209" s="18"/>
      <c r="ARC209" s="18"/>
      <c r="ARD209" s="18"/>
      <c r="ARE209" s="18"/>
      <c r="ARF209" s="18"/>
      <c r="ARG209" s="18"/>
      <c r="ARH209" s="18"/>
      <c r="ARI209" s="18"/>
      <c r="ARJ209" s="18"/>
      <c r="ARK209" s="18"/>
      <c r="ARL209" s="18"/>
      <c r="ARM209" s="18"/>
      <c r="ARN209" s="18"/>
      <c r="ARO209" s="18"/>
      <c r="ARP209" s="18"/>
      <c r="ARQ209" s="18"/>
      <c r="ARR209" s="18"/>
      <c r="ARS209" s="18"/>
      <c r="ART209" s="18"/>
      <c r="ARU209" s="18"/>
      <c r="ARV209" s="18"/>
      <c r="ARW209" s="18"/>
      <c r="ARX209" s="18"/>
      <c r="ARY209" s="18"/>
      <c r="ARZ209" s="18"/>
      <c r="ASA209" s="18"/>
      <c r="ASB209" s="18"/>
      <c r="ASC209" s="18"/>
      <c r="ASD209" s="18"/>
      <c r="ASE209" s="18"/>
      <c r="ASF209" s="18"/>
      <c r="ASG209" s="18"/>
      <c r="ASH209" s="18"/>
      <c r="ASI209" s="18"/>
      <c r="ASJ209" s="18"/>
      <c r="ASK209" s="18"/>
      <c r="ASL209" s="18"/>
      <c r="ASM209" s="18"/>
      <c r="ASN209" s="18"/>
      <c r="ASO209" s="18"/>
      <c r="ASP209" s="18"/>
      <c r="ASQ209" s="18"/>
      <c r="ASR209" s="18"/>
      <c r="ASS209" s="18"/>
      <c r="AST209" s="18"/>
      <c r="ASU209" s="18"/>
      <c r="ASV209" s="18"/>
      <c r="ASW209" s="18"/>
      <c r="ASX209" s="18"/>
      <c r="ASY209" s="18"/>
      <c r="ASZ209" s="18"/>
      <c r="ATA209" s="18"/>
      <c r="ATB209" s="18"/>
      <c r="ATC209" s="18"/>
      <c r="ATD209" s="18"/>
      <c r="ATE209" s="18"/>
      <c r="ATF209" s="18"/>
      <c r="ATG209" s="18"/>
      <c r="ATH209" s="18"/>
      <c r="ATI209" s="18"/>
      <c r="ATJ209" s="18"/>
      <c r="ATK209" s="18"/>
      <c r="ATL209" s="18"/>
      <c r="ATM209" s="18"/>
      <c r="ATN209" s="18"/>
      <c r="ATO209" s="18"/>
      <c r="ATP209" s="18"/>
      <c r="ATQ209" s="18"/>
      <c r="ATR209" s="18"/>
      <c r="ATS209" s="18"/>
      <c r="ATT209" s="18"/>
      <c r="ATU209" s="18"/>
      <c r="ATV209" s="18"/>
      <c r="ATW209" s="18"/>
      <c r="ATX209" s="18"/>
      <c r="ATY209" s="18"/>
      <c r="ATZ209" s="18"/>
      <c r="AUA209" s="18"/>
      <c r="AUB209" s="18"/>
      <c r="AUC209" s="18"/>
      <c r="AUD209" s="18"/>
      <c r="AUE209" s="18"/>
      <c r="AUF209" s="18"/>
      <c r="AUG209" s="18"/>
      <c r="AUH209" s="18"/>
      <c r="AUI209" s="18"/>
      <c r="AUJ209" s="18"/>
      <c r="AUK209" s="18"/>
      <c r="AUL209" s="18"/>
      <c r="AUM209" s="18"/>
      <c r="AUN209" s="18"/>
      <c r="AUO209" s="18"/>
      <c r="AUP209" s="18"/>
      <c r="AUQ209" s="18"/>
      <c r="AUR209" s="18"/>
      <c r="AUS209" s="18"/>
      <c r="AUT209" s="18"/>
      <c r="AUU209" s="18"/>
      <c r="AUV209" s="18"/>
      <c r="AUW209" s="18"/>
      <c r="AUX209" s="18"/>
      <c r="AUY209" s="18"/>
      <c r="AUZ209" s="18"/>
      <c r="AVA209" s="18"/>
      <c r="AVB209" s="18"/>
      <c r="AVC209" s="18"/>
      <c r="AVD209" s="18"/>
      <c r="AVE209" s="18"/>
      <c r="AVF209" s="18"/>
      <c r="AVG209" s="18"/>
      <c r="AVH209" s="18"/>
      <c r="AVI209" s="18"/>
      <c r="AVJ209" s="18"/>
      <c r="AVK209" s="18"/>
      <c r="AVL209" s="18"/>
      <c r="AVM209" s="18"/>
      <c r="AVN209" s="18"/>
      <c r="AVO209" s="18"/>
      <c r="AVP209" s="18"/>
      <c r="AVQ209" s="18"/>
      <c r="AVR209" s="18"/>
      <c r="AVS209" s="18"/>
      <c r="AVT209" s="18"/>
      <c r="AVU209" s="18"/>
      <c r="AVV209" s="18"/>
      <c r="AVW209" s="18"/>
      <c r="AVX209" s="18"/>
      <c r="AVY209" s="18"/>
      <c r="AVZ209" s="18"/>
      <c r="AWA209" s="18"/>
      <c r="AWB209" s="18"/>
      <c r="AWC209" s="18"/>
      <c r="AWD209" s="18"/>
      <c r="AWE209" s="18"/>
      <c r="AWF209" s="18"/>
      <c r="AWG209" s="18"/>
      <c r="AWH209" s="18"/>
      <c r="AWI209" s="18"/>
      <c r="AWJ209" s="18"/>
      <c r="AWK209" s="18"/>
      <c r="AWL209" s="18"/>
      <c r="AWM209" s="18"/>
      <c r="AWN209" s="18"/>
      <c r="AWO209" s="18"/>
      <c r="AWP209" s="18"/>
      <c r="AWQ209" s="18"/>
      <c r="AWR209" s="18"/>
      <c r="AWS209" s="18"/>
      <c r="AWT209" s="18"/>
      <c r="AWU209" s="18"/>
      <c r="AWV209" s="18"/>
      <c r="AWW209" s="18"/>
      <c r="AWX209" s="18"/>
      <c r="AWY209" s="18"/>
      <c r="AWZ209" s="18"/>
      <c r="AXA209" s="18"/>
      <c r="AXB209" s="18"/>
      <c r="AXC209" s="18"/>
      <c r="AXD209" s="18"/>
      <c r="AXE209" s="18"/>
      <c r="AXF209" s="18"/>
      <c r="AXG209" s="18"/>
      <c r="AXH209" s="18"/>
      <c r="AXI209" s="18"/>
      <c r="AXJ209" s="18"/>
      <c r="AXK209" s="18"/>
      <c r="AXL209" s="18"/>
      <c r="AXM209" s="18"/>
      <c r="AXN209" s="18"/>
      <c r="AXO209" s="18"/>
      <c r="AXP209" s="18"/>
      <c r="AXQ209" s="18"/>
      <c r="AXR209" s="18"/>
      <c r="AXS209" s="18"/>
      <c r="AXT209" s="18"/>
      <c r="AXU209" s="18"/>
      <c r="AXV209" s="18"/>
      <c r="AXW209" s="18"/>
      <c r="AXX209" s="18"/>
      <c r="AXY209" s="18"/>
      <c r="AXZ209" s="18"/>
      <c r="AYA209" s="18"/>
      <c r="AYB209" s="18"/>
      <c r="AYC209" s="18"/>
      <c r="AYD209" s="18"/>
      <c r="AYE209" s="18"/>
      <c r="AYF209" s="18"/>
      <c r="AYG209" s="18"/>
      <c r="AYH209" s="18"/>
      <c r="AYI209" s="18"/>
      <c r="AYJ209" s="18"/>
      <c r="AYK209" s="18"/>
      <c r="AYL209" s="18"/>
      <c r="AYM209" s="18"/>
      <c r="AYN209" s="18"/>
      <c r="AYO209" s="18"/>
      <c r="AYP209" s="18"/>
      <c r="AYQ209" s="18"/>
      <c r="AYR209" s="18"/>
      <c r="AYS209" s="18"/>
      <c r="AYT209" s="18"/>
      <c r="AYU209" s="18"/>
      <c r="AYV209" s="18"/>
      <c r="AYW209" s="18"/>
      <c r="AYX209" s="18"/>
      <c r="AYY209" s="18"/>
      <c r="AYZ209" s="18"/>
      <c r="AZA209" s="18"/>
      <c r="AZB209" s="18"/>
      <c r="AZC209" s="18"/>
      <c r="AZD209" s="18"/>
      <c r="AZE209" s="18"/>
      <c r="AZF209" s="18"/>
      <c r="AZG209" s="18"/>
      <c r="AZH209" s="18"/>
      <c r="AZI209" s="18"/>
      <c r="AZJ209" s="18"/>
      <c r="AZK209" s="18"/>
      <c r="AZL209" s="18"/>
      <c r="AZM209" s="18"/>
      <c r="AZN209" s="18"/>
      <c r="AZO209" s="18"/>
      <c r="AZP209" s="18"/>
      <c r="AZQ209" s="18"/>
      <c r="AZR209" s="18"/>
      <c r="AZS209" s="18"/>
      <c r="AZT209" s="18"/>
      <c r="AZU209" s="18"/>
      <c r="AZV209" s="18"/>
      <c r="AZW209" s="18"/>
      <c r="AZX209" s="18"/>
      <c r="AZY209" s="18"/>
      <c r="AZZ209" s="18"/>
      <c r="BAA209" s="18"/>
      <c r="BAB209" s="18"/>
      <c r="BAC209" s="18"/>
      <c r="BAD209" s="18"/>
      <c r="BAE209" s="18"/>
      <c r="BAF209" s="18"/>
      <c r="BAG209" s="18"/>
      <c r="BAH209" s="18"/>
      <c r="BAI209" s="18"/>
      <c r="BAJ209" s="18"/>
      <c r="BAK209" s="18"/>
      <c r="BAL209" s="18"/>
      <c r="BAM209" s="18"/>
      <c r="BAN209" s="18"/>
      <c r="BAO209" s="18"/>
      <c r="BAP209" s="18"/>
      <c r="BAQ209" s="18"/>
      <c r="BAR209" s="18"/>
      <c r="BAS209" s="18"/>
      <c r="BAT209" s="18"/>
      <c r="BAU209" s="18"/>
      <c r="BAV209" s="18"/>
      <c r="BAW209" s="18"/>
      <c r="BAX209" s="18"/>
      <c r="BAY209" s="18"/>
      <c r="BAZ209" s="18"/>
      <c r="BBA209" s="18"/>
      <c r="BBB209" s="18"/>
      <c r="BBC209" s="18"/>
      <c r="BBD209" s="18"/>
      <c r="BBE209" s="18"/>
      <c r="BBF209" s="18"/>
      <c r="BBG209" s="18"/>
      <c r="BBH209" s="18"/>
      <c r="BBI209" s="18"/>
      <c r="BBJ209" s="18"/>
      <c r="BBK209" s="18"/>
      <c r="BBL209" s="18"/>
      <c r="BBM209" s="18"/>
      <c r="BBN209" s="18"/>
      <c r="BBO209" s="18"/>
      <c r="BBP209" s="18"/>
      <c r="BBQ209" s="18"/>
      <c r="BBR209" s="18"/>
      <c r="BBS209" s="18"/>
      <c r="BBT209" s="18"/>
      <c r="BBU209" s="18"/>
      <c r="BBV209" s="18"/>
      <c r="BBW209" s="18"/>
      <c r="BBX209" s="18"/>
      <c r="BBY209" s="18"/>
      <c r="BBZ209" s="18"/>
      <c r="BCA209" s="18"/>
      <c r="BCB209" s="18"/>
      <c r="BCC209" s="18"/>
      <c r="BCD209" s="18"/>
      <c r="BCE209" s="18"/>
      <c r="BCF209" s="18"/>
      <c r="BCG209" s="18"/>
      <c r="BCH209" s="18"/>
      <c r="BCI209" s="18"/>
      <c r="BCJ209" s="18"/>
      <c r="BCK209" s="18"/>
      <c r="BCL209" s="18"/>
      <c r="BCM209" s="18"/>
      <c r="BCN209" s="18"/>
      <c r="BCO209" s="18"/>
      <c r="BCP209" s="18"/>
      <c r="BCQ209" s="18"/>
      <c r="BCR209" s="18"/>
      <c r="BCS209" s="18"/>
      <c r="BCT209" s="18"/>
      <c r="BCU209" s="18"/>
      <c r="BCV209" s="18"/>
      <c r="BCW209" s="18"/>
      <c r="BCX209" s="18"/>
      <c r="BCY209" s="18"/>
      <c r="BCZ209" s="18"/>
      <c r="BDA209" s="18"/>
      <c r="BDB209" s="18"/>
      <c r="BDC209" s="18"/>
      <c r="BDD209" s="18"/>
      <c r="BDE209" s="18"/>
      <c r="BDF209" s="18"/>
      <c r="BDG209" s="18"/>
      <c r="BDH209" s="18"/>
      <c r="BDI209" s="18"/>
      <c r="BDJ209" s="18"/>
      <c r="BDK209" s="18"/>
      <c r="BDL209" s="18"/>
      <c r="BDM209" s="18"/>
      <c r="BDN209" s="18"/>
      <c r="BDO209" s="18"/>
      <c r="BDP209" s="18"/>
      <c r="BDQ209" s="18"/>
      <c r="BDR209" s="18"/>
      <c r="BDS209" s="18"/>
      <c r="BDT209" s="18"/>
      <c r="BDU209" s="18"/>
      <c r="BDV209" s="18"/>
      <c r="BDW209" s="18"/>
      <c r="BDX209" s="18"/>
      <c r="BDY209" s="18"/>
      <c r="BDZ209" s="18"/>
      <c r="BEA209" s="18"/>
      <c r="BEB209" s="18"/>
      <c r="BEC209" s="18"/>
      <c r="BED209" s="18"/>
      <c r="BEE209" s="18"/>
      <c r="BEF209" s="18"/>
      <c r="BEG209" s="18"/>
      <c r="BEH209" s="18"/>
      <c r="BEI209" s="18"/>
      <c r="BEJ209" s="18"/>
      <c r="BEK209" s="18"/>
      <c r="BEL209" s="18"/>
      <c r="BEM209" s="18"/>
      <c r="BEN209" s="18"/>
      <c r="BEO209" s="18"/>
      <c r="BEP209" s="18"/>
      <c r="BEQ209" s="18"/>
      <c r="BER209" s="18"/>
      <c r="BES209" s="18"/>
      <c r="BET209" s="18"/>
      <c r="BEU209" s="18"/>
      <c r="BEV209" s="18"/>
      <c r="BEW209" s="18"/>
      <c r="BEX209" s="18"/>
      <c r="BEY209" s="18"/>
      <c r="BEZ209" s="18"/>
      <c r="BFA209" s="18"/>
      <c r="BFB209" s="18"/>
      <c r="BFC209" s="18"/>
      <c r="BFD209" s="18"/>
      <c r="BFE209" s="18"/>
      <c r="BFF209" s="18"/>
      <c r="BFG209" s="18"/>
      <c r="BFH209" s="18"/>
      <c r="BFI209" s="18"/>
      <c r="BFJ209" s="18"/>
      <c r="BFK209" s="18"/>
      <c r="BFL209" s="18"/>
      <c r="BFM209" s="18"/>
      <c r="BFN209" s="18"/>
      <c r="BFO209" s="18"/>
      <c r="BFP209" s="18"/>
      <c r="BFQ209" s="18"/>
      <c r="BFR209" s="18"/>
      <c r="BFS209" s="18"/>
      <c r="BFT209" s="18"/>
      <c r="BFU209" s="18"/>
      <c r="BFV209" s="18"/>
      <c r="BFW209" s="18"/>
      <c r="BFX209" s="18"/>
      <c r="BFY209" s="18"/>
      <c r="BFZ209" s="18"/>
      <c r="BGA209" s="18"/>
      <c r="BGB209" s="18"/>
      <c r="BGC209" s="18"/>
      <c r="BGD209" s="18"/>
      <c r="BGE209" s="18"/>
      <c r="BGF209" s="18"/>
      <c r="BGG209" s="18"/>
      <c r="BGH209" s="18"/>
      <c r="BGI209" s="18"/>
      <c r="BGJ209" s="18"/>
      <c r="BGK209" s="18"/>
      <c r="BGL209" s="18"/>
      <c r="BGM209" s="18"/>
      <c r="BGN209" s="18"/>
      <c r="BGO209" s="18"/>
      <c r="BGP209" s="18"/>
      <c r="BGQ209" s="18"/>
      <c r="BGR209" s="18"/>
      <c r="BGS209" s="18"/>
      <c r="BGT209" s="18"/>
      <c r="BGU209" s="18"/>
      <c r="BGV209" s="18"/>
      <c r="BGW209" s="18"/>
      <c r="BGX209" s="18"/>
      <c r="BGY209" s="18"/>
      <c r="BGZ209" s="18"/>
      <c r="BHA209" s="18"/>
      <c r="BHB209" s="18"/>
      <c r="BHC209" s="18"/>
      <c r="BHD209" s="18"/>
      <c r="BHE209" s="18"/>
      <c r="BHF209" s="18"/>
      <c r="BHG209" s="18"/>
      <c r="BHH209" s="18"/>
      <c r="BHI209" s="18"/>
      <c r="BHJ209" s="18"/>
      <c r="BHK209" s="18"/>
      <c r="BHL209" s="18"/>
      <c r="BHM209" s="18"/>
      <c r="BHN209" s="18"/>
      <c r="BHO209" s="18"/>
      <c r="BHP209" s="18"/>
      <c r="BHQ209" s="18"/>
      <c r="BHR209" s="18"/>
      <c r="BHS209" s="18"/>
      <c r="BHT209" s="18"/>
      <c r="BHU209" s="18"/>
      <c r="BHV209" s="18"/>
      <c r="BHW209" s="18"/>
      <c r="BHX209" s="18"/>
      <c r="BHY209" s="18"/>
      <c r="BHZ209" s="18"/>
      <c r="BIA209" s="18"/>
      <c r="BIB209" s="18"/>
      <c r="BIC209" s="18"/>
      <c r="BID209" s="18"/>
      <c r="BIE209" s="18"/>
      <c r="BIF209" s="18"/>
      <c r="BIG209" s="18"/>
      <c r="BIH209" s="18"/>
      <c r="BII209" s="18"/>
      <c r="BIJ209" s="18"/>
      <c r="BIK209" s="18"/>
      <c r="BIL209" s="18"/>
      <c r="BIM209" s="18"/>
      <c r="BIN209" s="18"/>
      <c r="BIO209" s="18"/>
      <c r="BIP209" s="18"/>
      <c r="BIQ209" s="18"/>
      <c r="BIR209" s="18"/>
      <c r="BIS209" s="18"/>
      <c r="BIT209" s="18"/>
      <c r="BIU209" s="18"/>
      <c r="BIV209" s="18"/>
      <c r="BIW209" s="18"/>
      <c r="BIX209" s="18"/>
      <c r="BIY209" s="18"/>
      <c r="BIZ209" s="18"/>
      <c r="BJA209" s="18"/>
      <c r="BJB209" s="18"/>
      <c r="BJC209" s="18"/>
      <c r="BJD209" s="18"/>
      <c r="BJE209" s="18"/>
      <c r="BJF209" s="18"/>
      <c r="BJG209" s="18"/>
      <c r="BJH209" s="18"/>
      <c r="BJI209" s="18"/>
      <c r="BJJ209" s="18"/>
      <c r="BJK209" s="18"/>
      <c r="BJL209" s="18"/>
      <c r="BJM209" s="18"/>
      <c r="BJN209" s="18"/>
      <c r="BJO209" s="18"/>
      <c r="BJP209" s="18"/>
      <c r="BJQ209" s="18"/>
      <c r="BJR209" s="18"/>
      <c r="BJS209" s="18"/>
      <c r="BJT209" s="18"/>
      <c r="BJU209" s="18"/>
      <c r="BJV209" s="18"/>
      <c r="BJW209" s="18"/>
      <c r="BJX209" s="18"/>
      <c r="BJY209" s="18"/>
      <c r="BJZ209" s="18"/>
      <c r="BKA209" s="18"/>
      <c r="BKB209" s="18"/>
      <c r="BKC209" s="18"/>
      <c r="BKD209" s="18"/>
      <c r="BKE209" s="18"/>
      <c r="BKF209" s="18"/>
      <c r="BKG209" s="18"/>
      <c r="BKH209" s="18"/>
      <c r="BKI209" s="18"/>
      <c r="BKJ209" s="18"/>
      <c r="BKK209" s="18"/>
      <c r="BKL209" s="18"/>
      <c r="BKM209" s="18"/>
      <c r="BKN209" s="18"/>
      <c r="BKO209" s="18"/>
      <c r="BKP209" s="18"/>
      <c r="BKQ209" s="18"/>
      <c r="BKR209" s="18"/>
      <c r="BKS209" s="18"/>
      <c r="BKT209" s="18"/>
      <c r="BKU209" s="18"/>
      <c r="BKV209" s="18"/>
      <c r="BKW209" s="18"/>
      <c r="BKX209" s="18"/>
      <c r="BKY209" s="18"/>
      <c r="BKZ209" s="18"/>
      <c r="BLA209" s="18"/>
      <c r="BLB209" s="18"/>
      <c r="BLC209" s="18"/>
      <c r="BLD209" s="18"/>
      <c r="BLE209" s="18"/>
      <c r="BLF209" s="18"/>
      <c r="BLG209" s="18"/>
      <c r="BLH209" s="18"/>
      <c r="BLI209" s="18"/>
      <c r="BLJ209" s="18"/>
      <c r="BLK209" s="18"/>
      <c r="BLL209" s="18"/>
      <c r="BLM209" s="18"/>
      <c r="BLN209" s="18"/>
      <c r="BLO209" s="18"/>
      <c r="BLP209" s="18"/>
      <c r="BLQ209" s="18"/>
      <c r="BLR209" s="18"/>
      <c r="BLS209" s="18"/>
      <c r="BLT209" s="18"/>
      <c r="BLU209" s="18"/>
      <c r="BLV209" s="18"/>
      <c r="BLW209" s="18"/>
      <c r="BLX209" s="18"/>
      <c r="BLY209" s="18"/>
      <c r="BLZ209" s="18"/>
      <c r="BMA209" s="18"/>
      <c r="BMB209" s="18"/>
      <c r="BMC209" s="18"/>
      <c r="BMD209" s="18"/>
      <c r="BME209" s="18"/>
      <c r="BMF209" s="18"/>
      <c r="BMG209" s="18"/>
      <c r="BMH209" s="18"/>
      <c r="BMI209" s="18"/>
      <c r="BMJ209" s="18"/>
      <c r="BMK209" s="18"/>
      <c r="BML209" s="18"/>
      <c r="BMM209" s="18"/>
      <c r="BMN209" s="18"/>
      <c r="BMO209" s="18"/>
      <c r="BMP209" s="18"/>
      <c r="BMQ209" s="18"/>
      <c r="BMR209" s="18"/>
      <c r="BMS209" s="18"/>
      <c r="BMT209" s="18"/>
      <c r="BMU209" s="18"/>
      <c r="BMV209" s="18"/>
      <c r="BMW209" s="18"/>
      <c r="BMX209" s="18"/>
      <c r="BMY209" s="18"/>
      <c r="BMZ209" s="18"/>
      <c r="BNA209" s="18"/>
      <c r="BNB209" s="18"/>
      <c r="BNC209" s="18"/>
      <c r="BND209" s="18"/>
      <c r="BNE209" s="18"/>
      <c r="BNF209" s="18"/>
      <c r="BNG209" s="18"/>
      <c r="BNH209" s="18"/>
      <c r="BNI209" s="18"/>
      <c r="BNJ209" s="18"/>
      <c r="BNK209" s="18"/>
      <c r="BNL209" s="18"/>
      <c r="BNM209" s="18"/>
      <c r="BNN209" s="18"/>
      <c r="BNO209" s="18"/>
      <c r="BNP209" s="18"/>
      <c r="BNQ209" s="18"/>
      <c r="BNR209" s="18"/>
      <c r="BNS209" s="18"/>
      <c r="BNT209" s="18"/>
      <c r="BNU209" s="18"/>
      <c r="BNV209" s="18"/>
      <c r="BNW209" s="18"/>
      <c r="BNX209" s="18"/>
      <c r="BNY209" s="18"/>
      <c r="BNZ209" s="18"/>
      <c r="BOA209" s="18"/>
      <c r="BOB209" s="18"/>
      <c r="BOC209" s="18"/>
      <c r="BOD209" s="18"/>
      <c r="BOE209" s="18"/>
      <c r="BOF209" s="18"/>
      <c r="BOG209" s="18"/>
      <c r="BOH209" s="18"/>
      <c r="BOI209" s="18"/>
      <c r="BOJ209" s="18"/>
      <c r="BOK209" s="18"/>
      <c r="BOL209" s="18"/>
      <c r="BOM209" s="18"/>
      <c r="BON209" s="18"/>
      <c r="BOO209" s="18"/>
      <c r="BOP209" s="18"/>
      <c r="BOQ209" s="18"/>
      <c r="BOR209" s="18"/>
      <c r="BOS209" s="18"/>
      <c r="BOT209" s="18"/>
      <c r="BOU209" s="18"/>
      <c r="BOV209" s="18"/>
      <c r="BOW209" s="18"/>
      <c r="BOX209" s="18"/>
      <c r="BOY209" s="18"/>
      <c r="BOZ209" s="18"/>
      <c r="BPA209" s="18"/>
      <c r="BPB209" s="18"/>
      <c r="BPC209" s="18"/>
      <c r="BPD209" s="18"/>
      <c r="BPE209" s="18"/>
      <c r="BPF209" s="18"/>
      <c r="BPG209" s="18"/>
      <c r="BPH209" s="18"/>
      <c r="BPI209" s="18"/>
      <c r="BPJ209" s="18"/>
      <c r="BPK209" s="18"/>
      <c r="BPL209" s="18"/>
      <c r="BPM209" s="18"/>
      <c r="BPN209" s="18"/>
      <c r="BPO209" s="18"/>
      <c r="BPP209" s="18"/>
      <c r="BPQ209" s="18"/>
      <c r="BPR209" s="18"/>
      <c r="BPS209" s="18"/>
      <c r="BPT209" s="18"/>
      <c r="BPU209" s="18"/>
      <c r="BPV209" s="18"/>
      <c r="BPW209" s="18"/>
      <c r="BPX209" s="18"/>
      <c r="BPY209" s="18"/>
      <c r="BPZ209" s="18"/>
      <c r="BQA209" s="18"/>
      <c r="BQB209" s="18"/>
      <c r="BQC209" s="18"/>
      <c r="BQD209" s="18"/>
      <c r="BQE209" s="18"/>
      <c r="BQF209" s="18"/>
      <c r="BQG209" s="18"/>
      <c r="BQH209" s="18"/>
      <c r="BQI209" s="18"/>
      <c r="BQJ209" s="18"/>
      <c r="BQK209" s="18"/>
      <c r="BQL209" s="18"/>
      <c r="BQM209" s="18"/>
      <c r="BQN209" s="18"/>
      <c r="BQO209" s="18"/>
      <c r="BQP209" s="18"/>
      <c r="BQQ209" s="18"/>
      <c r="BQR209" s="18"/>
      <c r="BQS209" s="18"/>
      <c r="BQT209" s="18"/>
      <c r="BQU209" s="18"/>
      <c r="BQV209" s="18"/>
      <c r="BQW209" s="18"/>
      <c r="BQX209" s="18"/>
      <c r="BQY209" s="18"/>
      <c r="BQZ209" s="18"/>
      <c r="BRA209" s="18"/>
      <c r="BRB209" s="18"/>
      <c r="BRC209" s="18"/>
      <c r="BRD209" s="18"/>
      <c r="BRE209" s="18"/>
      <c r="BRF209" s="18"/>
      <c r="BRG209" s="18"/>
      <c r="BRH209" s="18"/>
      <c r="BRI209" s="18"/>
      <c r="BRJ209" s="18"/>
      <c r="BRK209" s="18"/>
      <c r="BRL209" s="18"/>
      <c r="BRM209" s="18"/>
      <c r="BRN209" s="18"/>
      <c r="BRO209" s="18"/>
      <c r="BRP209" s="18"/>
      <c r="BRQ209" s="18"/>
      <c r="BRR209" s="18"/>
      <c r="BRS209" s="18"/>
      <c r="BRT209" s="18"/>
      <c r="BRU209" s="18"/>
      <c r="BRV209" s="18"/>
      <c r="BRW209" s="18"/>
      <c r="BRX209" s="18"/>
      <c r="BRY209" s="18"/>
      <c r="BRZ209" s="18"/>
      <c r="BSA209" s="18"/>
      <c r="BSB209" s="18"/>
      <c r="BSC209" s="18"/>
      <c r="BSD209" s="18"/>
      <c r="BSE209" s="18"/>
      <c r="BSF209" s="18"/>
      <c r="BSG209" s="18"/>
      <c r="BSH209" s="18"/>
      <c r="BSI209" s="18"/>
      <c r="BSJ209" s="18"/>
      <c r="BSK209" s="18"/>
      <c r="BSL209" s="18"/>
      <c r="BSM209" s="18"/>
      <c r="BSN209" s="18"/>
      <c r="BSO209" s="18"/>
      <c r="BSP209" s="18"/>
      <c r="BSQ209" s="18"/>
      <c r="BSR209" s="18"/>
      <c r="BSS209" s="18"/>
      <c r="BST209" s="18"/>
      <c r="BSU209" s="18"/>
      <c r="BSV209" s="18"/>
      <c r="BSW209" s="18"/>
      <c r="BSX209" s="18"/>
      <c r="BSY209" s="18"/>
      <c r="BSZ209" s="18"/>
      <c r="BTA209" s="18"/>
      <c r="BTB209" s="18"/>
      <c r="BTC209" s="18"/>
      <c r="BTD209" s="18"/>
      <c r="BTE209" s="18"/>
      <c r="BTF209" s="18"/>
      <c r="BTG209" s="18"/>
      <c r="BTH209" s="18"/>
    </row>
    <row r="210" spans="1:1880" s="418" customFormat="1" ht="30.75" customHeight="1" x14ac:dyDescent="0.3">
      <c r="A210" s="98"/>
      <c r="B210" s="456" t="s">
        <v>264</v>
      </c>
      <c r="C210" s="457"/>
      <c r="D210" s="87"/>
      <c r="E210" s="417"/>
      <c r="F210" s="419"/>
      <c r="G210" s="385"/>
      <c r="H210" s="17"/>
      <c r="I210" s="71"/>
      <c r="J210" s="176"/>
      <c r="K210" s="587"/>
      <c r="L210"/>
      <c r="M210" s="18"/>
      <c r="N210" s="186"/>
      <c r="O210" s="18"/>
      <c r="P210" s="18"/>
      <c r="Q210" s="18"/>
      <c r="R210" s="18"/>
      <c r="S210" s="18"/>
      <c r="T210" s="18"/>
      <c r="U210" s="18"/>
      <c r="V210" s="18"/>
      <c r="W210" s="18"/>
      <c r="X210" s="18"/>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c r="GQ210" s="18"/>
      <c r="GR210" s="18"/>
      <c r="GS210" s="18"/>
      <c r="GT210" s="18"/>
      <c r="GU210" s="18"/>
      <c r="GV210" s="18"/>
      <c r="GW210" s="18"/>
      <c r="GX210" s="18"/>
      <c r="GY210" s="18"/>
      <c r="GZ210" s="18"/>
      <c r="HA210" s="18"/>
      <c r="HB210" s="18"/>
      <c r="HC210" s="18"/>
      <c r="HD210" s="18"/>
      <c r="HE210" s="18"/>
      <c r="HF210" s="18"/>
      <c r="HG210" s="18"/>
      <c r="HH210" s="18"/>
      <c r="HI210" s="18"/>
      <c r="HJ210" s="18"/>
      <c r="HK210" s="18"/>
      <c r="HL210" s="18"/>
      <c r="HM210" s="18"/>
      <c r="HN210" s="18"/>
      <c r="HO210" s="18"/>
      <c r="HP210" s="18"/>
      <c r="HQ210" s="18"/>
      <c r="HR210" s="18"/>
      <c r="HS210" s="18"/>
      <c r="HT210" s="18"/>
      <c r="HU210" s="18"/>
      <c r="HV210" s="18"/>
      <c r="HW210" s="18"/>
      <c r="HX210" s="18"/>
      <c r="HY210" s="18"/>
      <c r="HZ210" s="18"/>
      <c r="IA210" s="18"/>
      <c r="IB210" s="18"/>
      <c r="IC210" s="18"/>
      <c r="ID210" s="18"/>
      <c r="IE210" s="18"/>
      <c r="IF210" s="18"/>
      <c r="IG210" s="18"/>
      <c r="IH210" s="18"/>
      <c r="II210" s="18"/>
      <c r="IJ210" s="18"/>
      <c r="IK210" s="18"/>
      <c r="IL210" s="18"/>
      <c r="IM210" s="18"/>
      <c r="IN210" s="18"/>
      <c r="IO210" s="18"/>
      <c r="IP210" s="18"/>
      <c r="IQ210" s="18"/>
      <c r="IR210" s="18"/>
      <c r="IS210" s="18"/>
      <c r="IT210" s="18"/>
      <c r="IU210" s="18"/>
      <c r="IV210" s="18"/>
      <c r="IW210" s="18"/>
      <c r="IX210" s="18"/>
      <c r="IY210" s="18"/>
      <c r="IZ210" s="18"/>
      <c r="JA210" s="18"/>
      <c r="JB210" s="18"/>
      <c r="JC210" s="18"/>
      <c r="JD210" s="18"/>
      <c r="JE210" s="18"/>
      <c r="JF210" s="18"/>
      <c r="JG210" s="18"/>
      <c r="JH210" s="18"/>
      <c r="JI210" s="18"/>
      <c r="JJ210" s="18"/>
      <c r="JK210" s="18"/>
      <c r="JL210" s="18"/>
      <c r="JM210" s="18"/>
      <c r="JN210" s="18"/>
      <c r="JO210" s="18"/>
      <c r="JP210" s="18"/>
      <c r="JQ210" s="18"/>
      <c r="JR210" s="18"/>
      <c r="JS210" s="18"/>
      <c r="JT210" s="18"/>
      <c r="JU210" s="18"/>
      <c r="JV210" s="18"/>
      <c r="JW210" s="18"/>
      <c r="JX210" s="18"/>
      <c r="JY210" s="18"/>
      <c r="JZ210" s="18"/>
      <c r="KA210" s="18"/>
      <c r="KB210" s="18"/>
      <c r="KC210" s="18"/>
      <c r="KD210" s="18"/>
      <c r="KE210" s="18"/>
      <c r="KF210" s="18"/>
      <c r="KG210" s="18"/>
      <c r="KH210" s="18"/>
      <c r="KI210" s="18"/>
      <c r="KJ210" s="18"/>
      <c r="KK210" s="18"/>
      <c r="KL210" s="18"/>
      <c r="KM210" s="18"/>
      <c r="KN210" s="18"/>
      <c r="KO210" s="18"/>
      <c r="KP210" s="18"/>
      <c r="KQ210" s="18"/>
      <c r="KR210" s="18"/>
      <c r="KS210" s="18"/>
      <c r="KT210" s="18"/>
      <c r="KU210" s="18"/>
      <c r="KV210" s="18"/>
      <c r="KW210" s="18"/>
      <c r="KX210" s="18"/>
      <c r="KY210" s="18"/>
      <c r="KZ210" s="18"/>
      <c r="LA210" s="18"/>
      <c r="LB210" s="18"/>
      <c r="LC210" s="18"/>
      <c r="LD210" s="18"/>
      <c r="LE210" s="18"/>
      <c r="LF210" s="18"/>
      <c r="LG210" s="18"/>
      <c r="LH210" s="18"/>
      <c r="LI210" s="18"/>
      <c r="LJ210" s="18"/>
      <c r="LK210" s="18"/>
      <c r="LL210" s="18"/>
      <c r="LM210" s="18"/>
      <c r="LN210" s="18"/>
      <c r="LO210" s="18"/>
      <c r="LP210" s="18"/>
      <c r="LQ210" s="18"/>
      <c r="LR210" s="18"/>
      <c r="LS210" s="18"/>
      <c r="LT210" s="18"/>
      <c r="LU210" s="18"/>
      <c r="LV210" s="18"/>
      <c r="LW210" s="18"/>
      <c r="LX210" s="18"/>
      <c r="LY210" s="18"/>
      <c r="LZ210" s="18"/>
      <c r="MA210" s="18"/>
      <c r="MB210" s="18"/>
      <c r="MC210" s="18"/>
      <c r="MD210" s="18"/>
      <c r="ME210" s="18"/>
      <c r="MF210" s="18"/>
      <c r="MG210" s="18"/>
      <c r="MH210" s="18"/>
      <c r="MI210" s="18"/>
      <c r="MJ210" s="18"/>
      <c r="MK210" s="18"/>
      <c r="ML210" s="18"/>
      <c r="MM210" s="18"/>
      <c r="MN210" s="18"/>
      <c r="MO210" s="18"/>
      <c r="MP210" s="18"/>
      <c r="MQ210" s="18"/>
      <c r="MR210" s="18"/>
      <c r="MS210" s="18"/>
      <c r="MT210" s="18"/>
      <c r="MU210" s="18"/>
      <c r="MV210" s="18"/>
      <c r="MW210" s="18"/>
      <c r="MX210" s="18"/>
      <c r="MY210" s="18"/>
      <c r="MZ210" s="18"/>
      <c r="NA210" s="18"/>
      <c r="NB210" s="18"/>
      <c r="NC210" s="18"/>
      <c r="ND210" s="18"/>
      <c r="NE210" s="18"/>
      <c r="NF210" s="18"/>
      <c r="NG210" s="18"/>
      <c r="NH210" s="18"/>
      <c r="NI210" s="18"/>
      <c r="NJ210" s="18"/>
      <c r="NK210" s="18"/>
      <c r="NL210" s="18"/>
      <c r="NM210" s="18"/>
      <c r="NN210" s="18"/>
      <c r="NO210" s="18"/>
      <c r="NP210" s="18"/>
      <c r="NQ210" s="18"/>
      <c r="NR210" s="18"/>
      <c r="NS210" s="18"/>
      <c r="NT210" s="18"/>
      <c r="NU210" s="18"/>
      <c r="NV210" s="18"/>
      <c r="NW210" s="18"/>
      <c r="NX210" s="18"/>
      <c r="NY210" s="18"/>
      <c r="NZ210" s="18"/>
      <c r="OA210" s="18"/>
      <c r="OB210" s="18"/>
      <c r="OC210" s="18"/>
      <c r="OD210" s="18"/>
      <c r="OE210" s="18"/>
      <c r="OF210" s="18"/>
      <c r="OG210" s="18"/>
      <c r="OH210" s="18"/>
      <c r="OI210" s="18"/>
      <c r="OJ210" s="18"/>
      <c r="OK210" s="18"/>
      <c r="OL210" s="18"/>
      <c r="OM210" s="18"/>
      <c r="ON210" s="18"/>
      <c r="OO210" s="18"/>
      <c r="OP210" s="18"/>
      <c r="OQ210" s="18"/>
      <c r="OR210" s="18"/>
      <c r="OS210" s="18"/>
      <c r="OT210" s="18"/>
      <c r="OU210" s="18"/>
      <c r="OV210" s="18"/>
      <c r="OW210" s="18"/>
      <c r="OX210" s="18"/>
      <c r="OY210" s="18"/>
      <c r="OZ210" s="18"/>
      <c r="PA210" s="18"/>
      <c r="PB210" s="18"/>
      <c r="PC210" s="18"/>
      <c r="PD210" s="18"/>
      <c r="PE210" s="18"/>
      <c r="PF210" s="18"/>
      <c r="PG210" s="18"/>
      <c r="PH210" s="18"/>
      <c r="PI210" s="18"/>
      <c r="PJ210" s="18"/>
      <c r="PK210" s="18"/>
      <c r="PL210" s="18"/>
      <c r="PM210" s="18"/>
      <c r="PN210" s="18"/>
      <c r="PO210" s="18"/>
      <c r="PP210" s="18"/>
      <c r="PQ210" s="18"/>
      <c r="PR210" s="18"/>
      <c r="PS210" s="18"/>
      <c r="PT210" s="18"/>
      <c r="PU210" s="18"/>
      <c r="PV210" s="18"/>
      <c r="PW210" s="18"/>
      <c r="PX210" s="18"/>
      <c r="PY210" s="18"/>
      <c r="PZ210" s="18"/>
      <c r="QA210" s="18"/>
      <c r="QB210" s="18"/>
      <c r="QC210" s="18"/>
      <c r="QD210" s="18"/>
      <c r="QE210" s="18"/>
      <c r="QF210" s="18"/>
      <c r="QG210" s="18"/>
      <c r="QH210" s="18"/>
      <c r="QI210" s="18"/>
      <c r="QJ210" s="18"/>
      <c r="QK210" s="18"/>
      <c r="QL210" s="18"/>
      <c r="QM210" s="18"/>
      <c r="QN210" s="18"/>
      <c r="QO210" s="18"/>
      <c r="QP210" s="18"/>
      <c r="QQ210" s="18"/>
      <c r="QR210" s="18"/>
      <c r="QS210" s="18"/>
      <c r="QT210" s="18"/>
      <c r="QU210" s="18"/>
      <c r="QV210" s="18"/>
      <c r="QW210" s="18"/>
      <c r="QX210" s="18"/>
      <c r="QY210" s="18"/>
      <c r="QZ210" s="18"/>
      <c r="RA210" s="18"/>
      <c r="RB210" s="18"/>
      <c r="RC210" s="18"/>
      <c r="RD210" s="18"/>
      <c r="RE210" s="18"/>
      <c r="RF210" s="18"/>
      <c r="RG210" s="18"/>
      <c r="RH210" s="18"/>
      <c r="RI210" s="18"/>
      <c r="RJ210" s="18"/>
      <c r="RK210" s="18"/>
      <c r="RL210" s="18"/>
      <c r="RM210" s="18"/>
      <c r="RN210" s="18"/>
      <c r="RO210" s="18"/>
      <c r="RP210" s="18"/>
      <c r="RQ210" s="18"/>
      <c r="RR210" s="18"/>
      <c r="RS210" s="18"/>
      <c r="RT210" s="18"/>
      <c r="RU210" s="18"/>
      <c r="RV210" s="18"/>
      <c r="RW210" s="18"/>
      <c r="RX210" s="18"/>
      <c r="RY210" s="18"/>
      <c r="RZ210" s="18"/>
      <c r="SA210" s="18"/>
      <c r="SB210" s="18"/>
      <c r="SC210" s="18"/>
      <c r="SD210" s="18"/>
      <c r="SE210" s="18"/>
      <c r="SF210" s="18"/>
      <c r="SG210" s="18"/>
      <c r="SH210" s="18"/>
      <c r="SI210" s="18"/>
      <c r="SJ210" s="18"/>
      <c r="SK210" s="18"/>
      <c r="SL210" s="18"/>
      <c r="SM210" s="18"/>
      <c r="SN210" s="18"/>
      <c r="SO210" s="18"/>
      <c r="SP210" s="18"/>
      <c r="SQ210" s="18"/>
      <c r="SR210" s="18"/>
      <c r="SS210" s="18"/>
      <c r="ST210" s="18"/>
      <c r="SU210" s="18"/>
      <c r="SV210" s="18"/>
      <c r="SW210" s="18"/>
      <c r="SX210" s="18"/>
      <c r="SY210" s="18"/>
      <c r="SZ210" s="18"/>
      <c r="TA210" s="18"/>
      <c r="TB210" s="18"/>
      <c r="TC210" s="18"/>
      <c r="TD210" s="18"/>
      <c r="TE210" s="18"/>
      <c r="TF210" s="18"/>
      <c r="TG210" s="18"/>
      <c r="TH210" s="18"/>
      <c r="TI210" s="18"/>
      <c r="TJ210" s="18"/>
      <c r="TK210" s="18"/>
      <c r="TL210" s="18"/>
      <c r="TM210" s="18"/>
      <c r="TN210" s="18"/>
      <c r="TO210" s="18"/>
      <c r="TP210" s="18"/>
      <c r="TQ210" s="18"/>
      <c r="TR210" s="18"/>
      <c r="TS210" s="18"/>
      <c r="TT210" s="18"/>
      <c r="TU210" s="18"/>
      <c r="TV210" s="18"/>
      <c r="TW210" s="18"/>
      <c r="TX210" s="18"/>
      <c r="TY210" s="18"/>
      <c r="TZ210" s="18"/>
      <c r="UA210" s="18"/>
      <c r="UB210" s="18"/>
      <c r="UC210" s="18"/>
      <c r="UD210" s="18"/>
      <c r="UE210" s="18"/>
      <c r="UF210" s="18"/>
      <c r="UG210" s="18"/>
      <c r="UH210" s="18"/>
      <c r="UI210" s="18"/>
      <c r="UJ210" s="18"/>
      <c r="UK210" s="18"/>
      <c r="UL210" s="18"/>
      <c r="UM210" s="18"/>
      <c r="UN210" s="18"/>
      <c r="UO210" s="18"/>
      <c r="UP210" s="18"/>
      <c r="UQ210" s="18"/>
      <c r="UR210" s="18"/>
      <c r="US210" s="18"/>
      <c r="UT210" s="18"/>
      <c r="UU210" s="18"/>
      <c r="UV210" s="18"/>
      <c r="UW210" s="18"/>
      <c r="UX210" s="18"/>
      <c r="UY210" s="18"/>
      <c r="UZ210" s="18"/>
      <c r="VA210" s="18"/>
      <c r="VB210" s="18"/>
      <c r="VC210" s="18"/>
      <c r="VD210" s="18"/>
      <c r="VE210" s="18"/>
      <c r="VF210" s="18"/>
      <c r="VG210" s="18"/>
      <c r="VH210" s="18"/>
      <c r="VI210" s="18"/>
      <c r="VJ210" s="18"/>
      <c r="VK210" s="18"/>
      <c r="VL210" s="18"/>
      <c r="VM210" s="18"/>
      <c r="VN210" s="18"/>
      <c r="VO210" s="18"/>
      <c r="VP210" s="18"/>
      <c r="VQ210" s="18"/>
      <c r="VR210" s="18"/>
      <c r="VS210" s="18"/>
      <c r="VT210" s="18"/>
      <c r="VU210" s="18"/>
      <c r="VV210" s="18"/>
      <c r="VW210" s="18"/>
      <c r="VX210" s="18"/>
      <c r="VY210" s="18"/>
      <c r="VZ210" s="18"/>
      <c r="WA210" s="18"/>
      <c r="WB210" s="18"/>
      <c r="WC210" s="18"/>
      <c r="WD210" s="18"/>
      <c r="WE210" s="18"/>
      <c r="WF210" s="18"/>
      <c r="WG210" s="18"/>
      <c r="WH210" s="18"/>
      <c r="WI210" s="18"/>
      <c r="WJ210" s="18"/>
      <c r="WK210" s="18"/>
      <c r="WL210" s="18"/>
      <c r="WM210" s="18"/>
      <c r="WN210" s="18"/>
      <c r="WO210" s="18"/>
      <c r="WP210" s="18"/>
      <c r="WQ210" s="18"/>
      <c r="WR210" s="18"/>
      <c r="WS210" s="18"/>
      <c r="WT210" s="18"/>
      <c r="WU210" s="18"/>
      <c r="WV210" s="18"/>
      <c r="WW210" s="18"/>
      <c r="WX210" s="18"/>
      <c r="WY210" s="18"/>
      <c r="WZ210" s="18"/>
      <c r="XA210" s="18"/>
      <c r="XB210" s="18"/>
      <c r="XC210" s="18"/>
      <c r="XD210" s="18"/>
      <c r="XE210" s="18"/>
      <c r="XF210" s="18"/>
      <c r="XG210" s="18"/>
      <c r="XH210" s="18"/>
      <c r="XI210" s="18"/>
      <c r="XJ210" s="18"/>
      <c r="XK210" s="18"/>
      <c r="XL210" s="18"/>
      <c r="XM210" s="18"/>
      <c r="XN210" s="18"/>
      <c r="XO210" s="18"/>
      <c r="XP210" s="18"/>
      <c r="XQ210" s="18"/>
      <c r="XR210" s="18"/>
      <c r="XS210" s="18"/>
      <c r="XT210" s="18"/>
      <c r="XU210" s="18"/>
      <c r="XV210" s="18"/>
      <c r="XW210" s="18"/>
      <c r="XX210" s="18"/>
      <c r="XY210" s="18"/>
      <c r="XZ210" s="18"/>
      <c r="YA210" s="18"/>
      <c r="YB210" s="18"/>
      <c r="YC210" s="18"/>
      <c r="YD210" s="18"/>
      <c r="YE210" s="18"/>
      <c r="YF210" s="18"/>
      <c r="YG210" s="18"/>
      <c r="YH210" s="18"/>
      <c r="YI210" s="18"/>
      <c r="YJ210" s="18"/>
      <c r="YK210" s="18"/>
      <c r="YL210" s="18"/>
      <c r="YM210" s="18"/>
      <c r="YN210" s="18"/>
      <c r="YO210" s="18"/>
      <c r="YP210" s="18"/>
      <c r="YQ210" s="18"/>
      <c r="YR210" s="18"/>
      <c r="YS210" s="18"/>
      <c r="YT210" s="18"/>
      <c r="YU210" s="18"/>
      <c r="YV210" s="18"/>
      <c r="YW210" s="18"/>
      <c r="YX210" s="18"/>
      <c r="YY210" s="18"/>
      <c r="YZ210" s="18"/>
      <c r="ZA210" s="18"/>
      <c r="ZB210" s="18"/>
      <c r="ZC210" s="18"/>
      <c r="ZD210" s="18"/>
      <c r="ZE210" s="18"/>
      <c r="ZF210" s="18"/>
      <c r="ZG210" s="18"/>
      <c r="ZH210" s="18"/>
      <c r="ZI210" s="18"/>
      <c r="ZJ210" s="18"/>
      <c r="ZK210" s="18"/>
      <c r="ZL210" s="18"/>
      <c r="ZM210" s="18"/>
      <c r="ZN210" s="18"/>
      <c r="ZO210" s="18"/>
      <c r="ZP210" s="18"/>
      <c r="ZQ210" s="18"/>
      <c r="ZR210" s="18"/>
      <c r="ZS210" s="18"/>
      <c r="ZT210" s="18"/>
      <c r="ZU210" s="18"/>
      <c r="ZV210" s="18"/>
      <c r="ZW210" s="18"/>
      <c r="ZX210" s="18"/>
      <c r="ZY210" s="18"/>
      <c r="ZZ210" s="18"/>
      <c r="AAA210" s="18"/>
      <c r="AAB210" s="18"/>
      <c r="AAC210" s="18"/>
      <c r="AAD210" s="18"/>
      <c r="AAE210" s="18"/>
      <c r="AAF210" s="18"/>
      <c r="AAG210" s="18"/>
      <c r="AAH210" s="18"/>
      <c r="AAI210" s="18"/>
      <c r="AAJ210" s="18"/>
      <c r="AAK210" s="18"/>
      <c r="AAL210" s="18"/>
      <c r="AAM210" s="18"/>
      <c r="AAN210" s="18"/>
      <c r="AAO210" s="18"/>
      <c r="AAP210" s="18"/>
      <c r="AAQ210" s="18"/>
      <c r="AAR210" s="18"/>
      <c r="AAS210" s="18"/>
      <c r="AAT210" s="18"/>
      <c r="AAU210" s="18"/>
      <c r="AAV210" s="18"/>
      <c r="AAW210" s="18"/>
      <c r="AAX210" s="18"/>
      <c r="AAY210" s="18"/>
      <c r="AAZ210" s="18"/>
      <c r="ABA210" s="18"/>
      <c r="ABB210" s="18"/>
      <c r="ABC210" s="18"/>
      <c r="ABD210" s="18"/>
      <c r="ABE210" s="18"/>
      <c r="ABF210" s="18"/>
      <c r="ABG210" s="18"/>
      <c r="ABH210" s="18"/>
      <c r="ABI210" s="18"/>
      <c r="ABJ210" s="18"/>
      <c r="ABK210" s="18"/>
      <c r="ABL210" s="18"/>
      <c r="ABM210" s="18"/>
      <c r="ABN210" s="18"/>
      <c r="ABO210" s="18"/>
      <c r="ABP210" s="18"/>
      <c r="ABQ210" s="18"/>
      <c r="ABR210" s="18"/>
      <c r="ABS210" s="18"/>
      <c r="ABT210" s="18"/>
      <c r="ABU210" s="18"/>
      <c r="ABV210" s="18"/>
      <c r="ABW210" s="18"/>
      <c r="ABX210" s="18"/>
      <c r="ABY210" s="18"/>
      <c r="ABZ210" s="18"/>
      <c r="ACA210" s="18"/>
      <c r="ACB210" s="18"/>
      <c r="ACC210" s="18"/>
      <c r="ACD210" s="18"/>
      <c r="ACE210" s="18"/>
      <c r="ACF210" s="18"/>
      <c r="ACG210" s="18"/>
      <c r="ACH210" s="18"/>
      <c r="ACI210" s="18"/>
      <c r="ACJ210" s="18"/>
      <c r="ACK210" s="18"/>
      <c r="ACL210" s="18"/>
      <c r="ACM210" s="18"/>
      <c r="ACN210" s="18"/>
      <c r="ACO210" s="18"/>
      <c r="ACP210" s="18"/>
      <c r="ACQ210" s="18"/>
      <c r="ACR210" s="18"/>
      <c r="ACS210" s="18"/>
      <c r="ACT210" s="18"/>
      <c r="ACU210" s="18"/>
      <c r="ACV210" s="18"/>
      <c r="ACW210" s="18"/>
      <c r="ACX210" s="18"/>
      <c r="ACY210" s="18"/>
      <c r="ACZ210" s="18"/>
      <c r="ADA210" s="18"/>
      <c r="ADB210" s="18"/>
      <c r="ADC210" s="18"/>
      <c r="ADD210" s="18"/>
      <c r="ADE210" s="18"/>
      <c r="ADF210" s="18"/>
      <c r="ADG210" s="18"/>
      <c r="ADH210" s="18"/>
      <c r="ADI210" s="18"/>
      <c r="ADJ210" s="18"/>
      <c r="ADK210" s="18"/>
      <c r="ADL210" s="18"/>
      <c r="ADM210" s="18"/>
      <c r="ADN210" s="18"/>
      <c r="ADO210" s="18"/>
      <c r="ADP210" s="18"/>
      <c r="ADQ210" s="18"/>
      <c r="ADR210" s="18"/>
      <c r="ADS210" s="18"/>
      <c r="ADT210" s="18"/>
      <c r="ADU210" s="18"/>
      <c r="ADV210" s="18"/>
      <c r="ADW210" s="18"/>
      <c r="ADX210" s="18"/>
      <c r="ADY210" s="18"/>
      <c r="ADZ210" s="18"/>
      <c r="AEA210" s="18"/>
      <c r="AEB210" s="18"/>
      <c r="AEC210" s="18"/>
      <c r="AED210" s="18"/>
      <c r="AEE210" s="18"/>
      <c r="AEF210" s="18"/>
      <c r="AEG210" s="18"/>
      <c r="AEH210" s="18"/>
      <c r="AEI210" s="18"/>
      <c r="AEJ210" s="18"/>
      <c r="AEK210" s="18"/>
      <c r="AEL210" s="18"/>
      <c r="AEM210" s="18"/>
      <c r="AEN210" s="18"/>
      <c r="AEO210" s="18"/>
      <c r="AEP210" s="18"/>
      <c r="AEQ210" s="18"/>
      <c r="AER210" s="18"/>
      <c r="AES210" s="18"/>
      <c r="AET210" s="18"/>
      <c r="AEU210" s="18"/>
      <c r="AEV210" s="18"/>
      <c r="AEW210" s="18"/>
      <c r="AEX210" s="18"/>
      <c r="AEY210" s="18"/>
      <c r="AEZ210" s="18"/>
      <c r="AFA210" s="18"/>
      <c r="AFB210" s="18"/>
      <c r="AFC210" s="18"/>
      <c r="AFD210" s="18"/>
      <c r="AFE210" s="18"/>
      <c r="AFF210" s="18"/>
      <c r="AFG210" s="18"/>
      <c r="AFH210" s="18"/>
      <c r="AFI210" s="18"/>
      <c r="AFJ210" s="18"/>
      <c r="AFK210" s="18"/>
      <c r="AFL210" s="18"/>
      <c r="AFM210" s="18"/>
      <c r="AFN210" s="18"/>
      <c r="AFO210" s="18"/>
      <c r="AFP210" s="18"/>
      <c r="AFQ210" s="18"/>
      <c r="AFR210" s="18"/>
      <c r="AFS210" s="18"/>
      <c r="AFT210" s="18"/>
      <c r="AFU210" s="18"/>
      <c r="AFV210" s="18"/>
      <c r="AFW210" s="18"/>
      <c r="AFX210" s="18"/>
      <c r="AFY210" s="18"/>
      <c r="AFZ210" s="18"/>
      <c r="AGA210" s="18"/>
      <c r="AGB210" s="18"/>
      <c r="AGC210" s="18"/>
      <c r="AGD210" s="18"/>
      <c r="AGE210" s="18"/>
      <c r="AGF210" s="18"/>
      <c r="AGG210" s="18"/>
      <c r="AGH210" s="18"/>
      <c r="AGI210" s="18"/>
      <c r="AGJ210" s="18"/>
      <c r="AGK210" s="18"/>
      <c r="AGL210" s="18"/>
      <c r="AGM210" s="18"/>
      <c r="AGN210" s="18"/>
      <c r="AGO210" s="18"/>
      <c r="AGP210" s="18"/>
      <c r="AGQ210" s="18"/>
      <c r="AGR210" s="18"/>
      <c r="AGS210" s="18"/>
      <c r="AGT210" s="18"/>
      <c r="AGU210" s="18"/>
      <c r="AGV210" s="18"/>
      <c r="AGW210" s="18"/>
      <c r="AGX210" s="18"/>
      <c r="AGY210" s="18"/>
      <c r="AGZ210" s="18"/>
      <c r="AHA210" s="18"/>
      <c r="AHB210" s="18"/>
      <c r="AHC210" s="18"/>
      <c r="AHD210" s="18"/>
      <c r="AHE210" s="18"/>
      <c r="AHF210" s="18"/>
      <c r="AHG210" s="18"/>
      <c r="AHH210" s="18"/>
      <c r="AHI210" s="18"/>
      <c r="AHJ210" s="18"/>
      <c r="AHK210" s="18"/>
      <c r="AHL210" s="18"/>
      <c r="AHM210" s="18"/>
      <c r="AHN210" s="18"/>
      <c r="AHO210" s="18"/>
      <c r="AHP210" s="18"/>
      <c r="AHQ210" s="18"/>
      <c r="AHR210" s="18"/>
      <c r="AHS210" s="18"/>
      <c r="AHT210" s="18"/>
      <c r="AHU210" s="18"/>
      <c r="AHV210" s="18"/>
      <c r="AHW210" s="18"/>
      <c r="AHX210" s="18"/>
      <c r="AHY210" s="18"/>
      <c r="AHZ210" s="18"/>
      <c r="AIA210" s="18"/>
      <c r="AIB210" s="18"/>
      <c r="AIC210" s="18"/>
      <c r="AID210" s="18"/>
      <c r="AIE210" s="18"/>
      <c r="AIF210" s="18"/>
      <c r="AIG210" s="18"/>
      <c r="AIH210" s="18"/>
      <c r="AII210" s="18"/>
      <c r="AIJ210" s="18"/>
      <c r="AIK210" s="18"/>
      <c r="AIL210" s="18"/>
      <c r="AIM210" s="18"/>
      <c r="AIN210" s="18"/>
      <c r="AIO210" s="18"/>
      <c r="AIP210" s="18"/>
      <c r="AIQ210" s="18"/>
      <c r="AIR210" s="18"/>
      <c r="AIS210" s="18"/>
      <c r="AIT210" s="18"/>
      <c r="AIU210" s="18"/>
      <c r="AIV210" s="18"/>
      <c r="AIW210" s="18"/>
      <c r="AIX210" s="18"/>
      <c r="AIY210" s="18"/>
      <c r="AIZ210" s="18"/>
      <c r="AJA210" s="18"/>
      <c r="AJB210" s="18"/>
      <c r="AJC210" s="18"/>
      <c r="AJD210" s="18"/>
      <c r="AJE210" s="18"/>
      <c r="AJF210" s="18"/>
      <c r="AJG210" s="18"/>
      <c r="AJH210" s="18"/>
      <c r="AJI210" s="18"/>
      <c r="AJJ210" s="18"/>
      <c r="AJK210" s="18"/>
      <c r="AJL210" s="18"/>
      <c r="AJM210" s="18"/>
      <c r="AJN210" s="18"/>
      <c r="AJO210" s="18"/>
      <c r="AJP210" s="18"/>
      <c r="AJQ210" s="18"/>
      <c r="AJR210" s="18"/>
      <c r="AJS210" s="18"/>
      <c r="AJT210" s="18"/>
      <c r="AJU210" s="18"/>
      <c r="AJV210" s="18"/>
      <c r="AJW210" s="18"/>
      <c r="AJX210" s="18"/>
      <c r="AJY210" s="18"/>
      <c r="AJZ210" s="18"/>
      <c r="AKA210" s="18"/>
      <c r="AKB210" s="18"/>
      <c r="AKC210" s="18"/>
      <c r="AKD210" s="18"/>
      <c r="AKE210" s="18"/>
      <c r="AKF210" s="18"/>
      <c r="AKG210" s="18"/>
      <c r="AKH210" s="18"/>
      <c r="AKI210" s="18"/>
      <c r="AKJ210" s="18"/>
      <c r="AKK210" s="18"/>
      <c r="AKL210" s="18"/>
      <c r="AKM210" s="18"/>
      <c r="AKN210" s="18"/>
      <c r="AKO210" s="18"/>
      <c r="AKP210" s="18"/>
      <c r="AKQ210" s="18"/>
      <c r="AKR210" s="18"/>
      <c r="AKS210" s="18"/>
      <c r="AKT210" s="18"/>
      <c r="AKU210" s="18"/>
      <c r="AKV210" s="18"/>
      <c r="AKW210" s="18"/>
      <c r="AKX210" s="18"/>
      <c r="AKY210" s="18"/>
      <c r="AKZ210" s="18"/>
      <c r="ALA210" s="18"/>
      <c r="ALB210" s="18"/>
      <c r="ALC210" s="18"/>
      <c r="ALD210" s="18"/>
      <c r="ALE210" s="18"/>
      <c r="ALF210" s="18"/>
      <c r="ALG210" s="18"/>
      <c r="ALH210" s="18"/>
      <c r="ALI210" s="18"/>
      <c r="ALJ210" s="18"/>
      <c r="ALK210" s="18"/>
      <c r="ALL210" s="18"/>
      <c r="ALM210" s="18"/>
      <c r="ALN210" s="18"/>
      <c r="ALO210" s="18"/>
      <c r="ALP210" s="18"/>
      <c r="ALQ210" s="18"/>
      <c r="ALR210" s="18"/>
      <c r="ALS210" s="18"/>
      <c r="ALT210" s="18"/>
      <c r="ALU210" s="18"/>
      <c r="ALV210" s="18"/>
      <c r="ALW210" s="18"/>
      <c r="ALX210" s="18"/>
      <c r="ALY210" s="18"/>
      <c r="ALZ210" s="18"/>
      <c r="AMA210" s="18"/>
      <c r="AMB210" s="18"/>
      <c r="AMC210" s="18"/>
      <c r="AMD210" s="18"/>
      <c r="AME210" s="18"/>
      <c r="AMF210" s="18"/>
      <c r="AMG210" s="18"/>
      <c r="AMH210" s="18"/>
      <c r="AMI210" s="18"/>
      <c r="AMJ210" s="18"/>
      <c r="AMK210" s="18"/>
      <c r="AML210" s="18"/>
      <c r="AMM210" s="18"/>
      <c r="AMN210" s="18"/>
      <c r="AMO210" s="18"/>
      <c r="AMP210" s="18"/>
      <c r="AMQ210" s="18"/>
      <c r="AMR210" s="18"/>
      <c r="AMS210" s="18"/>
      <c r="AMT210" s="18"/>
      <c r="AMU210" s="18"/>
      <c r="AMV210" s="18"/>
      <c r="AMW210" s="18"/>
      <c r="AMX210" s="18"/>
      <c r="AMY210" s="18"/>
      <c r="AMZ210" s="18"/>
      <c r="ANA210" s="18"/>
      <c r="ANB210" s="18"/>
      <c r="ANC210" s="18"/>
      <c r="AND210" s="18"/>
      <c r="ANE210" s="18"/>
      <c r="ANF210" s="18"/>
      <c r="ANG210" s="18"/>
      <c r="ANH210" s="18"/>
      <c r="ANI210" s="18"/>
      <c r="ANJ210" s="18"/>
      <c r="ANK210" s="18"/>
      <c r="ANL210" s="18"/>
      <c r="ANM210" s="18"/>
      <c r="ANN210" s="18"/>
      <c r="ANO210" s="18"/>
      <c r="ANP210" s="18"/>
      <c r="ANQ210" s="18"/>
      <c r="ANR210" s="18"/>
      <c r="ANS210" s="18"/>
      <c r="ANT210" s="18"/>
      <c r="ANU210" s="18"/>
      <c r="ANV210" s="18"/>
      <c r="ANW210" s="18"/>
      <c r="ANX210" s="18"/>
      <c r="ANY210" s="18"/>
      <c r="ANZ210" s="18"/>
      <c r="AOA210" s="18"/>
      <c r="AOB210" s="18"/>
      <c r="AOC210" s="18"/>
      <c r="AOD210" s="18"/>
      <c r="AOE210" s="18"/>
      <c r="AOF210" s="18"/>
      <c r="AOG210" s="18"/>
      <c r="AOH210" s="18"/>
      <c r="AOI210" s="18"/>
      <c r="AOJ210" s="18"/>
      <c r="AOK210" s="18"/>
      <c r="AOL210" s="18"/>
      <c r="AOM210" s="18"/>
      <c r="AON210" s="18"/>
      <c r="AOO210" s="18"/>
      <c r="AOP210" s="18"/>
      <c r="AOQ210" s="18"/>
      <c r="AOR210" s="18"/>
      <c r="AOS210" s="18"/>
      <c r="AOT210" s="18"/>
      <c r="AOU210" s="18"/>
      <c r="AOV210" s="18"/>
      <c r="AOW210" s="18"/>
      <c r="AOX210" s="18"/>
      <c r="AOY210" s="18"/>
      <c r="AOZ210" s="18"/>
      <c r="APA210" s="18"/>
      <c r="APB210" s="18"/>
      <c r="APC210" s="18"/>
      <c r="APD210" s="18"/>
      <c r="APE210" s="18"/>
      <c r="APF210" s="18"/>
      <c r="APG210" s="18"/>
      <c r="APH210" s="18"/>
      <c r="API210" s="18"/>
      <c r="APJ210" s="18"/>
      <c r="APK210" s="18"/>
      <c r="APL210" s="18"/>
      <c r="APM210" s="18"/>
      <c r="APN210" s="18"/>
      <c r="APO210" s="18"/>
      <c r="APP210" s="18"/>
      <c r="APQ210" s="18"/>
      <c r="APR210" s="18"/>
      <c r="APS210" s="18"/>
      <c r="APT210" s="18"/>
      <c r="APU210" s="18"/>
      <c r="APV210" s="18"/>
      <c r="APW210" s="18"/>
      <c r="APX210" s="18"/>
      <c r="APY210" s="18"/>
      <c r="APZ210" s="18"/>
      <c r="AQA210" s="18"/>
      <c r="AQB210" s="18"/>
      <c r="AQC210" s="18"/>
      <c r="AQD210" s="18"/>
      <c r="AQE210" s="18"/>
      <c r="AQF210" s="18"/>
      <c r="AQG210" s="18"/>
      <c r="AQH210" s="18"/>
      <c r="AQI210" s="18"/>
      <c r="AQJ210" s="18"/>
      <c r="AQK210" s="18"/>
      <c r="AQL210" s="18"/>
      <c r="AQM210" s="18"/>
      <c r="AQN210" s="18"/>
      <c r="AQO210" s="18"/>
      <c r="AQP210" s="18"/>
      <c r="AQQ210" s="18"/>
      <c r="AQR210" s="18"/>
      <c r="AQS210" s="18"/>
      <c r="AQT210" s="18"/>
      <c r="AQU210" s="18"/>
      <c r="AQV210" s="18"/>
      <c r="AQW210" s="18"/>
      <c r="AQX210" s="18"/>
      <c r="AQY210" s="18"/>
      <c r="AQZ210" s="18"/>
      <c r="ARA210" s="18"/>
      <c r="ARB210" s="18"/>
      <c r="ARC210" s="18"/>
      <c r="ARD210" s="18"/>
      <c r="ARE210" s="18"/>
      <c r="ARF210" s="18"/>
      <c r="ARG210" s="18"/>
      <c r="ARH210" s="18"/>
      <c r="ARI210" s="18"/>
      <c r="ARJ210" s="18"/>
      <c r="ARK210" s="18"/>
      <c r="ARL210" s="18"/>
      <c r="ARM210" s="18"/>
      <c r="ARN210" s="18"/>
      <c r="ARO210" s="18"/>
      <c r="ARP210" s="18"/>
      <c r="ARQ210" s="18"/>
      <c r="ARR210" s="18"/>
      <c r="ARS210" s="18"/>
      <c r="ART210" s="18"/>
      <c r="ARU210" s="18"/>
      <c r="ARV210" s="18"/>
      <c r="ARW210" s="18"/>
      <c r="ARX210" s="18"/>
      <c r="ARY210" s="18"/>
      <c r="ARZ210" s="18"/>
      <c r="ASA210" s="18"/>
      <c r="ASB210" s="18"/>
      <c r="ASC210" s="18"/>
      <c r="ASD210" s="18"/>
      <c r="ASE210" s="18"/>
      <c r="ASF210" s="18"/>
      <c r="ASG210" s="18"/>
      <c r="ASH210" s="18"/>
      <c r="ASI210" s="18"/>
      <c r="ASJ210" s="18"/>
      <c r="ASK210" s="18"/>
      <c r="ASL210" s="18"/>
      <c r="ASM210" s="18"/>
      <c r="ASN210" s="18"/>
      <c r="ASO210" s="18"/>
      <c r="ASP210" s="18"/>
      <c r="ASQ210" s="18"/>
      <c r="ASR210" s="18"/>
      <c r="ASS210" s="18"/>
      <c r="AST210" s="18"/>
      <c r="ASU210" s="18"/>
      <c r="ASV210" s="18"/>
      <c r="ASW210" s="18"/>
      <c r="ASX210" s="18"/>
      <c r="ASY210" s="18"/>
      <c r="ASZ210" s="18"/>
      <c r="ATA210" s="18"/>
      <c r="ATB210" s="18"/>
      <c r="ATC210" s="18"/>
      <c r="ATD210" s="18"/>
      <c r="ATE210" s="18"/>
      <c r="ATF210" s="18"/>
      <c r="ATG210" s="18"/>
      <c r="ATH210" s="18"/>
      <c r="ATI210" s="18"/>
      <c r="ATJ210" s="18"/>
      <c r="ATK210" s="18"/>
      <c r="ATL210" s="18"/>
      <c r="ATM210" s="18"/>
      <c r="ATN210" s="18"/>
      <c r="ATO210" s="18"/>
      <c r="ATP210" s="18"/>
      <c r="ATQ210" s="18"/>
      <c r="ATR210" s="18"/>
      <c r="ATS210" s="18"/>
      <c r="ATT210" s="18"/>
      <c r="ATU210" s="18"/>
      <c r="ATV210" s="18"/>
      <c r="ATW210" s="18"/>
      <c r="ATX210" s="18"/>
      <c r="ATY210" s="18"/>
      <c r="ATZ210" s="18"/>
      <c r="AUA210" s="18"/>
      <c r="AUB210" s="18"/>
      <c r="AUC210" s="18"/>
      <c r="AUD210" s="18"/>
      <c r="AUE210" s="18"/>
      <c r="AUF210" s="18"/>
      <c r="AUG210" s="18"/>
      <c r="AUH210" s="18"/>
      <c r="AUI210" s="18"/>
      <c r="AUJ210" s="18"/>
      <c r="AUK210" s="18"/>
      <c r="AUL210" s="18"/>
      <c r="AUM210" s="18"/>
      <c r="AUN210" s="18"/>
      <c r="AUO210" s="18"/>
      <c r="AUP210" s="18"/>
      <c r="AUQ210" s="18"/>
      <c r="AUR210" s="18"/>
      <c r="AUS210" s="18"/>
      <c r="AUT210" s="18"/>
      <c r="AUU210" s="18"/>
      <c r="AUV210" s="18"/>
      <c r="AUW210" s="18"/>
      <c r="AUX210" s="18"/>
      <c r="AUY210" s="18"/>
      <c r="AUZ210" s="18"/>
      <c r="AVA210" s="18"/>
      <c r="AVB210" s="18"/>
      <c r="AVC210" s="18"/>
      <c r="AVD210" s="18"/>
      <c r="AVE210" s="18"/>
      <c r="AVF210" s="18"/>
      <c r="AVG210" s="18"/>
      <c r="AVH210" s="18"/>
      <c r="AVI210" s="18"/>
      <c r="AVJ210" s="18"/>
      <c r="AVK210" s="18"/>
      <c r="AVL210" s="18"/>
      <c r="AVM210" s="18"/>
      <c r="AVN210" s="18"/>
      <c r="AVO210" s="18"/>
      <c r="AVP210" s="18"/>
      <c r="AVQ210" s="18"/>
      <c r="AVR210" s="18"/>
      <c r="AVS210" s="18"/>
      <c r="AVT210" s="18"/>
      <c r="AVU210" s="18"/>
      <c r="AVV210" s="18"/>
      <c r="AVW210" s="18"/>
      <c r="AVX210" s="18"/>
      <c r="AVY210" s="18"/>
      <c r="AVZ210" s="18"/>
      <c r="AWA210" s="18"/>
      <c r="AWB210" s="18"/>
      <c r="AWC210" s="18"/>
      <c r="AWD210" s="18"/>
      <c r="AWE210" s="18"/>
      <c r="AWF210" s="18"/>
      <c r="AWG210" s="18"/>
      <c r="AWH210" s="18"/>
      <c r="AWI210" s="18"/>
      <c r="AWJ210" s="18"/>
      <c r="AWK210" s="18"/>
      <c r="AWL210" s="18"/>
      <c r="AWM210" s="18"/>
      <c r="AWN210" s="18"/>
      <c r="AWO210" s="18"/>
      <c r="AWP210" s="18"/>
      <c r="AWQ210" s="18"/>
      <c r="AWR210" s="18"/>
      <c r="AWS210" s="18"/>
      <c r="AWT210" s="18"/>
      <c r="AWU210" s="18"/>
      <c r="AWV210" s="18"/>
      <c r="AWW210" s="18"/>
      <c r="AWX210" s="18"/>
      <c r="AWY210" s="18"/>
      <c r="AWZ210" s="18"/>
      <c r="AXA210" s="18"/>
      <c r="AXB210" s="18"/>
      <c r="AXC210" s="18"/>
      <c r="AXD210" s="18"/>
      <c r="AXE210" s="18"/>
      <c r="AXF210" s="18"/>
      <c r="AXG210" s="18"/>
      <c r="AXH210" s="18"/>
      <c r="AXI210" s="18"/>
      <c r="AXJ210" s="18"/>
      <c r="AXK210" s="18"/>
      <c r="AXL210" s="18"/>
      <c r="AXM210" s="18"/>
      <c r="AXN210" s="18"/>
      <c r="AXO210" s="18"/>
      <c r="AXP210" s="18"/>
      <c r="AXQ210" s="18"/>
      <c r="AXR210" s="18"/>
      <c r="AXS210" s="18"/>
      <c r="AXT210" s="18"/>
      <c r="AXU210" s="18"/>
      <c r="AXV210" s="18"/>
      <c r="AXW210" s="18"/>
      <c r="AXX210" s="18"/>
      <c r="AXY210" s="18"/>
      <c r="AXZ210" s="18"/>
      <c r="AYA210" s="18"/>
      <c r="AYB210" s="18"/>
      <c r="AYC210" s="18"/>
      <c r="AYD210" s="18"/>
      <c r="AYE210" s="18"/>
      <c r="AYF210" s="18"/>
      <c r="AYG210" s="18"/>
      <c r="AYH210" s="18"/>
      <c r="AYI210" s="18"/>
      <c r="AYJ210" s="18"/>
      <c r="AYK210" s="18"/>
      <c r="AYL210" s="18"/>
      <c r="AYM210" s="18"/>
      <c r="AYN210" s="18"/>
      <c r="AYO210" s="18"/>
      <c r="AYP210" s="18"/>
      <c r="AYQ210" s="18"/>
      <c r="AYR210" s="18"/>
      <c r="AYS210" s="18"/>
      <c r="AYT210" s="18"/>
      <c r="AYU210" s="18"/>
      <c r="AYV210" s="18"/>
      <c r="AYW210" s="18"/>
      <c r="AYX210" s="18"/>
      <c r="AYY210" s="18"/>
      <c r="AYZ210" s="18"/>
      <c r="AZA210" s="18"/>
      <c r="AZB210" s="18"/>
      <c r="AZC210" s="18"/>
      <c r="AZD210" s="18"/>
      <c r="AZE210" s="18"/>
      <c r="AZF210" s="18"/>
      <c r="AZG210" s="18"/>
      <c r="AZH210" s="18"/>
      <c r="AZI210" s="18"/>
      <c r="AZJ210" s="18"/>
      <c r="AZK210" s="18"/>
      <c r="AZL210" s="18"/>
      <c r="AZM210" s="18"/>
      <c r="AZN210" s="18"/>
      <c r="AZO210" s="18"/>
      <c r="AZP210" s="18"/>
      <c r="AZQ210" s="18"/>
      <c r="AZR210" s="18"/>
      <c r="AZS210" s="18"/>
      <c r="AZT210" s="18"/>
      <c r="AZU210" s="18"/>
      <c r="AZV210" s="18"/>
      <c r="AZW210" s="18"/>
      <c r="AZX210" s="18"/>
      <c r="AZY210" s="18"/>
      <c r="AZZ210" s="18"/>
      <c r="BAA210" s="18"/>
      <c r="BAB210" s="18"/>
      <c r="BAC210" s="18"/>
      <c r="BAD210" s="18"/>
      <c r="BAE210" s="18"/>
      <c r="BAF210" s="18"/>
      <c r="BAG210" s="18"/>
      <c r="BAH210" s="18"/>
      <c r="BAI210" s="18"/>
      <c r="BAJ210" s="18"/>
      <c r="BAK210" s="18"/>
      <c r="BAL210" s="18"/>
      <c r="BAM210" s="18"/>
      <c r="BAN210" s="18"/>
      <c r="BAO210" s="18"/>
      <c r="BAP210" s="18"/>
      <c r="BAQ210" s="18"/>
      <c r="BAR210" s="18"/>
      <c r="BAS210" s="18"/>
      <c r="BAT210" s="18"/>
      <c r="BAU210" s="18"/>
      <c r="BAV210" s="18"/>
      <c r="BAW210" s="18"/>
      <c r="BAX210" s="18"/>
      <c r="BAY210" s="18"/>
      <c r="BAZ210" s="18"/>
      <c r="BBA210" s="18"/>
      <c r="BBB210" s="18"/>
      <c r="BBC210" s="18"/>
      <c r="BBD210" s="18"/>
      <c r="BBE210" s="18"/>
      <c r="BBF210" s="18"/>
      <c r="BBG210" s="18"/>
      <c r="BBH210" s="18"/>
      <c r="BBI210" s="18"/>
      <c r="BBJ210" s="18"/>
      <c r="BBK210" s="18"/>
      <c r="BBL210" s="18"/>
      <c r="BBM210" s="18"/>
      <c r="BBN210" s="18"/>
      <c r="BBO210" s="18"/>
      <c r="BBP210" s="18"/>
      <c r="BBQ210" s="18"/>
      <c r="BBR210" s="18"/>
      <c r="BBS210" s="18"/>
      <c r="BBT210" s="18"/>
      <c r="BBU210" s="18"/>
      <c r="BBV210" s="18"/>
      <c r="BBW210" s="18"/>
      <c r="BBX210" s="18"/>
      <c r="BBY210" s="18"/>
      <c r="BBZ210" s="18"/>
      <c r="BCA210" s="18"/>
      <c r="BCB210" s="18"/>
      <c r="BCC210" s="18"/>
      <c r="BCD210" s="18"/>
      <c r="BCE210" s="18"/>
      <c r="BCF210" s="18"/>
      <c r="BCG210" s="18"/>
      <c r="BCH210" s="18"/>
      <c r="BCI210" s="18"/>
      <c r="BCJ210" s="18"/>
      <c r="BCK210" s="18"/>
      <c r="BCL210" s="18"/>
      <c r="BCM210" s="18"/>
      <c r="BCN210" s="18"/>
      <c r="BCO210" s="18"/>
      <c r="BCP210" s="18"/>
      <c r="BCQ210" s="18"/>
      <c r="BCR210" s="18"/>
      <c r="BCS210" s="18"/>
      <c r="BCT210" s="18"/>
      <c r="BCU210" s="18"/>
      <c r="BCV210" s="18"/>
      <c r="BCW210" s="18"/>
      <c r="BCX210" s="18"/>
      <c r="BCY210" s="18"/>
      <c r="BCZ210" s="18"/>
      <c r="BDA210" s="18"/>
      <c r="BDB210" s="18"/>
      <c r="BDC210" s="18"/>
      <c r="BDD210" s="18"/>
      <c r="BDE210" s="18"/>
      <c r="BDF210" s="18"/>
      <c r="BDG210" s="18"/>
      <c r="BDH210" s="18"/>
      <c r="BDI210" s="18"/>
      <c r="BDJ210" s="18"/>
      <c r="BDK210" s="18"/>
      <c r="BDL210" s="18"/>
      <c r="BDM210" s="18"/>
      <c r="BDN210" s="18"/>
      <c r="BDO210" s="18"/>
      <c r="BDP210" s="18"/>
      <c r="BDQ210" s="18"/>
      <c r="BDR210" s="18"/>
      <c r="BDS210" s="18"/>
      <c r="BDT210" s="18"/>
      <c r="BDU210" s="18"/>
      <c r="BDV210" s="18"/>
      <c r="BDW210" s="18"/>
      <c r="BDX210" s="18"/>
      <c r="BDY210" s="18"/>
      <c r="BDZ210" s="18"/>
      <c r="BEA210" s="18"/>
      <c r="BEB210" s="18"/>
      <c r="BEC210" s="18"/>
      <c r="BED210" s="18"/>
      <c r="BEE210" s="18"/>
      <c r="BEF210" s="18"/>
      <c r="BEG210" s="18"/>
      <c r="BEH210" s="18"/>
      <c r="BEI210" s="18"/>
      <c r="BEJ210" s="18"/>
      <c r="BEK210" s="18"/>
      <c r="BEL210" s="18"/>
      <c r="BEM210" s="18"/>
      <c r="BEN210" s="18"/>
      <c r="BEO210" s="18"/>
      <c r="BEP210" s="18"/>
      <c r="BEQ210" s="18"/>
      <c r="BER210" s="18"/>
      <c r="BES210" s="18"/>
      <c r="BET210" s="18"/>
      <c r="BEU210" s="18"/>
      <c r="BEV210" s="18"/>
      <c r="BEW210" s="18"/>
      <c r="BEX210" s="18"/>
      <c r="BEY210" s="18"/>
      <c r="BEZ210" s="18"/>
      <c r="BFA210" s="18"/>
      <c r="BFB210" s="18"/>
      <c r="BFC210" s="18"/>
      <c r="BFD210" s="18"/>
      <c r="BFE210" s="18"/>
      <c r="BFF210" s="18"/>
      <c r="BFG210" s="18"/>
      <c r="BFH210" s="18"/>
      <c r="BFI210" s="18"/>
      <c r="BFJ210" s="18"/>
      <c r="BFK210" s="18"/>
      <c r="BFL210" s="18"/>
      <c r="BFM210" s="18"/>
      <c r="BFN210" s="18"/>
      <c r="BFO210" s="18"/>
      <c r="BFP210" s="18"/>
      <c r="BFQ210" s="18"/>
      <c r="BFR210" s="18"/>
      <c r="BFS210" s="18"/>
      <c r="BFT210" s="18"/>
      <c r="BFU210" s="18"/>
      <c r="BFV210" s="18"/>
      <c r="BFW210" s="18"/>
      <c r="BFX210" s="18"/>
      <c r="BFY210" s="18"/>
      <c r="BFZ210" s="18"/>
      <c r="BGA210" s="18"/>
      <c r="BGB210" s="18"/>
      <c r="BGC210" s="18"/>
      <c r="BGD210" s="18"/>
      <c r="BGE210" s="18"/>
      <c r="BGF210" s="18"/>
      <c r="BGG210" s="18"/>
      <c r="BGH210" s="18"/>
      <c r="BGI210" s="18"/>
      <c r="BGJ210" s="18"/>
      <c r="BGK210" s="18"/>
      <c r="BGL210" s="18"/>
      <c r="BGM210" s="18"/>
      <c r="BGN210" s="18"/>
      <c r="BGO210" s="18"/>
      <c r="BGP210" s="18"/>
      <c r="BGQ210" s="18"/>
      <c r="BGR210" s="18"/>
      <c r="BGS210" s="18"/>
      <c r="BGT210" s="18"/>
      <c r="BGU210" s="18"/>
      <c r="BGV210" s="18"/>
      <c r="BGW210" s="18"/>
      <c r="BGX210" s="18"/>
      <c r="BGY210" s="18"/>
      <c r="BGZ210" s="18"/>
      <c r="BHA210" s="18"/>
      <c r="BHB210" s="18"/>
      <c r="BHC210" s="18"/>
      <c r="BHD210" s="18"/>
      <c r="BHE210" s="18"/>
      <c r="BHF210" s="18"/>
      <c r="BHG210" s="18"/>
      <c r="BHH210" s="18"/>
      <c r="BHI210" s="18"/>
      <c r="BHJ210" s="18"/>
      <c r="BHK210" s="18"/>
      <c r="BHL210" s="18"/>
      <c r="BHM210" s="18"/>
      <c r="BHN210" s="18"/>
      <c r="BHO210" s="18"/>
      <c r="BHP210" s="18"/>
      <c r="BHQ210" s="18"/>
      <c r="BHR210" s="18"/>
      <c r="BHS210" s="18"/>
      <c r="BHT210" s="18"/>
      <c r="BHU210" s="18"/>
      <c r="BHV210" s="18"/>
      <c r="BHW210" s="18"/>
      <c r="BHX210" s="18"/>
      <c r="BHY210" s="18"/>
      <c r="BHZ210" s="18"/>
      <c r="BIA210" s="18"/>
      <c r="BIB210" s="18"/>
      <c r="BIC210" s="18"/>
      <c r="BID210" s="18"/>
      <c r="BIE210" s="18"/>
      <c r="BIF210" s="18"/>
      <c r="BIG210" s="18"/>
      <c r="BIH210" s="18"/>
      <c r="BII210" s="18"/>
      <c r="BIJ210" s="18"/>
      <c r="BIK210" s="18"/>
      <c r="BIL210" s="18"/>
      <c r="BIM210" s="18"/>
      <c r="BIN210" s="18"/>
      <c r="BIO210" s="18"/>
      <c r="BIP210" s="18"/>
      <c r="BIQ210" s="18"/>
      <c r="BIR210" s="18"/>
      <c r="BIS210" s="18"/>
      <c r="BIT210" s="18"/>
      <c r="BIU210" s="18"/>
      <c r="BIV210" s="18"/>
      <c r="BIW210" s="18"/>
      <c r="BIX210" s="18"/>
      <c r="BIY210" s="18"/>
      <c r="BIZ210" s="18"/>
      <c r="BJA210" s="18"/>
      <c r="BJB210" s="18"/>
      <c r="BJC210" s="18"/>
      <c r="BJD210" s="18"/>
      <c r="BJE210" s="18"/>
      <c r="BJF210" s="18"/>
      <c r="BJG210" s="18"/>
      <c r="BJH210" s="18"/>
      <c r="BJI210" s="18"/>
      <c r="BJJ210" s="18"/>
      <c r="BJK210" s="18"/>
      <c r="BJL210" s="18"/>
      <c r="BJM210" s="18"/>
      <c r="BJN210" s="18"/>
      <c r="BJO210" s="18"/>
      <c r="BJP210" s="18"/>
      <c r="BJQ210" s="18"/>
      <c r="BJR210" s="18"/>
      <c r="BJS210" s="18"/>
      <c r="BJT210" s="18"/>
      <c r="BJU210" s="18"/>
      <c r="BJV210" s="18"/>
      <c r="BJW210" s="18"/>
      <c r="BJX210" s="18"/>
      <c r="BJY210" s="18"/>
      <c r="BJZ210" s="18"/>
      <c r="BKA210" s="18"/>
      <c r="BKB210" s="18"/>
      <c r="BKC210" s="18"/>
      <c r="BKD210" s="18"/>
      <c r="BKE210" s="18"/>
      <c r="BKF210" s="18"/>
      <c r="BKG210" s="18"/>
      <c r="BKH210" s="18"/>
      <c r="BKI210" s="18"/>
      <c r="BKJ210" s="18"/>
      <c r="BKK210" s="18"/>
      <c r="BKL210" s="18"/>
      <c r="BKM210" s="18"/>
      <c r="BKN210" s="18"/>
      <c r="BKO210" s="18"/>
      <c r="BKP210" s="18"/>
      <c r="BKQ210" s="18"/>
      <c r="BKR210" s="18"/>
      <c r="BKS210" s="18"/>
      <c r="BKT210" s="18"/>
      <c r="BKU210" s="18"/>
      <c r="BKV210" s="18"/>
      <c r="BKW210" s="18"/>
      <c r="BKX210" s="18"/>
      <c r="BKY210" s="18"/>
      <c r="BKZ210" s="18"/>
      <c r="BLA210" s="18"/>
      <c r="BLB210" s="18"/>
      <c r="BLC210" s="18"/>
      <c r="BLD210" s="18"/>
      <c r="BLE210" s="18"/>
      <c r="BLF210" s="18"/>
      <c r="BLG210" s="18"/>
      <c r="BLH210" s="18"/>
      <c r="BLI210" s="18"/>
      <c r="BLJ210" s="18"/>
      <c r="BLK210" s="18"/>
      <c r="BLL210" s="18"/>
      <c r="BLM210" s="18"/>
      <c r="BLN210" s="18"/>
      <c r="BLO210" s="18"/>
      <c r="BLP210" s="18"/>
      <c r="BLQ210" s="18"/>
      <c r="BLR210" s="18"/>
      <c r="BLS210" s="18"/>
      <c r="BLT210" s="18"/>
      <c r="BLU210" s="18"/>
      <c r="BLV210" s="18"/>
      <c r="BLW210" s="18"/>
      <c r="BLX210" s="18"/>
      <c r="BLY210" s="18"/>
      <c r="BLZ210" s="18"/>
      <c r="BMA210" s="18"/>
      <c r="BMB210" s="18"/>
      <c r="BMC210" s="18"/>
      <c r="BMD210" s="18"/>
      <c r="BME210" s="18"/>
      <c r="BMF210" s="18"/>
      <c r="BMG210" s="18"/>
      <c r="BMH210" s="18"/>
      <c r="BMI210" s="18"/>
      <c r="BMJ210" s="18"/>
      <c r="BMK210" s="18"/>
      <c r="BML210" s="18"/>
      <c r="BMM210" s="18"/>
      <c r="BMN210" s="18"/>
      <c r="BMO210" s="18"/>
      <c r="BMP210" s="18"/>
      <c r="BMQ210" s="18"/>
      <c r="BMR210" s="18"/>
      <c r="BMS210" s="18"/>
      <c r="BMT210" s="18"/>
      <c r="BMU210" s="18"/>
      <c r="BMV210" s="18"/>
      <c r="BMW210" s="18"/>
      <c r="BMX210" s="18"/>
      <c r="BMY210" s="18"/>
      <c r="BMZ210" s="18"/>
      <c r="BNA210" s="18"/>
      <c r="BNB210" s="18"/>
      <c r="BNC210" s="18"/>
      <c r="BND210" s="18"/>
      <c r="BNE210" s="18"/>
      <c r="BNF210" s="18"/>
      <c r="BNG210" s="18"/>
      <c r="BNH210" s="18"/>
      <c r="BNI210" s="18"/>
      <c r="BNJ210" s="18"/>
      <c r="BNK210" s="18"/>
      <c r="BNL210" s="18"/>
      <c r="BNM210" s="18"/>
      <c r="BNN210" s="18"/>
      <c r="BNO210" s="18"/>
      <c r="BNP210" s="18"/>
      <c r="BNQ210" s="18"/>
      <c r="BNR210" s="18"/>
      <c r="BNS210" s="18"/>
      <c r="BNT210" s="18"/>
      <c r="BNU210" s="18"/>
      <c r="BNV210" s="18"/>
      <c r="BNW210" s="18"/>
      <c r="BNX210" s="18"/>
      <c r="BNY210" s="18"/>
      <c r="BNZ210" s="18"/>
      <c r="BOA210" s="18"/>
      <c r="BOB210" s="18"/>
      <c r="BOC210" s="18"/>
      <c r="BOD210" s="18"/>
      <c r="BOE210" s="18"/>
      <c r="BOF210" s="18"/>
      <c r="BOG210" s="18"/>
      <c r="BOH210" s="18"/>
      <c r="BOI210" s="18"/>
      <c r="BOJ210" s="18"/>
      <c r="BOK210" s="18"/>
      <c r="BOL210" s="18"/>
      <c r="BOM210" s="18"/>
      <c r="BON210" s="18"/>
      <c r="BOO210" s="18"/>
      <c r="BOP210" s="18"/>
      <c r="BOQ210" s="18"/>
      <c r="BOR210" s="18"/>
      <c r="BOS210" s="18"/>
      <c r="BOT210" s="18"/>
      <c r="BOU210" s="18"/>
      <c r="BOV210" s="18"/>
      <c r="BOW210" s="18"/>
      <c r="BOX210" s="18"/>
      <c r="BOY210" s="18"/>
      <c r="BOZ210" s="18"/>
      <c r="BPA210" s="18"/>
      <c r="BPB210" s="18"/>
      <c r="BPC210" s="18"/>
      <c r="BPD210" s="18"/>
      <c r="BPE210" s="18"/>
      <c r="BPF210" s="18"/>
      <c r="BPG210" s="18"/>
      <c r="BPH210" s="18"/>
      <c r="BPI210" s="18"/>
      <c r="BPJ210" s="18"/>
      <c r="BPK210" s="18"/>
      <c r="BPL210" s="18"/>
      <c r="BPM210" s="18"/>
      <c r="BPN210" s="18"/>
      <c r="BPO210" s="18"/>
      <c r="BPP210" s="18"/>
      <c r="BPQ210" s="18"/>
      <c r="BPR210" s="18"/>
      <c r="BPS210" s="18"/>
      <c r="BPT210" s="18"/>
      <c r="BPU210" s="18"/>
      <c r="BPV210" s="18"/>
      <c r="BPW210" s="18"/>
      <c r="BPX210" s="18"/>
      <c r="BPY210" s="18"/>
      <c r="BPZ210" s="18"/>
      <c r="BQA210" s="18"/>
      <c r="BQB210" s="18"/>
      <c r="BQC210" s="18"/>
      <c r="BQD210" s="18"/>
      <c r="BQE210" s="18"/>
      <c r="BQF210" s="18"/>
      <c r="BQG210" s="18"/>
      <c r="BQH210" s="18"/>
      <c r="BQI210" s="18"/>
      <c r="BQJ210" s="18"/>
      <c r="BQK210" s="18"/>
      <c r="BQL210" s="18"/>
      <c r="BQM210" s="18"/>
      <c r="BQN210" s="18"/>
      <c r="BQO210" s="18"/>
      <c r="BQP210" s="18"/>
      <c r="BQQ210" s="18"/>
      <c r="BQR210" s="18"/>
      <c r="BQS210" s="18"/>
      <c r="BQT210" s="18"/>
      <c r="BQU210" s="18"/>
      <c r="BQV210" s="18"/>
      <c r="BQW210" s="18"/>
      <c r="BQX210" s="18"/>
      <c r="BQY210" s="18"/>
      <c r="BQZ210" s="18"/>
      <c r="BRA210" s="18"/>
      <c r="BRB210" s="18"/>
      <c r="BRC210" s="18"/>
      <c r="BRD210" s="18"/>
      <c r="BRE210" s="18"/>
      <c r="BRF210" s="18"/>
      <c r="BRG210" s="18"/>
      <c r="BRH210" s="18"/>
      <c r="BRI210" s="18"/>
      <c r="BRJ210" s="18"/>
      <c r="BRK210" s="18"/>
      <c r="BRL210" s="18"/>
      <c r="BRM210" s="18"/>
      <c r="BRN210" s="18"/>
      <c r="BRO210" s="18"/>
      <c r="BRP210" s="18"/>
      <c r="BRQ210" s="18"/>
      <c r="BRR210" s="18"/>
      <c r="BRS210" s="18"/>
      <c r="BRT210" s="18"/>
      <c r="BRU210" s="18"/>
      <c r="BRV210" s="18"/>
      <c r="BRW210" s="18"/>
      <c r="BRX210" s="18"/>
      <c r="BRY210" s="18"/>
      <c r="BRZ210" s="18"/>
      <c r="BSA210" s="18"/>
      <c r="BSB210" s="18"/>
      <c r="BSC210" s="18"/>
      <c r="BSD210" s="18"/>
      <c r="BSE210" s="18"/>
      <c r="BSF210" s="18"/>
      <c r="BSG210" s="18"/>
      <c r="BSH210" s="18"/>
      <c r="BSI210" s="18"/>
      <c r="BSJ210" s="18"/>
      <c r="BSK210" s="18"/>
      <c r="BSL210" s="18"/>
      <c r="BSM210" s="18"/>
      <c r="BSN210" s="18"/>
      <c r="BSO210" s="18"/>
      <c r="BSP210" s="18"/>
      <c r="BSQ210" s="18"/>
      <c r="BSR210" s="18"/>
      <c r="BSS210" s="18"/>
      <c r="BST210" s="18"/>
      <c r="BSU210" s="18"/>
      <c r="BSV210" s="18"/>
      <c r="BSW210" s="18"/>
      <c r="BSX210" s="18"/>
      <c r="BSY210" s="18"/>
      <c r="BSZ210" s="18"/>
      <c r="BTA210" s="18"/>
      <c r="BTB210" s="18"/>
      <c r="BTC210" s="18"/>
      <c r="BTD210" s="18"/>
      <c r="BTE210" s="18"/>
      <c r="BTF210" s="18"/>
      <c r="BTG210" s="18"/>
      <c r="BTH210" s="18"/>
    </row>
    <row r="211" spans="1:1880" s="418" customFormat="1" ht="81.75" customHeight="1" x14ac:dyDescent="0.3">
      <c r="A211" s="98">
        <v>598</v>
      </c>
      <c r="B211" s="356" t="s">
        <v>58</v>
      </c>
      <c r="C211" s="356" t="s">
        <v>265</v>
      </c>
      <c r="D211" s="366" t="s">
        <v>318</v>
      </c>
      <c r="E211" s="354" t="e">
        <f>INDEX('PY1 Data(H)'!$A$1:$CZ$307,MATCH('Unit Data from Audit Worksheet'!$A211,'PY1 Data(H)'!$A$1:$A$307,0),MATCH('Unit Data from Audit Worksheet'!$D$2,'PY1 Data(H)'!$A$1:$CZ$1,0))</f>
        <v>#N/A</v>
      </c>
      <c r="F211" s="185">
        <v>0</v>
      </c>
      <c r="G211" s="386">
        <f>IF(F211&lt;0,"Error: Enter as positive.",)</f>
        <v>0</v>
      </c>
      <c r="H211" s="386"/>
      <c r="I211" s="416"/>
      <c r="J211" s="176"/>
      <c r="K211" s="587"/>
      <c r="L211"/>
      <c r="M211" s="18"/>
      <c r="N211" s="186"/>
      <c r="O211" s="18"/>
      <c r="P211" s="18"/>
      <c r="Q211" s="18"/>
      <c r="R211" s="18"/>
      <c r="S211" s="18"/>
      <c r="T211" s="18"/>
      <c r="U211" s="18"/>
      <c r="V211" s="18"/>
      <c r="W211" s="18"/>
      <c r="X211" s="18"/>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c r="GQ211" s="18"/>
      <c r="GR211" s="18"/>
      <c r="GS211" s="18"/>
      <c r="GT211" s="18"/>
      <c r="GU211" s="18"/>
      <c r="GV211" s="18"/>
      <c r="GW211" s="18"/>
      <c r="GX211" s="18"/>
      <c r="GY211" s="18"/>
      <c r="GZ211" s="18"/>
      <c r="HA211" s="18"/>
      <c r="HB211" s="18"/>
      <c r="HC211" s="18"/>
      <c r="HD211" s="18"/>
      <c r="HE211" s="18"/>
      <c r="HF211" s="18"/>
      <c r="HG211" s="18"/>
      <c r="HH211" s="18"/>
      <c r="HI211" s="18"/>
      <c r="HJ211" s="18"/>
      <c r="HK211" s="18"/>
      <c r="HL211" s="18"/>
      <c r="HM211" s="18"/>
      <c r="HN211" s="18"/>
      <c r="HO211" s="18"/>
      <c r="HP211" s="18"/>
      <c r="HQ211" s="18"/>
      <c r="HR211" s="18"/>
      <c r="HS211" s="18"/>
      <c r="HT211" s="18"/>
      <c r="HU211" s="18"/>
      <c r="HV211" s="18"/>
      <c r="HW211" s="18"/>
      <c r="HX211" s="18"/>
      <c r="HY211" s="18"/>
      <c r="HZ211" s="18"/>
      <c r="IA211" s="18"/>
      <c r="IB211" s="18"/>
      <c r="IC211" s="18"/>
      <c r="ID211" s="18"/>
      <c r="IE211" s="18"/>
      <c r="IF211" s="18"/>
      <c r="IG211" s="18"/>
      <c r="IH211" s="18"/>
      <c r="II211" s="18"/>
      <c r="IJ211" s="18"/>
      <c r="IK211" s="18"/>
      <c r="IL211" s="18"/>
      <c r="IM211" s="18"/>
      <c r="IN211" s="18"/>
      <c r="IO211" s="18"/>
      <c r="IP211" s="18"/>
      <c r="IQ211" s="18"/>
      <c r="IR211" s="18"/>
      <c r="IS211" s="18"/>
      <c r="IT211" s="18"/>
      <c r="IU211" s="18"/>
      <c r="IV211" s="18"/>
      <c r="IW211" s="18"/>
      <c r="IX211" s="18"/>
      <c r="IY211" s="18"/>
      <c r="IZ211" s="18"/>
      <c r="JA211" s="18"/>
      <c r="JB211" s="18"/>
      <c r="JC211" s="18"/>
      <c r="JD211" s="18"/>
      <c r="JE211" s="18"/>
      <c r="JF211" s="18"/>
      <c r="JG211" s="18"/>
      <c r="JH211" s="18"/>
      <c r="JI211" s="18"/>
      <c r="JJ211" s="18"/>
      <c r="JK211" s="18"/>
      <c r="JL211" s="18"/>
      <c r="JM211" s="18"/>
      <c r="JN211" s="18"/>
      <c r="JO211" s="18"/>
      <c r="JP211" s="18"/>
      <c r="JQ211" s="18"/>
      <c r="JR211" s="18"/>
      <c r="JS211" s="18"/>
      <c r="JT211" s="18"/>
      <c r="JU211" s="18"/>
      <c r="JV211" s="18"/>
      <c r="JW211" s="18"/>
      <c r="JX211" s="18"/>
      <c r="JY211" s="18"/>
      <c r="JZ211" s="18"/>
      <c r="KA211" s="18"/>
      <c r="KB211" s="18"/>
      <c r="KC211" s="18"/>
      <c r="KD211" s="18"/>
      <c r="KE211" s="18"/>
      <c r="KF211" s="18"/>
      <c r="KG211" s="18"/>
      <c r="KH211" s="18"/>
      <c r="KI211" s="18"/>
      <c r="KJ211" s="18"/>
      <c r="KK211" s="18"/>
      <c r="KL211" s="18"/>
      <c r="KM211" s="18"/>
      <c r="KN211" s="18"/>
      <c r="KO211" s="18"/>
      <c r="KP211" s="18"/>
      <c r="KQ211" s="18"/>
      <c r="KR211" s="18"/>
      <c r="KS211" s="18"/>
      <c r="KT211" s="18"/>
      <c r="KU211" s="18"/>
      <c r="KV211" s="18"/>
      <c r="KW211" s="18"/>
      <c r="KX211" s="18"/>
      <c r="KY211" s="18"/>
      <c r="KZ211" s="18"/>
      <c r="LA211" s="18"/>
      <c r="LB211" s="18"/>
      <c r="LC211" s="18"/>
      <c r="LD211" s="18"/>
      <c r="LE211" s="18"/>
      <c r="LF211" s="18"/>
      <c r="LG211" s="18"/>
      <c r="LH211" s="18"/>
      <c r="LI211" s="18"/>
      <c r="LJ211" s="18"/>
      <c r="LK211" s="18"/>
      <c r="LL211" s="18"/>
      <c r="LM211" s="18"/>
      <c r="LN211" s="18"/>
      <c r="LO211" s="18"/>
      <c r="LP211" s="18"/>
      <c r="LQ211" s="18"/>
      <c r="LR211" s="18"/>
      <c r="LS211" s="18"/>
      <c r="LT211" s="18"/>
      <c r="LU211" s="18"/>
      <c r="LV211" s="18"/>
      <c r="LW211" s="18"/>
      <c r="LX211" s="18"/>
      <c r="LY211" s="18"/>
      <c r="LZ211" s="18"/>
      <c r="MA211" s="18"/>
      <c r="MB211" s="18"/>
      <c r="MC211" s="18"/>
      <c r="MD211" s="18"/>
      <c r="ME211" s="18"/>
      <c r="MF211" s="18"/>
      <c r="MG211" s="18"/>
      <c r="MH211" s="18"/>
      <c r="MI211" s="18"/>
      <c r="MJ211" s="18"/>
      <c r="MK211" s="18"/>
      <c r="ML211" s="18"/>
      <c r="MM211" s="18"/>
      <c r="MN211" s="18"/>
      <c r="MO211" s="18"/>
      <c r="MP211" s="18"/>
      <c r="MQ211" s="18"/>
      <c r="MR211" s="18"/>
      <c r="MS211" s="18"/>
      <c r="MT211" s="18"/>
      <c r="MU211" s="18"/>
      <c r="MV211" s="18"/>
      <c r="MW211" s="18"/>
      <c r="MX211" s="18"/>
      <c r="MY211" s="18"/>
      <c r="MZ211" s="18"/>
      <c r="NA211" s="18"/>
      <c r="NB211" s="18"/>
      <c r="NC211" s="18"/>
      <c r="ND211" s="18"/>
      <c r="NE211" s="18"/>
      <c r="NF211" s="18"/>
      <c r="NG211" s="18"/>
      <c r="NH211" s="18"/>
      <c r="NI211" s="18"/>
      <c r="NJ211" s="18"/>
      <c r="NK211" s="18"/>
      <c r="NL211" s="18"/>
      <c r="NM211" s="18"/>
      <c r="NN211" s="18"/>
      <c r="NO211" s="18"/>
      <c r="NP211" s="18"/>
      <c r="NQ211" s="18"/>
      <c r="NR211" s="18"/>
      <c r="NS211" s="18"/>
      <c r="NT211" s="18"/>
      <c r="NU211" s="18"/>
      <c r="NV211" s="18"/>
      <c r="NW211" s="18"/>
      <c r="NX211" s="18"/>
      <c r="NY211" s="18"/>
      <c r="NZ211" s="18"/>
      <c r="OA211" s="18"/>
      <c r="OB211" s="18"/>
      <c r="OC211" s="18"/>
      <c r="OD211" s="18"/>
      <c r="OE211" s="18"/>
      <c r="OF211" s="18"/>
      <c r="OG211" s="18"/>
      <c r="OH211" s="18"/>
      <c r="OI211" s="18"/>
      <c r="OJ211" s="18"/>
      <c r="OK211" s="18"/>
      <c r="OL211" s="18"/>
      <c r="OM211" s="18"/>
      <c r="ON211" s="18"/>
      <c r="OO211" s="18"/>
      <c r="OP211" s="18"/>
      <c r="OQ211" s="18"/>
      <c r="OR211" s="18"/>
      <c r="OS211" s="18"/>
      <c r="OT211" s="18"/>
      <c r="OU211" s="18"/>
      <c r="OV211" s="18"/>
      <c r="OW211" s="18"/>
      <c r="OX211" s="18"/>
      <c r="OY211" s="18"/>
      <c r="OZ211" s="18"/>
      <c r="PA211" s="18"/>
      <c r="PB211" s="18"/>
      <c r="PC211" s="18"/>
      <c r="PD211" s="18"/>
      <c r="PE211" s="18"/>
      <c r="PF211" s="18"/>
      <c r="PG211" s="18"/>
      <c r="PH211" s="18"/>
      <c r="PI211" s="18"/>
      <c r="PJ211" s="18"/>
      <c r="PK211" s="18"/>
      <c r="PL211" s="18"/>
      <c r="PM211" s="18"/>
      <c r="PN211" s="18"/>
      <c r="PO211" s="18"/>
      <c r="PP211" s="18"/>
      <c r="PQ211" s="18"/>
      <c r="PR211" s="18"/>
      <c r="PS211" s="18"/>
      <c r="PT211" s="18"/>
      <c r="PU211" s="18"/>
      <c r="PV211" s="18"/>
      <c r="PW211" s="18"/>
      <c r="PX211" s="18"/>
      <c r="PY211" s="18"/>
      <c r="PZ211" s="18"/>
      <c r="QA211" s="18"/>
      <c r="QB211" s="18"/>
      <c r="QC211" s="18"/>
      <c r="QD211" s="18"/>
      <c r="QE211" s="18"/>
      <c r="QF211" s="18"/>
      <c r="QG211" s="18"/>
      <c r="QH211" s="18"/>
      <c r="QI211" s="18"/>
      <c r="QJ211" s="18"/>
      <c r="QK211" s="18"/>
      <c r="QL211" s="18"/>
      <c r="QM211" s="18"/>
      <c r="QN211" s="18"/>
      <c r="QO211" s="18"/>
      <c r="QP211" s="18"/>
      <c r="QQ211" s="18"/>
      <c r="QR211" s="18"/>
      <c r="QS211" s="18"/>
      <c r="QT211" s="18"/>
      <c r="QU211" s="18"/>
      <c r="QV211" s="18"/>
      <c r="QW211" s="18"/>
      <c r="QX211" s="18"/>
      <c r="QY211" s="18"/>
      <c r="QZ211" s="18"/>
      <c r="RA211" s="18"/>
      <c r="RB211" s="18"/>
      <c r="RC211" s="18"/>
      <c r="RD211" s="18"/>
      <c r="RE211" s="18"/>
      <c r="RF211" s="18"/>
      <c r="RG211" s="18"/>
      <c r="RH211" s="18"/>
      <c r="RI211" s="18"/>
      <c r="RJ211" s="18"/>
      <c r="RK211" s="18"/>
      <c r="RL211" s="18"/>
      <c r="RM211" s="18"/>
      <c r="RN211" s="18"/>
      <c r="RO211" s="18"/>
      <c r="RP211" s="18"/>
      <c r="RQ211" s="18"/>
      <c r="RR211" s="18"/>
      <c r="RS211" s="18"/>
      <c r="RT211" s="18"/>
      <c r="RU211" s="18"/>
      <c r="RV211" s="18"/>
      <c r="RW211" s="18"/>
      <c r="RX211" s="18"/>
      <c r="RY211" s="18"/>
      <c r="RZ211" s="18"/>
      <c r="SA211" s="18"/>
      <c r="SB211" s="18"/>
      <c r="SC211" s="18"/>
      <c r="SD211" s="18"/>
      <c r="SE211" s="18"/>
      <c r="SF211" s="18"/>
      <c r="SG211" s="18"/>
      <c r="SH211" s="18"/>
      <c r="SI211" s="18"/>
      <c r="SJ211" s="18"/>
      <c r="SK211" s="18"/>
      <c r="SL211" s="18"/>
      <c r="SM211" s="18"/>
      <c r="SN211" s="18"/>
      <c r="SO211" s="18"/>
      <c r="SP211" s="18"/>
      <c r="SQ211" s="18"/>
      <c r="SR211" s="18"/>
      <c r="SS211" s="18"/>
      <c r="ST211" s="18"/>
      <c r="SU211" s="18"/>
      <c r="SV211" s="18"/>
      <c r="SW211" s="18"/>
      <c r="SX211" s="18"/>
      <c r="SY211" s="18"/>
      <c r="SZ211" s="18"/>
      <c r="TA211" s="18"/>
      <c r="TB211" s="18"/>
      <c r="TC211" s="18"/>
      <c r="TD211" s="18"/>
      <c r="TE211" s="18"/>
      <c r="TF211" s="18"/>
      <c r="TG211" s="18"/>
      <c r="TH211" s="18"/>
      <c r="TI211" s="18"/>
      <c r="TJ211" s="18"/>
      <c r="TK211" s="18"/>
      <c r="TL211" s="18"/>
      <c r="TM211" s="18"/>
      <c r="TN211" s="18"/>
      <c r="TO211" s="18"/>
      <c r="TP211" s="18"/>
      <c r="TQ211" s="18"/>
      <c r="TR211" s="18"/>
      <c r="TS211" s="18"/>
      <c r="TT211" s="18"/>
      <c r="TU211" s="18"/>
      <c r="TV211" s="18"/>
      <c r="TW211" s="18"/>
      <c r="TX211" s="18"/>
      <c r="TY211" s="18"/>
      <c r="TZ211" s="18"/>
      <c r="UA211" s="18"/>
      <c r="UB211" s="18"/>
      <c r="UC211" s="18"/>
      <c r="UD211" s="18"/>
      <c r="UE211" s="18"/>
      <c r="UF211" s="18"/>
      <c r="UG211" s="18"/>
      <c r="UH211" s="18"/>
      <c r="UI211" s="18"/>
      <c r="UJ211" s="18"/>
      <c r="UK211" s="18"/>
      <c r="UL211" s="18"/>
      <c r="UM211" s="18"/>
      <c r="UN211" s="18"/>
      <c r="UO211" s="18"/>
      <c r="UP211" s="18"/>
      <c r="UQ211" s="18"/>
      <c r="UR211" s="18"/>
      <c r="US211" s="18"/>
      <c r="UT211" s="18"/>
      <c r="UU211" s="18"/>
      <c r="UV211" s="18"/>
      <c r="UW211" s="18"/>
      <c r="UX211" s="18"/>
      <c r="UY211" s="18"/>
      <c r="UZ211" s="18"/>
      <c r="VA211" s="18"/>
      <c r="VB211" s="18"/>
      <c r="VC211" s="18"/>
      <c r="VD211" s="18"/>
      <c r="VE211" s="18"/>
      <c r="VF211" s="18"/>
      <c r="VG211" s="18"/>
      <c r="VH211" s="18"/>
      <c r="VI211" s="18"/>
      <c r="VJ211" s="18"/>
      <c r="VK211" s="18"/>
      <c r="VL211" s="18"/>
      <c r="VM211" s="18"/>
      <c r="VN211" s="18"/>
      <c r="VO211" s="18"/>
      <c r="VP211" s="18"/>
      <c r="VQ211" s="18"/>
      <c r="VR211" s="18"/>
      <c r="VS211" s="18"/>
      <c r="VT211" s="18"/>
      <c r="VU211" s="18"/>
      <c r="VV211" s="18"/>
      <c r="VW211" s="18"/>
      <c r="VX211" s="18"/>
      <c r="VY211" s="18"/>
      <c r="VZ211" s="18"/>
      <c r="WA211" s="18"/>
      <c r="WB211" s="18"/>
      <c r="WC211" s="18"/>
      <c r="WD211" s="18"/>
      <c r="WE211" s="18"/>
      <c r="WF211" s="18"/>
      <c r="WG211" s="18"/>
      <c r="WH211" s="18"/>
      <c r="WI211" s="18"/>
      <c r="WJ211" s="18"/>
      <c r="WK211" s="18"/>
      <c r="WL211" s="18"/>
      <c r="WM211" s="18"/>
      <c r="WN211" s="18"/>
      <c r="WO211" s="18"/>
      <c r="WP211" s="18"/>
      <c r="WQ211" s="18"/>
      <c r="WR211" s="18"/>
      <c r="WS211" s="18"/>
      <c r="WT211" s="18"/>
      <c r="WU211" s="18"/>
      <c r="WV211" s="18"/>
      <c r="WW211" s="18"/>
      <c r="WX211" s="18"/>
      <c r="WY211" s="18"/>
      <c r="WZ211" s="18"/>
      <c r="XA211" s="18"/>
      <c r="XB211" s="18"/>
      <c r="XC211" s="18"/>
      <c r="XD211" s="18"/>
      <c r="XE211" s="18"/>
      <c r="XF211" s="18"/>
      <c r="XG211" s="18"/>
      <c r="XH211" s="18"/>
      <c r="XI211" s="18"/>
      <c r="XJ211" s="18"/>
      <c r="XK211" s="18"/>
      <c r="XL211" s="18"/>
      <c r="XM211" s="18"/>
      <c r="XN211" s="18"/>
      <c r="XO211" s="18"/>
      <c r="XP211" s="18"/>
      <c r="XQ211" s="18"/>
      <c r="XR211" s="18"/>
      <c r="XS211" s="18"/>
      <c r="XT211" s="18"/>
      <c r="XU211" s="18"/>
      <c r="XV211" s="18"/>
      <c r="XW211" s="18"/>
      <c r="XX211" s="18"/>
      <c r="XY211" s="18"/>
      <c r="XZ211" s="18"/>
      <c r="YA211" s="18"/>
      <c r="YB211" s="18"/>
      <c r="YC211" s="18"/>
      <c r="YD211" s="18"/>
      <c r="YE211" s="18"/>
      <c r="YF211" s="18"/>
      <c r="YG211" s="18"/>
      <c r="YH211" s="18"/>
      <c r="YI211" s="18"/>
      <c r="YJ211" s="18"/>
      <c r="YK211" s="18"/>
      <c r="YL211" s="18"/>
      <c r="YM211" s="18"/>
      <c r="YN211" s="18"/>
      <c r="YO211" s="18"/>
      <c r="YP211" s="18"/>
      <c r="YQ211" s="18"/>
      <c r="YR211" s="18"/>
      <c r="YS211" s="18"/>
      <c r="YT211" s="18"/>
      <c r="YU211" s="18"/>
      <c r="YV211" s="18"/>
      <c r="YW211" s="18"/>
      <c r="YX211" s="18"/>
      <c r="YY211" s="18"/>
      <c r="YZ211" s="18"/>
      <c r="ZA211" s="18"/>
      <c r="ZB211" s="18"/>
      <c r="ZC211" s="18"/>
      <c r="ZD211" s="18"/>
      <c r="ZE211" s="18"/>
      <c r="ZF211" s="18"/>
      <c r="ZG211" s="18"/>
      <c r="ZH211" s="18"/>
      <c r="ZI211" s="18"/>
      <c r="ZJ211" s="18"/>
      <c r="ZK211" s="18"/>
      <c r="ZL211" s="18"/>
      <c r="ZM211" s="18"/>
      <c r="ZN211" s="18"/>
      <c r="ZO211" s="18"/>
      <c r="ZP211" s="18"/>
      <c r="ZQ211" s="18"/>
      <c r="ZR211" s="18"/>
      <c r="ZS211" s="18"/>
      <c r="ZT211" s="18"/>
      <c r="ZU211" s="18"/>
      <c r="ZV211" s="18"/>
      <c r="ZW211" s="18"/>
      <c r="ZX211" s="18"/>
      <c r="ZY211" s="18"/>
      <c r="ZZ211" s="18"/>
      <c r="AAA211" s="18"/>
      <c r="AAB211" s="18"/>
      <c r="AAC211" s="18"/>
      <c r="AAD211" s="18"/>
      <c r="AAE211" s="18"/>
      <c r="AAF211" s="18"/>
      <c r="AAG211" s="18"/>
      <c r="AAH211" s="18"/>
      <c r="AAI211" s="18"/>
      <c r="AAJ211" s="18"/>
      <c r="AAK211" s="18"/>
      <c r="AAL211" s="18"/>
      <c r="AAM211" s="18"/>
      <c r="AAN211" s="18"/>
      <c r="AAO211" s="18"/>
      <c r="AAP211" s="18"/>
      <c r="AAQ211" s="18"/>
      <c r="AAR211" s="18"/>
      <c r="AAS211" s="18"/>
      <c r="AAT211" s="18"/>
      <c r="AAU211" s="18"/>
      <c r="AAV211" s="18"/>
      <c r="AAW211" s="18"/>
      <c r="AAX211" s="18"/>
      <c r="AAY211" s="18"/>
      <c r="AAZ211" s="18"/>
      <c r="ABA211" s="18"/>
      <c r="ABB211" s="18"/>
      <c r="ABC211" s="18"/>
      <c r="ABD211" s="18"/>
      <c r="ABE211" s="18"/>
      <c r="ABF211" s="18"/>
      <c r="ABG211" s="18"/>
      <c r="ABH211" s="18"/>
      <c r="ABI211" s="18"/>
      <c r="ABJ211" s="18"/>
      <c r="ABK211" s="18"/>
      <c r="ABL211" s="18"/>
      <c r="ABM211" s="18"/>
      <c r="ABN211" s="18"/>
      <c r="ABO211" s="18"/>
      <c r="ABP211" s="18"/>
      <c r="ABQ211" s="18"/>
      <c r="ABR211" s="18"/>
      <c r="ABS211" s="18"/>
      <c r="ABT211" s="18"/>
      <c r="ABU211" s="18"/>
      <c r="ABV211" s="18"/>
      <c r="ABW211" s="18"/>
      <c r="ABX211" s="18"/>
      <c r="ABY211" s="18"/>
      <c r="ABZ211" s="18"/>
      <c r="ACA211" s="18"/>
      <c r="ACB211" s="18"/>
      <c r="ACC211" s="18"/>
      <c r="ACD211" s="18"/>
      <c r="ACE211" s="18"/>
      <c r="ACF211" s="18"/>
      <c r="ACG211" s="18"/>
      <c r="ACH211" s="18"/>
      <c r="ACI211" s="18"/>
      <c r="ACJ211" s="18"/>
      <c r="ACK211" s="18"/>
      <c r="ACL211" s="18"/>
      <c r="ACM211" s="18"/>
      <c r="ACN211" s="18"/>
      <c r="ACO211" s="18"/>
      <c r="ACP211" s="18"/>
      <c r="ACQ211" s="18"/>
      <c r="ACR211" s="18"/>
      <c r="ACS211" s="18"/>
      <c r="ACT211" s="18"/>
      <c r="ACU211" s="18"/>
      <c r="ACV211" s="18"/>
      <c r="ACW211" s="18"/>
      <c r="ACX211" s="18"/>
      <c r="ACY211" s="18"/>
      <c r="ACZ211" s="18"/>
      <c r="ADA211" s="18"/>
      <c r="ADB211" s="18"/>
      <c r="ADC211" s="18"/>
      <c r="ADD211" s="18"/>
      <c r="ADE211" s="18"/>
      <c r="ADF211" s="18"/>
      <c r="ADG211" s="18"/>
      <c r="ADH211" s="18"/>
      <c r="ADI211" s="18"/>
      <c r="ADJ211" s="18"/>
      <c r="ADK211" s="18"/>
      <c r="ADL211" s="18"/>
      <c r="ADM211" s="18"/>
      <c r="ADN211" s="18"/>
      <c r="ADO211" s="18"/>
      <c r="ADP211" s="18"/>
      <c r="ADQ211" s="18"/>
      <c r="ADR211" s="18"/>
      <c r="ADS211" s="18"/>
      <c r="ADT211" s="18"/>
      <c r="ADU211" s="18"/>
      <c r="ADV211" s="18"/>
      <c r="ADW211" s="18"/>
      <c r="ADX211" s="18"/>
      <c r="ADY211" s="18"/>
      <c r="ADZ211" s="18"/>
      <c r="AEA211" s="18"/>
      <c r="AEB211" s="18"/>
      <c r="AEC211" s="18"/>
      <c r="AED211" s="18"/>
      <c r="AEE211" s="18"/>
      <c r="AEF211" s="18"/>
      <c r="AEG211" s="18"/>
      <c r="AEH211" s="18"/>
      <c r="AEI211" s="18"/>
      <c r="AEJ211" s="18"/>
      <c r="AEK211" s="18"/>
      <c r="AEL211" s="18"/>
      <c r="AEM211" s="18"/>
      <c r="AEN211" s="18"/>
      <c r="AEO211" s="18"/>
      <c r="AEP211" s="18"/>
      <c r="AEQ211" s="18"/>
      <c r="AER211" s="18"/>
      <c r="AES211" s="18"/>
      <c r="AET211" s="18"/>
      <c r="AEU211" s="18"/>
      <c r="AEV211" s="18"/>
      <c r="AEW211" s="18"/>
      <c r="AEX211" s="18"/>
      <c r="AEY211" s="18"/>
      <c r="AEZ211" s="18"/>
      <c r="AFA211" s="18"/>
      <c r="AFB211" s="18"/>
      <c r="AFC211" s="18"/>
      <c r="AFD211" s="18"/>
      <c r="AFE211" s="18"/>
      <c r="AFF211" s="18"/>
      <c r="AFG211" s="18"/>
      <c r="AFH211" s="18"/>
      <c r="AFI211" s="18"/>
      <c r="AFJ211" s="18"/>
      <c r="AFK211" s="18"/>
      <c r="AFL211" s="18"/>
      <c r="AFM211" s="18"/>
      <c r="AFN211" s="18"/>
      <c r="AFO211" s="18"/>
      <c r="AFP211" s="18"/>
      <c r="AFQ211" s="18"/>
      <c r="AFR211" s="18"/>
      <c r="AFS211" s="18"/>
      <c r="AFT211" s="18"/>
      <c r="AFU211" s="18"/>
      <c r="AFV211" s="18"/>
      <c r="AFW211" s="18"/>
      <c r="AFX211" s="18"/>
      <c r="AFY211" s="18"/>
      <c r="AFZ211" s="18"/>
      <c r="AGA211" s="18"/>
      <c r="AGB211" s="18"/>
      <c r="AGC211" s="18"/>
      <c r="AGD211" s="18"/>
      <c r="AGE211" s="18"/>
      <c r="AGF211" s="18"/>
      <c r="AGG211" s="18"/>
      <c r="AGH211" s="18"/>
      <c r="AGI211" s="18"/>
      <c r="AGJ211" s="18"/>
      <c r="AGK211" s="18"/>
      <c r="AGL211" s="18"/>
      <c r="AGM211" s="18"/>
      <c r="AGN211" s="18"/>
      <c r="AGO211" s="18"/>
      <c r="AGP211" s="18"/>
      <c r="AGQ211" s="18"/>
      <c r="AGR211" s="18"/>
      <c r="AGS211" s="18"/>
      <c r="AGT211" s="18"/>
      <c r="AGU211" s="18"/>
      <c r="AGV211" s="18"/>
      <c r="AGW211" s="18"/>
      <c r="AGX211" s="18"/>
      <c r="AGY211" s="18"/>
      <c r="AGZ211" s="18"/>
      <c r="AHA211" s="18"/>
      <c r="AHB211" s="18"/>
      <c r="AHC211" s="18"/>
      <c r="AHD211" s="18"/>
      <c r="AHE211" s="18"/>
      <c r="AHF211" s="18"/>
      <c r="AHG211" s="18"/>
      <c r="AHH211" s="18"/>
      <c r="AHI211" s="18"/>
      <c r="AHJ211" s="18"/>
      <c r="AHK211" s="18"/>
      <c r="AHL211" s="18"/>
      <c r="AHM211" s="18"/>
      <c r="AHN211" s="18"/>
      <c r="AHO211" s="18"/>
      <c r="AHP211" s="18"/>
      <c r="AHQ211" s="18"/>
      <c r="AHR211" s="18"/>
      <c r="AHS211" s="18"/>
      <c r="AHT211" s="18"/>
      <c r="AHU211" s="18"/>
      <c r="AHV211" s="18"/>
      <c r="AHW211" s="18"/>
      <c r="AHX211" s="18"/>
      <c r="AHY211" s="18"/>
      <c r="AHZ211" s="18"/>
      <c r="AIA211" s="18"/>
      <c r="AIB211" s="18"/>
      <c r="AIC211" s="18"/>
      <c r="AID211" s="18"/>
      <c r="AIE211" s="18"/>
      <c r="AIF211" s="18"/>
      <c r="AIG211" s="18"/>
      <c r="AIH211" s="18"/>
      <c r="AII211" s="18"/>
      <c r="AIJ211" s="18"/>
      <c r="AIK211" s="18"/>
      <c r="AIL211" s="18"/>
      <c r="AIM211" s="18"/>
      <c r="AIN211" s="18"/>
      <c r="AIO211" s="18"/>
      <c r="AIP211" s="18"/>
      <c r="AIQ211" s="18"/>
      <c r="AIR211" s="18"/>
      <c r="AIS211" s="18"/>
      <c r="AIT211" s="18"/>
      <c r="AIU211" s="18"/>
      <c r="AIV211" s="18"/>
      <c r="AIW211" s="18"/>
      <c r="AIX211" s="18"/>
      <c r="AIY211" s="18"/>
      <c r="AIZ211" s="18"/>
      <c r="AJA211" s="18"/>
      <c r="AJB211" s="18"/>
      <c r="AJC211" s="18"/>
      <c r="AJD211" s="18"/>
      <c r="AJE211" s="18"/>
      <c r="AJF211" s="18"/>
      <c r="AJG211" s="18"/>
      <c r="AJH211" s="18"/>
      <c r="AJI211" s="18"/>
      <c r="AJJ211" s="18"/>
      <c r="AJK211" s="18"/>
      <c r="AJL211" s="18"/>
      <c r="AJM211" s="18"/>
      <c r="AJN211" s="18"/>
      <c r="AJO211" s="18"/>
      <c r="AJP211" s="18"/>
      <c r="AJQ211" s="18"/>
      <c r="AJR211" s="18"/>
      <c r="AJS211" s="18"/>
      <c r="AJT211" s="18"/>
      <c r="AJU211" s="18"/>
      <c r="AJV211" s="18"/>
      <c r="AJW211" s="18"/>
      <c r="AJX211" s="18"/>
      <c r="AJY211" s="18"/>
      <c r="AJZ211" s="18"/>
      <c r="AKA211" s="18"/>
      <c r="AKB211" s="18"/>
      <c r="AKC211" s="18"/>
      <c r="AKD211" s="18"/>
      <c r="AKE211" s="18"/>
      <c r="AKF211" s="18"/>
      <c r="AKG211" s="18"/>
      <c r="AKH211" s="18"/>
      <c r="AKI211" s="18"/>
      <c r="AKJ211" s="18"/>
      <c r="AKK211" s="18"/>
      <c r="AKL211" s="18"/>
      <c r="AKM211" s="18"/>
      <c r="AKN211" s="18"/>
      <c r="AKO211" s="18"/>
      <c r="AKP211" s="18"/>
      <c r="AKQ211" s="18"/>
      <c r="AKR211" s="18"/>
      <c r="AKS211" s="18"/>
      <c r="AKT211" s="18"/>
      <c r="AKU211" s="18"/>
      <c r="AKV211" s="18"/>
      <c r="AKW211" s="18"/>
      <c r="AKX211" s="18"/>
      <c r="AKY211" s="18"/>
      <c r="AKZ211" s="18"/>
      <c r="ALA211" s="18"/>
      <c r="ALB211" s="18"/>
      <c r="ALC211" s="18"/>
      <c r="ALD211" s="18"/>
      <c r="ALE211" s="18"/>
      <c r="ALF211" s="18"/>
      <c r="ALG211" s="18"/>
      <c r="ALH211" s="18"/>
      <c r="ALI211" s="18"/>
      <c r="ALJ211" s="18"/>
      <c r="ALK211" s="18"/>
      <c r="ALL211" s="18"/>
      <c r="ALM211" s="18"/>
      <c r="ALN211" s="18"/>
      <c r="ALO211" s="18"/>
      <c r="ALP211" s="18"/>
      <c r="ALQ211" s="18"/>
      <c r="ALR211" s="18"/>
      <c r="ALS211" s="18"/>
      <c r="ALT211" s="18"/>
      <c r="ALU211" s="18"/>
      <c r="ALV211" s="18"/>
      <c r="ALW211" s="18"/>
      <c r="ALX211" s="18"/>
      <c r="ALY211" s="18"/>
      <c r="ALZ211" s="18"/>
      <c r="AMA211" s="18"/>
      <c r="AMB211" s="18"/>
      <c r="AMC211" s="18"/>
      <c r="AMD211" s="18"/>
      <c r="AME211" s="18"/>
      <c r="AMF211" s="18"/>
      <c r="AMG211" s="18"/>
      <c r="AMH211" s="18"/>
      <c r="AMI211" s="18"/>
      <c r="AMJ211" s="18"/>
      <c r="AMK211" s="18"/>
      <c r="AML211" s="18"/>
      <c r="AMM211" s="18"/>
      <c r="AMN211" s="18"/>
      <c r="AMO211" s="18"/>
      <c r="AMP211" s="18"/>
      <c r="AMQ211" s="18"/>
      <c r="AMR211" s="18"/>
      <c r="AMS211" s="18"/>
      <c r="AMT211" s="18"/>
      <c r="AMU211" s="18"/>
      <c r="AMV211" s="18"/>
      <c r="AMW211" s="18"/>
      <c r="AMX211" s="18"/>
      <c r="AMY211" s="18"/>
      <c r="AMZ211" s="18"/>
      <c r="ANA211" s="18"/>
      <c r="ANB211" s="18"/>
      <c r="ANC211" s="18"/>
      <c r="AND211" s="18"/>
      <c r="ANE211" s="18"/>
      <c r="ANF211" s="18"/>
      <c r="ANG211" s="18"/>
      <c r="ANH211" s="18"/>
      <c r="ANI211" s="18"/>
      <c r="ANJ211" s="18"/>
      <c r="ANK211" s="18"/>
      <c r="ANL211" s="18"/>
      <c r="ANM211" s="18"/>
      <c r="ANN211" s="18"/>
      <c r="ANO211" s="18"/>
      <c r="ANP211" s="18"/>
      <c r="ANQ211" s="18"/>
      <c r="ANR211" s="18"/>
      <c r="ANS211" s="18"/>
      <c r="ANT211" s="18"/>
      <c r="ANU211" s="18"/>
      <c r="ANV211" s="18"/>
      <c r="ANW211" s="18"/>
      <c r="ANX211" s="18"/>
      <c r="ANY211" s="18"/>
      <c r="ANZ211" s="18"/>
      <c r="AOA211" s="18"/>
      <c r="AOB211" s="18"/>
      <c r="AOC211" s="18"/>
      <c r="AOD211" s="18"/>
      <c r="AOE211" s="18"/>
      <c r="AOF211" s="18"/>
      <c r="AOG211" s="18"/>
      <c r="AOH211" s="18"/>
      <c r="AOI211" s="18"/>
      <c r="AOJ211" s="18"/>
      <c r="AOK211" s="18"/>
      <c r="AOL211" s="18"/>
      <c r="AOM211" s="18"/>
      <c r="AON211" s="18"/>
      <c r="AOO211" s="18"/>
      <c r="AOP211" s="18"/>
      <c r="AOQ211" s="18"/>
      <c r="AOR211" s="18"/>
      <c r="AOS211" s="18"/>
      <c r="AOT211" s="18"/>
      <c r="AOU211" s="18"/>
      <c r="AOV211" s="18"/>
      <c r="AOW211" s="18"/>
      <c r="AOX211" s="18"/>
      <c r="AOY211" s="18"/>
      <c r="AOZ211" s="18"/>
      <c r="APA211" s="18"/>
      <c r="APB211" s="18"/>
      <c r="APC211" s="18"/>
      <c r="APD211" s="18"/>
      <c r="APE211" s="18"/>
      <c r="APF211" s="18"/>
      <c r="APG211" s="18"/>
      <c r="APH211" s="18"/>
      <c r="API211" s="18"/>
      <c r="APJ211" s="18"/>
      <c r="APK211" s="18"/>
      <c r="APL211" s="18"/>
      <c r="APM211" s="18"/>
      <c r="APN211" s="18"/>
      <c r="APO211" s="18"/>
      <c r="APP211" s="18"/>
      <c r="APQ211" s="18"/>
      <c r="APR211" s="18"/>
      <c r="APS211" s="18"/>
      <c r="APT211" s="18"/>
      <c r="APU211" s="18"/>
      <c r="APV211" s="18"/>
      <c r="APW211" s="18"/>
      <c r="APX211" s="18"/>
      <c r="APY211" s="18"/>
      <c r="APZ211" s="18"/>
      <c r="AQA211" s="18"/>
      <c r="AQB211" s="18"/>
      <c r="AQC211" s="18"/>
      <c r="AQD211" s="18"/>
      <c r="AQE211" s="18"/>
      <c r="AQF211" s="18"/>
      <c r="AQG211" s="18"/>
      <c r="AQH211" s="18"/>
      <c r="AQI211" s="18"/>
      <c r="AQJ211" s="18"/>
      <c r="AQK211" s="18"/>
      <c r="AQL211" s="18"/>
      <c r="AQM211" s="18"/>
      <c r="AQN211" s="18"/>
      <c r="AQO211" s="18"/>
      <c r="AQP211" s="18"/>
      <c r="AQQ211" s="18"/>
      <c r="AQR211" s="18"/>
      <c r="AQS211" s="18"/>
      <c r="AQT211" s="18"/>
      <c r="AQU211" s="18"/>
      <c r="AQV211" s="18"/>
      <c r="AQW211" s="18"/>
      <c r="AQX211" s="18"/>
      <c r="AQY211" s="18"/>
      <c r="AQZ211" s="18"/>
      <c r="ARA211" s="18"/>
      <c r="ARB211" s="18"/>
      <c r="ARC211" s="18"/>
      <c r="ARD211" s="18"/>
      <c r="ARE211" s="18"/>
      <c r="ARF211" s="18"/>
      <c r="ARG211" s="18"/>
      <c r="ARH211" s="18"/>
      <c r="ARI211" s="18"/>
      <c r="ARJ211" s="18"/>
      <c r="ARK211" s="18"/>
      <c r="ARL211" s="18"/>
      <c r="ARM211" s="18"/>
      <c r="ARN211" s="18"/>
      <c r="ARO211" s="18"/>
      <c r="ARP211" s="18"/>
      <c r="ARQ211" s="18"/>
      <c r="ARR211" s="18"/>
      <c r="ARS211" s="18"/>
      <c r="ART211" s="18"/>
      <c r="ARU211" s="18"/>
      <c r="ARV211" s="18"/>
      <c r="ARW211" s="18"/>
      <c r="ARX211" s="18"/>
      <c r="ARY211" s="18"/>
      <c r="ARZ211" s="18"/>
      <c r="ASA211" s="18"/>
      <c r="ASB211" s="18"/>
      <c r="ASC211" s="18"/>
      <c r="ASD211" s="18"/>
      <c r="ASE211" s="18"/>
      <c r="ASF211" s="18"/>
      <c r="ASG211" s="18"/>
      <c r="ASH211" s="18"/>
      <c r="ASI211" s="18"/>
      <c r="ASJ211" s="18"/>
      <c r="ASK211" s="18"/>
      <c r="ASL211" s="18"/>
      <c r="ASM211" s="18"/>
      <c r="ASN211" s="18"/>
      <c r="ASO211" s="18"/>
      <c r="ASP211" s="18"/>
      <c r="ASQ211" s="18"/>
      <c r="ASR211" s="18"/>
      <c r="ASS211" s="18"/>
      <c r="AST211" s="18"/>
      <c r="ASU211" s="18"/>
      <c r="ASV211" s="18"/>
      <c r="ASW211" s="18"/>
      <c r="ASX211" s="18"/>
      <c r="ASY211" s="18"/>
      <c r="ASZ211" s="18"/>
      <c r="ATA211" s="18"/>
      <c r="ATB211" s="18"/>
      <c r="ATC211" s="18"/>
      <c r="ATD211" s="18"/>
      <c r="ATE211" s="18"/>
      <c r="ATF211" s="18"/>
      <c r="ATG211" s="18"/>
      <c r="ATH211" s="18"/>
      <c r="ATI211" s="18"/>
      <c r="ATJ211" s="18"/>
      <c r="ATK211" s="18"/>
      <c r="ATL211" s="18"/>
      <c r="ATM211" s="18"/>
      <c r="ATN211" s="18"/>
      <c r="ATO211" s="18"/>
      <c r="ATP211" s="18"/>
      <c r="ATQ211" s="18"/>
      <c r="ATR211" s="18"/>
      <c r="ATS211" s="18"/>
      <c r="ATT211" s="18"/>
      <c r="ATU211" s="18"/>
      <c r="ATV211" s="18"/>
      <c r="ATW211" s="18"/>
      <c r="ATX211" s="18"/>
      <c r="ATY211" s="18"/>
      <c r="ATZ211" s="18"/>
      <c r="AUA211" s="18"/>
      <c r="AUB211" s="18"/>
      <c r="AUC211" s="18"/>
      <c r="AUD211" s="18"/>
      <c r="AUE211" s="18"/>
      <c r="AUF211" s="18"/>
      <c r="AUG211" s="18"/>
      <c r="AUH211" s="18"/>
      <c r="AUI211" s="18"/>
      <c r="AUJ211" s="18"/>
      <c r="AUK211" s="18"/>
      <c r="AUL211" s="18"/>
      <c r="AUM211" s="18"/>
      <c r="AUN211" s="18"/>
      <c r="AUO211" s="18"/>
      <c r="AUP211" s="18"/>
      <c r="AUQ211" s="18"/>
      <c r="AUR211" s="18"/>
      <c r="AUS211" s="18"/>
      <c r="AUT211" s="18"/>
      <c r="AUU211" s="18"/>
      <c r="AUV211" s="18"/>
      <c r="AUW211" s="18"/>
      <c r="AUX211" s="18"/>
      <c r="AUY211" s="18"/>
      <c r="AUZ211" s="18"/>
      <c r="AVA211" s="18"/>
      <c r="AVB211" s="18"/>
      <c r="AVC211" s="18"/>
      <c r="AVD211" s="18"/>
      <c r="AVE211" s="18"/>
      <c r="AVF211" s="18"/>
      <c r="AVG211" s="18"/>
      <c r="AVH211" s="18"/>
      <c r="AVI211" s="18"/>
      <c r="AVJ211" s="18"/>
      <c r="AVK211" s="18"/>
      <c r="AVL211" s="18"/>
      <c r="AVM211" s="18"/>
      <c r="AVN211" s="18"/>
      <c r="AVO211" s="18"/>
      <c r="AVP211" s="18"/>
      <c r="AVQ211" s="18"/>
      <c r="AVR211" s="18"/>
      <c r="AVS211" s="18"/>
      <c r="AVT211" s="18"/>
      <c r="AVU211" s="18"/>
      <c r="AVV211" s="18"/>
      <c r="AVW211" s="18"/>
      <c r="AVX211" s="18"/>
      <c r="AVY211" s="18"/>
      <c r="AVZ211" s="18"/>
      <c r="AWA211" s="18"/>
      <c r="AWB211" s="18"/>
      <c r="AWC211" s="18"/>
      <c r="AWD211" s="18"/>
      <c r="AWE211" s="18"/>
      <c r="AWF211" s="18"/>
      <c r="AWG211" s="18"/>
      <c r="AWH211" s="18"/>
      <c r="AWI211" s="18"/>
      <c r="AWJ211" s="18"/>
      <c r="AWK211" s="18"/>
      <c r="AWL211" s="18"/>
      <c r="AWM211" s="18"/>
      <c r="AWN211" s="18"/>
      <c r="AWO211" s="18"/>
      <c r="AWP211" s="18"/>
      <c r="AWQ211" s="18"/>
      <c r="AWR211" s="18"/>
      <c r="AWS211" s="18"/>
      <c r="AWT211" s="18"/>
      <c r="AWU211" s="18"/>
      <c r="AWV211" s="18"/>
      <c r="AWW211" s="18"/>
      <c r="AWX211" s="18"/>
      <c r="AWY211" s="18"/>
      <c r="AWZ211" s="18"/>
      <c r="AXA211" s="18"/>
      <c r="AXB211" s="18"/>
      <c r="AXC211" s="18"/>
      <c r="AXD211" s="18"/>
      <c r="AXE211" s="18"/>
      <c r="AXF211" s="18"/>
      <c r="AXG211" s="18"/>
      <c r="AXH211" s="18"/>
      <c r="AXI211" s="18"/>
      <c r="AXJ211" s="18"/>
      <c r="AXK211" s="18"/>
      <c r="AXL211" s="18"/>
      <c r="AXM211" s="18"/>
      <c r="AXN211" s="18"/>
      <c r="AXO211" s="18"/>
      <c r="AXP211" s="18"/>
      <c r="AXQ211" s="18"/>
      <c r="AXR211" s="18"/>
      <c r="AXS211" s="18"/>
      <c r="AXT211" s="18"/>
      <c r="AXU211" s="18"/>
      <c r="AXV211" s="18"/>
      <c r="AXW211" s="18"/>
      <c r="AXX211" s="18"/>
      <c r="AXY211" s="18"/>
      <c r="AXZ211" s="18"/>
      <c r="AYA211" s="18"/>
      <c r="AYB211" s="18"/>
      <c r="AYC211" s="18"/>
      <c r="AYD211" s="18"/>
      <c r="AYE211" s="18"/>
      <c r="AYF211" s="18"/>
      <c r="AYG211" s="18"/>
      <c r="AYH211" s="18"/>
      <c r="AYI211" s="18"/>
      <c r="AYJ211" s="18"/>
      <c r="AYK211" s="18"/>
      <c r="AYL211" s="18"/>
      <c r="AYM211" s="18"/>
      <c r="AYN211" s="18"/>
      <c r="AYO211" s="18"/>
      <c r="AYP211" s="18"/>
      <c r="AYQ211" s="18"/>
      <c r="AYR211" s="18"/>
      <c r="AYS211" s="18"/>
      <c r="AYT211" s="18"/>
      <c r="AYU211" s="18"/>
      <c r="AYV211" s="18"/>
      <c r="AYW211" s="18"/>
      <c r="AYX211" s="18"/>
      <c r="AYY211" s="18"/>
      <c r="AYZ211" s="18"/>
      <c r="AZA211" s="18"/>
      <c r="AZB211" s="18"/>
      <c r="AZC211" s="18"/>
      <c r="AZD211" s="18"/>
      <c r="AZE211" s="18"/>
      <c r="AZF211" s="18"/>
      <c r="AZG211" s="18"/>
      <c r="AZH211" s="18"/>
      <c r="AZI211" s="18"/>
      <c r="AZJ211" s="18"/>
      <c r="AZK211" s="18"/>
      <c r="AZL211" s="18"/>
      <c r="AZM211" s="18"/>
      <c r="AZN211" s="18"/>
      <c r="AZO211" s="18"/>
      <c r="AZP211" s="18"/>
      <c r="AZQ211" s="18"/>
      <c r="AZR211" s="18"/>
      <c r="AZS211" s="18"/>
      <c r="AZT211" s="18"/>
      <c r="AZU211" s="18"/>
      <c r="AZV211" s="18"/>
      <c r="AZW211" s="18"/>
      <c r="AZX211" s="18"/>
      <c r="AZY211" s="18"/>
      <c r="AZZ211" s="18"/>
      <c r="BAA211" s="18"/>
      <c r="BAB211" s="18"/>
      <c r="BAC211" s="18"/>
      <c r="BAD211" s="18"/>
      <c r="BAE211" s="18"/>
      <c r="BAF211" s="18"/>
      <c r="BAG211" s="18"/>
      <c r="BAH211" s="18"/>
      <c r="BAI211" s="18"/>
      <c r="BAJ211" s="18"/>
      <c r="BAK211" s="18"/>
      <c r="BAL211" s="18"/>
      <c r="BAM211" s="18"/>
      <c r="BAN211" s="18"/>
      <c r="BAO211" s="18"/>
      <c r="BAP211" s="18"/>
      <c r="BAQ211" s="18"/>
      <c r="BAR211" s="18"/>
      <c r="BAS211" s="18"/>
      <c r="BAT211" s="18"/>
      <c r="BAU211" s="18"/>
      <c r="BAV211" s="18"/>
      <c r="BAW211" s="18"/>
      <c r="BAX211" s="18"/>
      <c r="BAY211" s="18"/>
      <c r="BAZ211" s="18"/>
      <c r="BBA211" s="18"/>
      <c r="BBB211" s="18"/>
      <c r="BBC211" s="18"/>
      <c r="BBD211" s="18"/>
      <c r="BBE211" s="18"/>
      <c r="BBF211" s="18"/>
      <c r="BBG211" s="18"/>
      <c r="BBH211" s="18"/>
      <c r="BBI211" s="18"/>
      <c r="BBJ211" s="18"/>
      <c r="BBK211" s="18"/>
      <c r="BBL211" s="18"/>
      <c r="BBM211" s="18"/>
      <c r="BBN211" s="18"/>
      <c r="BBO211" s="18"/>
      <c r="BBP211" s="18"/>
      <c r="BBQ211" s="18"/>
      <c r="BBR211" s="18"/>
      <c r="BBS211" s="18"/>
      <c r="BBT211" s="18"/>
      <c r="BBU211" s="18"/>
      <c r="BBV211" s="18"/>
      <c r="BBW211" s="18"/>
      <c r="BBX211" s="18"/>
      <c r="BBY211" s="18"/>
      <c r="BBZ211" s="18"/>
      <c r="BCA211" s="18"/>
      <c r="BCB211" s="18"/>
      <c r="BCC211" s="18"/>
      <c r="BCD211" s="18"/>
      <c r="BCE211" s="18"/>
      <c r="BCF211" s="18"/>
      <c r="BCG211" s="18"/>
      <c r="BCH211" s="18"/>
      <c r="BCI211" s="18"/>
      <c r="BCJ211" s="18"/>
      <c r="BCK211" s="18"/>
      <c r="BCL211" s="18"/>
      <c r="BCM211" s="18"/>
      <c r="BCN211" s="18"/>
      <c r="BCO211" s="18"/>
      <c r="BCP211" s="18"/>
      <c r="BCQ211" s="18"/>
      <c r="BCR211" s="18"/>
      <c r="BCS211" s="18"/>
      <c r="BCT211" s="18"/>
      <c r="BCU211" s="18"/>
      <c r="BCV211" s="18"/>
      <c r="BCW211" s="18"/>
      <c r="BCX211" s="18"/>
      <c r="BCY211" s="18"/>
      <c r="BCZ211" s="18"/>
      <c r="BDA211" s="18"/>
      <c r="BDB211" s="18"/>
      <c r="BDC211" s="18"/>
      <c r="BDD211" s="18"/>
      <c r="BDE211" s="18"/>
      <c r="BDF211" s="18"/>
      <c r="BDG211" s="18"/>
      <c r="BDH211" s="18"/>
      <c r="BDI211" s="18"/>
      <c r="BDJ211" s="18"/>
      <c r="BDK211" s="18"/>
      <c r="BDL211" s="18"/>
      <c r="BDM211" s="18"/>
      <c r="BDN211" s="18"/>
      <c r="BDO211" s="18"/>
      <c r="BDP211" s="18"/>
      <c r="BDQ211" s="18"/>
      <c r="BDR211" s="18"/>
      <c r="BDS211" s="18"/>
      <c r="BDT211" s="18"/>
      <c r="BDU211" s="18"/>
      <c r="BDV211" s="18"/>
      <c r="BDW211" s="18"/>
      <c r="BDX211" s="18"/>
      <c r="BDY211" s="18"/>
      <c r="BDZ211" s="18"/>
      <c r="BEA211" s="18"/>
      <c r="BEB211" s="18"/>
      <c r="BEC211" s="18"/>
      <c r="BED211" s="18"/>
      <c r="BEE211" s="18"/>
      <c r="BEF211" s="18"/>
      <c r="BEG211" s="18"/>
      <c r="BEH211" s="18"/>
      <c r="BEI211" s="18"/>
      <c r="BEJ211" s="18"/>
      <c r="BEK211" s="18"/>
      <c r="BEL211" s="18"/>
      <c r="BEM211" s="18"/>
      <c r="BEN211" s="18"/>
      <c r="BEO211" s="18"/>
      <c r="BEP211" s="18"/>
      <c r="BEQ211" s="18"/>
      <c r="BER211" s="18"/>
      <c r="BES211" s="18"/>
      <c r="BET211" s="18"/>
      <c r="BEU211" s="18"/>
      <c r="BEV211" s="18"/>
      <c r="BEW211" s="18"/>
      <c r="BEX211" s="18"/>
      <c r="BEY211" s="18"/>
      <c r="BEZ211" s="18"/>
      <c r="BFA211" s="18"/>
      <c r="BFB211" s="18"/>
      <c r="BFC211" s="18"/>
      <c r="BFD211" s="18"/>
      <c r="BFE211" s="18"/>
      <c r="BFF211" s="18"/>
      <c r="BFG211" s="18"/>
      <c r="BFH211" s="18"/>
      <c r="BFI211" s="18"/>
      <c r="BFJ211" s="18"/>
      <c r="BFK211" s="18"/>
      <c r="BFL211" s="18"/>
      <c r="BFM211" s="18"/>
      <c r="BFN211" s="18"/>
      <c r="BFO211" s="18"/>
      <c r="BFP211" s="18"/>
      <c r="BFQ211" s="18"/>
      <c r="BFR211" s="18"/>
      <c r="BFS211" s="18"/>
      <c r="BFT211" s="18"/>
      <c r="BFU211" s="18"/>
      <c r="BFV211" s="18"/>
      <c r="BFW211" s="18"/>
      <c r="BFX211" s="18"/>
      <c r="BFY211" s="18"/>
      <c r="BFZ211" s="18"/>
      <c r="BGA211" s="18"/>
      <c r="BGB211" s="18"/>
      <c r="BGC211" s="18"/>
      <c r="BGD211" s="18"/>
      <c r="BGE211" s="18"/>
      <c r="BGF211" s="18"/>
      <c r="BGG211" s="18"/>
      <c r="BGH211" s="18"/>
      <c r="BGI211" s="18"/>
      <c r="BGJ211" s="18"/>
      <c r="BGK211" s="18"/>
      <c r="BGL211" s="18"/>
      <c r="BGM211" s="18"/>
      <c r="BGN211" s="18"/>
      <c r="BGO211" s="18"/>
      <c r="BGP211" s="18"/>
      <c r="BGQ211" s="18"/>
      <c r="BGR211" s="18"/>
      <c r="BGS211" s="18"/>
      <c r="BGT211" s="18"/>
      <c r="BGU211" s="18"/>
      <c r="BGV211" s="18"/>
      <c r="BGW211" s="18"/>
      <c r="BGX211" s="18"/>
      <c r="BGY211" s="18"/>
      <c r="BGZ211" s="18"/>
      <c r="BHA211" s="18"/>
      <c r="BHB211" s="18"/>
      <c r="BHC211" s="18"/>
      <c r="BHD211" s="18"/>
      <c r="BHE211" s="18"/>
      <c r="BHF211" s="18"/>
      <c r="BHG211" s="18"/>
      <c r="BHH211" s="18"/>
      <c r="BHI211" s="18"/>
      <c r="BHJ211" s="18"/>
      <c r="BHK211" s="18"/>
      <c r="BHL211" s="18"/>
      <c r="BHM211" s="18"/>
      <c r="BHN211" s="18"/>
      <c r="BHO211" s="18"/>
      <c r="BHP211" s="18"/>
      <c r="BHQ211" s="18"/>
      <c r="BHR211" s="18"/>
      <c r="BHS211" s="18"/>
      <c r="BHT211" s="18"/>
      <c r="BHU211" s="18"/>
      <c r="BHV211" s="18"/>
      <c r="BHW211" s="18"/>
      <c r="BHX211" s="18"/>
      <c r="BHY211" s="18"/>
      <c r="BHZ211" s="18"/>
      <c r="BIA211" s="18"/>
      <c r="BIB211" s="18"/>
      <c r="BIC211" s="18"/>
      <c r="BID211" s="18"/>
      <c r="BIE211" s="18"/>
      <c r="BIF211" s="18"/>
      <c r="BIG211" s="18"/>
      <c r="BIH211" s="18"/>
      <c r="BII211" s="18"/>
      <c r="BIJ211" s="18"/>
      <c r="BIK211" s="18"/>
      <c r="BIL211" s="18"/>
      <c r="BIM211" s="18"/>
      <c r="BIN211" s="18"/>
      <c r="BIO211" s="18"/>
      <c r="BIP211" s="18"/>
      <c r="BIQ211" s="18"/>
      <c r="BIR211" s="18"/>
      <c r="BIS211" s="18"/>
      <c r="BIT211" s="18"/>
      <c r="BIU211" s="18"/>
      <c r="BIV211" s="18"/>
      <c r="BIW211" s="18"/>
      <c r="BIX211" s="18"/>
      <c r="BIY211" s="18"/>
      <c r="BIZ211" s="18"/>
      <c r="BJA211" s="18"/>
      <c r="BJB211" s="18"/>
      <c r="BJC211" s="18"/>
      <c r="BJD211" s="18"/>
      <c r="BJE211" s="18"/>
      <c r="BJF211" s="18"/>
      <c r="BJG211" s="18"/>
      <c r="BJH211" s="18"/>
      <c r="BJI211" s="18"/>
      <c r="BJJ211" s="18"/>
      <c r="BJK211" s="18"/>
      <c r="BJL211" s="18"/>
      <c r="BJM211" s="18"/>
      <c r="BJN211" s="18"/>
      <c r="BJO211" s="18"/>
      <c r="BJP211" s="18"/>
      <c r="BJQ211" s="18"/>
      <c r="BJR211" s="18"/>
      <c r="BJS211" s="18"/>
      <c r="BJT211" s="18"/>
      <c r="BJU211" s="18"/>
      <c r="BJV211" s="18"/>
      <c r="BJW211" s="18"/>
      <c r="BJX211" s="18"/>
      <c r="BJY211" s="18"/>
      <c r="BJZ211" s="18"/>
      <c r="BKA211" s="18"/>
      <c r="BKB211" s="18"/>
      <c r="BKC211" s="18"/>
      <c r="BKD211" s="18"/>
      <c r="BKE211" s="18"/>
      <c r="BKF211" s="18"/>
      <c r="BKG211" s="18"/>
      <c r="BKH211" s="18"/>
      <c r="BKI211" s="18"/>
      <c r="BKJ211" s="18"/>
      <c r="BKK211" s="18"/>
      <c r="BKL211" s="18"/>
      <c r="BKM211" s="18"/>
      <c r="BKN211" s="18"/>
      <c r="BKO211" s="18"/>
      <c r="BKP211" s="18"/>
      <c r="BKQ211" s="18"/>
      <c r="BKR211" s="18"/>
      <c r="BKS211" s="18"/>
      <c r="BKT211" s="18"/>
      <c r="BKU211" s="18"/>
      <c r="BKV211" s="18"/>
      <c r="BKW211" s="18"/>
      <c r="BKX211" s="18"/>
      <c r="BKY211" s="18"/>
      <c r="BKZ211" s="18"/>
      <c r="BLA211" s="18"/>
      <c r="BLB211" s="18"/>
      <c r="BLC211" s="18"/>
      <c r="BLD211" s="18"/>
      <c r="BLE211" s="18"/>
      <c r="BLF211" s="18"/>
      <c r="BLG211" s="18"/>
      <c r="BLH211" s="18"/>
      <c r="BLI211" s="18"/>
      <c r="BLJ211" s="18"/>
      <c r="BLK211" s="18"/>
      <c r="BLL211" s="18"/>
      <c r="BLM211" s="18"/>
      <c r="BLN211" s="18"/>
      <c r="BLO211" s="18"/>
      <c r="BLP211" s="18"/>
      <c r="BLQ211" s="18"/>
      <c r="BLR211" s="18"/>
      <c r="BLS211" s="18"/>
      <c r="BLT211" s="18"/>
      <c r="BLU211" s="18"/>
      <c r="BLV211" s="18"/>
      <c r="BLW211" s="18"/>
      <c r="BLX211" s="18"/>
      <c r="BLY211" s="18"/>
      <c r="BLZ211" s="18"/>
      <c r="BMA211" s="18"/>
      <c r="BMB211" s="18"/>
      <c r="BMC211" s="18"/>
      <c r="BMD211" s="18"/>
      <c r="BME211" s="18"/>
      <c r="BMF211" s="18"/>
      <c r="BMG211" s="18"/>
      <c r="BMH211" s="18"/>
      <c r="BMI211" s="18"/>
      <c r="BMJ211" s="18"/>
      <c r="BMK211" s="18"/>
      <c r="BML211" s="18"/>
      <c r="BMM211" s="18"/>
      <c r="BMN211" s="18"/>
      <c r="BMO211" s="18"/>
      <c r="BMP211" s="18"/>
      <c r="BMQ211" s="18"/>
      <c r="BMR211" s="18"/>
      <c r="BMS211" s="18"/>
      <c r="BMT211" s="18"/>
      <c r="BMU211" s="18"/>
      <c r="BMV211" s="18"/>
      <c r="BMW211" s="18"/>
      <c r="BMX211" s="18"/>
      <c r="BMY211" s="18"/>
      <c r="BMZ211" s="18"/>
      <c r="BNA211" s="18"/>
      <c r="BNB211" s="18"/>
      <c r="BNC211" s="18"/>
      <c r="BND211" s="18"/>
      <c r="BNE211" s="18"/>
      <c r="BNF211" s="18"/>
      <c r="BNG211" s="18"/>
      <c r="BNH211" s="18"/>
      <c r="BNI211" s="18"/>
      <c r="BNJ211" s="18"/>
      <c r="BNK211" s="18"/>
      <c r="BNL211" s="18"/>
      <c r="BNM211" s="18"/>
      <c r="BNN211" s="18"/>
      <c r="BNO211" s="18"/>
      <c r="BNP211" s="18"/>
      <c r="BNQ211" s="18"/>
      <c r="BNR211" s="18"/>
      <c r="BNS211" s="18"/>
      <c r="BNT211" s="18"/>
      <c r="BNU211" s="18"/>
      <c r="BNV211" s="18"/>
      <c r="BNW211" s="18"/>
      <c r="BNX211" s="18"/>
      <c r="BNY211" s="18"/>
      <c r="BNZ211" s="18"/>
      <c r="BOA211" s="18"/>
      <c r="BOB211" s="18"/>
      <c r="BOC211" s="18"/>
      <c r="BOD211" s="18"/>
      <c r="BOE211" s="18"/>
      <c r="BOF211" s="18"/>
      <c r="BOG211" s="18"/>
      <c r="BOH211" s="18"/>
      <c r="BOI211" s="18"/>
      <c r="BOJ211" s="18"/>
      <c r="BOK211" s="18"/>
      <c r="BOL211" s="18"/>
      <c r="BOM211" s="18"/>
      <c r="BON211" s="18"/>
      <c r="BOO211" s="18"/>
      <c r="BOP211" s="18"/>
      <c r="BOQ211" s="18"/>
      <c r="BOR211" s="18"/>
      <c r="BOS211" s="18"/>
      <c r="BOT211" s="18"/>
      <c r="BOU211" s="18"/>
      <c r="BOV211" s="18"/>
      <c r="BOW211" s="18"/>
      <c r="BOX211" s="18"/>
      <c r="BOY211" s="18"/>
      <c r="BOZ211" s="18"/>
      <c r="BPA211" s="18"/>
      <c r="BPB211" s="18"/>
      <c r="BPC211" s="18"/>
      <c r="BPD211" s="18"/>
      <c r="BPE211" s="18"/>
      <c r="BPF211" s="18"/>
      <c r="BPG211" s="18"/>
      <c r="BPH211" s="18"/>
      <c r="BPI211" s="18"/>
      <c r="BPJ211" s="18"/>
      <c r="BPK211" s="18"/>
      <c r="BPL211" s="18"/>
      <c r="BPM211" s="18"/>
      <c r="BPN211" s="18"/>
      <c r="BPO211" s="18"/>
      <c r="BPP211" s="18"/>
      <c r="BPQ211" s="18"/>
      <c r="BPR211" s="18"/>
      <c r="BPS211" s="18"/>
      <c r="BPT211" s="18"/>
      <c r="BPU211" s="18"/>
      <c r="BPV211" s="18"/>
      <c r="BPW211" s="18"/>
      <c r="BPX211" s="18"/>
      <c r="BPY211" s="18"/>
      <c r="BPZ211" s="18"/>
      <c r="BQA211" s="18"/>
      <c r="BQB211" s="18"/>
      <c r="BQC211" s="18"/>
      <c r="BQD211" s="18"/>
      <c r="BQE211" s="18"/>
      <c r="BQF211" s="18"/>
      <c r="BQG211" s="18"/>
      <c r="BQH211" s="18"/>
      <c r="BQI211" s="18"/>
      <c r="BQJ211" s="18"/>
      <c r="BQK211" s="18"/>
      <c r="BQL211" s="18"/>
      <c r="BQM211" s="18"/>
      <c r="BQN211" s="18"/>
      <c r="BQO211" s="18"/>
      <c r="BQP211" s="18"/>
      <c r="BQQ211" s="18"/>
      <c r="BQR211" s="18"/>
      <c r="BQS211" s="18"/>
      <c r="BQT211" s="18"/>
      <c r="BQU211" s="18"/>
      <c r="BQV211" s="18"/>
      <c r="BQW211" s="18"/>
      <c r="BQX211" s="18"/>
      <c r="BQY211" s="18"/>
      <c r="BQZ211" s="18"/>
      <c r="BRA211" s="18"/>
      <c r="BRB211" s="18"/>
      <c r="BRC211" s="18"/>
      <c r="BRD211" s="18"/>
      <c r="BRE211" s="18"/>
      <c r="BRF211" s="18"/>
      <c r="BRG211" s="18"/>
      <c r="BRH211" s="18"/>
      <c r="BRI211" s="18"/>
      <c r="BRJ211" s="18"/>
      <c r="BRK211" s="18"/>
      <c r="BRL211" s="18"/>
      <c r="BRM211" s="18"/>
      <c r="BRN211" s="18"/>
      <c r="BRO211" s="18"/>
      <c r="BRP211" s="18"/>
      <c r="BRQ211" s="18"/>
      <c r="BRR211" s="18"/>
      <c r="BRS211" s="18"/>
      <c r="BRT211" s="18"/>
      <c r="BRU211" s="18"/>
      <c r="BRV211" s="18"/>
      <c r="BRW211" s="18"/>
      <c r="BRX211" s="18"/>
      <c r="BRY211" s="18"/>
      <c r="BRZ211" s="18"/>
      <c r="BSA211" s="18"/>
      <c r="BSB211" s="18"/>
      <c r="BSC211" s="18"/>
      <c r="BSD211" s="18"/>
      <c r="BSE211" s="18"/>
      <c r="BSF211" s="18"/>
      <c r="BSG211" s="18"/>
      <c r="BSH211" s="18"/>
      <c r="BSI211" s="18"/>
      <c r="BSJ211" s="18"/>
      <c r="BSK211" s="18"/>
      <c r="BSL211" s="18"/>
      <c r="BSM211" s="18"/>
      <c r="BSN211" s="18"/>
      <c r="BSO211" s="18"/>
      <c r="BSP211" s="18"/>
      <c r="BSQ211" s="18"/>
      <c r="BSR211" s="18"/>
      <c r="BSS211" s="18"/>
      <c r="BST211" s="18"/>
      <c r="BSU211" s="18"/>
      <c r="BSV211" s="18"/>
      <c r="BSW211" s="18"/>
      <c r="BSX211" s="18"/>
      <c r="BSY211" s="18"/>
      <c r="BSZ211" s="18"/>
      <c r="BTA211" s="18"/>
      <c r="BTB211" s="18"/>
      <c r="BTC211" s="18"/>
      <c r="BTD211" s="18"/>
      <c r="BTE211" s="18"/>
      <c r="BTF211" s="18"/>
      <c r="BTG211" s="18"/>
      <c r="BTH211" s="18"/>
    </row>
    <row r="212" spans="1:1880" s="418" customFormat="1" ht="53.25" customHeight="1" x14ac:dyDescent="0.3">
      <c r="A212" s="98">
        <v>599</v>
      </c>
      <c r="B212" s="356" t="s">
        <v>58</v>
      </c>
      <c r="C212" s="356" t="s">
        <v>265</v>
      </c>
      <c r="D212" s="24" t="s">
        <v>319</v>
      </c>
      <c r="E212" s="354" t="e">
        <f>INDEX('PY1 Data(H)'!$A$1:$CZ$307,MATCH('Unit Data from Audit Worksheet'!$A212,'PY1 Data(H)'!$A$1:$A$307,0),MATCH('Unit Data from Audit Worksheet'!$D$2,'PY1 Data(H)'!$A$1:$CZ$1,0))</f>
        <v>#N/A</v>
      </c>
      <c r="F212" s="185">
        <v>0</v>
      </c>
      <c r="G212" s="421" t="str">
        <f>IF(ISBLANK(F212),"Please do not leave blank","")</f>
        <v/>
      </c>
      <c r="H212" s="386">
        <f>IF(F212&lt;0,"Error: Enter as positive.",)</f>
        <v>0</v>
      </c>
      <c r="I212" s="71"/>
      <c r="J212" s="176"/>
      <c r="K212" s="587"/>
      <c r="L212"/>
      <c r="M212" s="18"/>
      <c r="N212" s="186"/>
      <c r="O212" s="18"/>
      <c r="P212" s="18"/>
      <c r="Q212" s="18"/>
      <c r="R212" s="18"/>
      <c r="S212" s="18"/>
      <c r="T212" s="18"/>
      <c r="U212" s="18"/>
      <c r="V212" s="18"/>
      <c r="W212" s="18"/>
      <c r="X212" s="18"/>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c r="GQ212" s="18"/>
      <c r="GR212" s="18"/>
      <c r="GS212" s="18"/>
      <c r="GT212" s="18"/>
      <c r="GU212" s="18"/>
      <c r="GV212" s="18"/>
      <c r="GW212" s="18"/>
      <c r="GX212" s="18"/>
      <c r="GY212" s="18"/>
      <c r="GZ212" s="18"/>
      <c r="HA212" s="18"/>
      <c r="HB212" s="18"/>
      <c r="HC212" s="18"/>
      <c r="HD212" s="18"/>
      <c r="HE212" s="18"/>
      <c r="HF212" s="18"/>
      <c r="HG212" s="18"/>
      <c r="HH212" s="18"/>
      <c r="HI212" s="18"/>
      <c r="HJ212" s="18"/>
      <c r="HK212" s="18"/>
      <c r="HL212" s="18"/>
      <c r="HM212" s="18"/>
      <c r="HN212" s="18"/>
      <c r="HO212" s="18"/>
      <c r="HP212" s="18"/>
      <c r="HQ212" s="18"/>
      <c r="HR212" s="18"/>
      <c r="HS212" s="18"/>
      <c r="HT212" s="18"/>
      <c r="HU212" s="18"/>
      <c r="HV212" s="18"/>
      <c r="HW212" s="18"/>
      <c r="HX212" s="18"/>
      <c r="HY212" s="18"/>
      <c r="HZ212" s="18"/>
      <c r="IA212" s="18"/>
      <c r="IB212" s="18"/>
      <c r="IC212" s="18"/>
      <c r="ID212" s="18"/>
      <c r="IE212" s="18"/>
      <c r="IF212" s="18"/>
      <c r="IG212" s="18"/>
      <c r="IH212" s="18"/>
      <c r="II212" s="18"/>
      <c r="IJ212" s="18"/>
      <c r="IK212" s="18"/>
      <c r="IL212" s="18"/>
      <c r="IM212" s="18"/>
      <c r="IN212" s="18"/>
      <c r="IO212" s="18"/>
      <c r="IP212" s="18"/>
      <c r="IQ212" s="18"/>
      <c r="IR212" s="18"/>
      <c r="IS212" s="18"/>
      <c r="IT212" s="18"/>
      <c r="IU212" s="18"/>
      <c r="IV212" s="18"/>
      <c r="IW212" s="18"/>
      <c r="IX212" s="18"/>
      <c r="IY212" s="18"/>
      <c r="IZ212" s="18"/>
      <c r="JA212" s="18"/>
      <c r="JB212" s="18"/>
      <c r="JC212" s="18"/>
      <c r="JD212" s="18"/>
      <c r="JE212" s="18"/>
      <c r="JF212" s="18"/>
      <c r="JG212" s="18"/>
      <c r="JH212" s="18"/>
      <c r="JI212" s="18"/>
      <c r="JJ212" s="18"/>
      <c r="JK212" s="18"/>
      <c r="JL212" s="18"/>
      <c r="JM212" s="18"/>
      <c r="JN212" s="18"/>
      <c r="JO212" s="18"/>
      <c r="JP212" s="18"/>
      <c r="JQ212" s="18"/>
      <c r="JR212" s="18"/>
      <c r="JS212" s="18"/>
      <c r="JT212" s="18"/>
      <c r="JU212" s="18"/>
      <c r="JV212" s="18"/>
      <c r="JW212" s="18"/>
      <c r="JX212" s="18"/>
      <c r="JY212" s="18"/>
      <c r="JZ212" s="18"/>
      <c r="KA212" s="18"/>
      <c r="KB212" s="18"/>
      <c r="KC212" s="18"/>
      <c r="KD212" s="18"/>
      <c r="KE212" s="18"/>
      <c r="KF212" s="18"/>
      <c r="KG212" s="18"/>
      <c r="KH212" s="18"/>
      <c r="KI212" s="18"/>
      <c r="KJ212" s="18"/>
      <c r="KK212" s="18"/>
      <c r="KL212" s="18"/>
      <c r="KM212" s="18"/>
      <c r="KN212" s="18"/>
      <c r="KO212" s="18"/>
      <c r="KP212" s="18"/>
      <c r="KQ212" s="18"/>
      <c r="KR212" s="18"/>
      <c r="KS212" s="18"/>
      <c r="KT212" s="18"/>
      <c r="KU212" s="18"/>
      <c r="KV212" s="18"/>
      <c r="KW212" s="18"/>
      <c r="KX212" s="18"/>
      <c r="KY212" s="18"/>
      <c r="KZ212" s="18"/>
      <c r="LA212" s="18"/>
      <c r="LB212" s="18"/>
      <c r="LC212" s="18"/>
      <c r="LD212" s="18"/>
      <c r="LE212" s="18"/>
      <c r="LF212" s="18"/>
      <c r="LG212" s="18"/>
      <c r="LH212" s="18"/>
      <c r="LI212" s="18"/>
      <c r="LJ212" s="18"/>
      <c r="LK212" s="18"/>
      <c r="LL212" s="18"/>
      <c r="LM212" s="18"/>
      <c r="LN212" s="18"/>
      <c r="LO212" s="18"/>
      <c r="LP212" s="18"/>
      <c r="LQ212" s="18"/>
      <c r="LR212" s="18"/>
      <c r="LS212" s="18"/>
      <c r="LT212" s="18"/>
      <c r="LU212" s="18"/>
      <c r="LV212" s="18"/>
      <c r="LW212" s="18"/>
      <c r="LX212" s="18"/>
      <c r="LY212" s="18"/>
      <c r="LZ212" s="18"/>
      <c r="MA212" s="18"/>
      <c r="MB212" s="18"/>
      <c r="MC212" s="18"/>
      <c r="MD212" s="18"/>
      <c r="ME212" s="18"/>
      <c r="MF212" s="18"/>
      <c r="MG212" s="18"/>
      <c r="MH212" s="18"/>
      <c r="MI212" s="18"/>
      <c r="MJ212" s="18"/>
      <c r="MK212" s="18"/>
      <c r="ML212" s="18"/>
      <c r="MM212" s="18"/>
      <c r="MN212" s="18"/>
      <c r="MO212" s="18"/>
      <c r="MP212" s="18"/>
      <c r="MQ212" s="18"/>
      <c r="MR212" s="18"/>
      <c r="MS212" s="18"/>
      <c r="MT212" s="18"/>
      <c r="MU212" s="18"/>
      <c r="MV212" s="18"/>
      <c r="MW212" s="18"/>
      <c r="MX212" s="18"/>
      <c r="MY212" s="18"/>
      <c r="MZ212" s="18"/>
      <c r="NA212" s="18"/>
      <c r="NB212" s="18"/>
      <c r="NC212" s="18"/>
      <c r="ND212" s="18"/>
      <c r="NE212" s="18"/>
      <c r="NF212" s="18"/>
      <c r="NG212" s="18"/>
      <c r="NH212" s="18"/>
      <c r="NI212" s="18"/>
      <c r="NJ212" s="18"/>
      <c r="NK212" s="18"/>
      <c r="NL212" s="18"/>
      <c r="NM212" s="18"/>
      <c r="NN212" s="18"/>
      <c r="NO212" s="18"/>
      <c r="NP212" s="18"/>
      <c r="NQ212" s="18"/>
      <c r="NR212" s="18"/>
      <c r="NS212" s="18"/>
      <c r="NT212" s="18"/>
      <c r="NU212" s="18"/>
      <c r="NV212" s="18"/>
      <c r="NW212" s="18"/>
      <c r="NX212" s="18"/>
      <c r="NY212" s="18"/>
      <c r="NZ212" s="18"/>
      <c r="OA212" s="18"/>
      <c r="OB212" s="18"/>
      <c r="OC212" s="18"/>
      <c r="OD212" s="18"/>
      <c r="OE212" s="18"/>
      <c r="OF212" s="18"/>
      <c r="OG212" s="18"/>
      <c r="OH212" s="18"/>
      <c r="OI212" s="18"/>
      <c r="OJ212" s="18"/>
      <c r="OK212" s="18"/>
      <c r="OL212" s="18"/>
      <c r="OM212" s="18"/>
      <c r="ON212" s="18"/>
      <c r="OO212" s="18"/>
      <c r="OP212" s="18"/>
      <c r="OQ212" s="18"/>
      <c r="OR212" s="18"/>
      <c r="OS212" s="18"/>
      <c r="OT212" s="18"/>
      <c r="OU212" s="18"/>
      <c r="OV212" s="18"/>
      <c r="OW212" s="18"/>
      <c r="OX212" s="18"/>
      <c r="OY212" s="18"/>
      <c r="OZ212" s="18"/>
      <c r="PA212" s="18"/>
      <c r="PB212" s="18"/>
      <c r="PC212" s="18"/>
      <c r="PD212" s="18"/>
      <c r="PE212" s="18"/>
      <c r="PF212" s="18"/>
      <c r="PG212" s="18"/>
      <c r="PH212" s="18"/>
      <c r="PI212" s="18"/>
      <c r="PJ212" s="18"/>
      <c r="PK212" s="18"/>
      <c r="PL212" s="18"/>
      <c r="PM212" s="18"/>
      <c r="PN212" s="18"/>
      <c r="PO212" s="18"/>
      <c r="PP212" s="18"/>
      <c r="PQ212" s="18"/>
      <c r="PR212" s="18"/>
      <c r="PS212" s="18"/>
      <c r="PT212" s="18"/>
      <c r="PU212" s="18"/>
      <c r="PV212" s="18"/>
      <c r="PW212" s="18"/>
      <c r="PX212" s="18"/>
      <c r="PY212" s="18"/>
      <c r="PZ212" s="18"/>
      <c r="QA212" s="18"/>
      <c r="QB212" s="18"/>
      <c r="QC212" s="18"/>
      <c r="QD212" s="18"/>
      <c r="QE212" s="18"/>
      <c r="QF212" s="18"/>
      <c r="QG212" s="18"/>
      <c r="QH212" s="18"/>
      <c r="QI212" s="18"/>
      <c r="QJ212" s="18"/>
      <c r="QK212" s="18"/>
      <c r="QL212" s="18"/>
      <c r="QM212" s="18"/>
      <c r="QN212" s="18"/>
      <c r="QO212" s="18"/>
      <c r="QP212" s="18"/>
      <c r="QQ212" s="18"/>
      <c r="QR212" s="18"/>
      <c r="QS212" s="18"/>
      <c r="QT212" s="18"/>
      <c r="QU212" s="18"/>
      <c r="QV212" s="18"/>
      <c r="QW212" s="18"/>
      <c r="QX212" s="18"/>
      <c r="QY212" s="18"/>
      <c r="QZ212" s="18"/>
      <c r="RA212" s="18"/>
      <c r="RB212" s="18"/>
      <c r="RC212" s="18"/>
      <c r="RD212" s="18"/>
      <c r="RE212" s="18"/>
      <c r="RF212" s="18"/>
      <c r="RG212" s="18"/>
      <c r="RH212" s="18"/>
      <c r="RI212" s="18"/>
      <c r="RJ212" s="18"/>
      <c r="RK212" s="18"/>
      <c r="RL212" s="18"/>
      <c r="RM212" s="18"/>
      <c r="RN212" s="18"/>
      <c r="RO212" s="18"/>
      <c r="RP212" s="18"/>
      <c r="RQ212" s="18"/>
      <c r="RR212" s="18"/>
      <c r="RS212" s="18"/>
      <c r="RT212" s="18"/>
      <c r="RU212" s="18"/>
      <c r="RV212" s="18"/>
      <c r="RW212" s="18"/>
      <c r="RX212" s="18"/>
      <c r="RY212" s="18"/>
      <c r="RZ212" s="18"/>
      <c r="SA212" s="18"/>
      <c r="SB212" s="18"/>
      <c r="SC212" s="18"/>
      <c r="SD212" s="18"/>
      <c r="SE212" s="18"/>
      <c r="SF212" s="18"/>
      <c r="SG212" s="18"/>
      <c r="SH212" s="18"/>
      <c r="SI212" s="18"/>
      <c r="SJ212" s="18"/>
      <c r="SK212" s="18"/>
      <c r="SL212" s="18"/>
      <c r="SM212" s="18"/>
      <c r="SN212" s="18"/>
      <c r="SO212" s="18"/>
      <c r="SP212" s="18"/>
      <c r="SQ212" s="18"/>
      <c r="SR212" s="18"/>
      <c r="SS212" s="18"/>
      <c r="ST212" s="18"/>
      <c r="SU212" s="18"/>
      <c r="SV212" s="18"/>
      <c r="SW212" s="18"/>
      <c r="SX212" s="18"/>
      <c r="SY212" s="18"/>
      <c r="SZ212" s="18"/>
      <c r="TA212" s="18"/>
      <c r="TB212" s="18"/>
      <c r="TC212" s="18"/>
      <c r="TD212" s="18"/>
      <c r="TE212" s="18"/>
      <c r="TF212" s="18"/>
      <c r="TG212" s="18"/>
      <c r="TH212" s="18"/>
      <c r="TI212" s="18"/>
      <c r="TJ212" s="18"/>
      <c r="TK212" s="18"/>
      <c r="TL212" s="18"/>
      <c r="TM212" s="18"/>
      <c r="TN212" s="18"/>
      <c r="TO212" s="18"/>
      <c r="TP212" s="18"/>
      <c r="TQ212" s="18"/>
      <c r="TR212" s="18"/>
      <c r="TS212" s="18"/>
      <c r="TT212" s="18"/>
      <c r="TU212" s="18"/>
      <c r="TV212" s="18"/>
      <c r="TW212" s="18"/>
      <c r="TX212" s="18"/>
      <c r="TY212" s="18"/>
      <c r="TZ212" s="18"/>
      <c r="UA212" s="18"/>
      <c r="UB212" s="18"/>
      <c r="UC212" s="18"/>
      <c r="UD212" s="18"/>
      <c r="UE212" s="18"/>
      <c r="UF212" s="18"/>
      <c r="UG212" s="18"/>
      <c r="UH212" s="18"/>
      <c r="UI212" s="18"/>
      <c r="UJ212" s="18"/>
      <c r="UK212" s="18"/>
      <c r="UL212" s="18"/>
      <c r="UM212" s="18"/>
      <c r="UN212" s="18"/>
      <c r="UO212" s="18"/>
      <c r="UP212" s="18"/>
      <c r="UQ212" s="18"/>
      <c r="UR212" s="18"/>
      <c r="US212" s="18"/>
      <c r="UT212" s="18"/>
      <c r="UU212" s="18"/>
      <c r="UV212" s="18"/>
      <c r="UW212" s="18"/>
      <c r="UX212" s="18"/>
      <c r="UY212" s="18"/>
      <c r="UZ212" s="18"/>
      <c r="VA212" s="18"/>
      <c r="VB212" s="18"/>
      <c r="VC212" s="18"/>
      <c r="VD212" s="18"/>
      <c r="VE212" s="18"/>
      <c r="VF212" s="18"/>
      <c r="VG212" s="18"/>
      <c r="VH212" s="18"/>
      <c r="VI212" s="18"/>
      <c r="VJ212" s="18"/>
      <c r="VK212" s="18"/>
      <c r="VL212" s="18"/>
      <c r="VM212" s="18"/>
      <c r="VN212" s="18"/>
      <c r="VO212" s="18"/>
      <c r="VP212" s="18"/>
      <c r="VQ212" s="18"/>
      <c r="VR212" s="18"/>
      <c r="VS212" s="18"/>
      <c r="VT212" s="18"/>
      <c r="VU212" s="18"/>
      <c r="VV212" s="18"/>
      <c r="VW212" s="18"/>
      <c r="VX212" s="18"/>
      <c r="VY212" s="18"/>
      <c r="VZ212" s="18"/>
      <c r="WA212" s="18"/>
      <c r="WB212" s="18"/>
      <c r="WC212" s="18"/>
      <c r="WD212" s="18"/>
      <c r="WE212" s="18"/>
      <c r="WF212" s="18"/>
      <c r="WG212" s="18"/>
      <c r="WH212" s="18"/>
      <c r="WI212" s="18"/>
      <c r="WJ212" s="18"/>
      <c r="WK212" s="18"/>
      <c r="WL212" s="18"/>
      <c r="WM212" s="18"/>
      <c r="WN212" s="18"/>
      <c r="WO212" s="18"/>
      <c r="WP212" s="18"/>
      <c r="WQ212" s="18"/>
      <c r="WR212" s="18"/>
      <c r="WS212" s="18"/>
      <c r="WT212" s="18"/>
      <c r="WU212" s="18"/>
      <c r="WV212" s="18"/>
      <c r="WW212" s="18"/>
      <c r="WX212" s="18"/>
      <c r="WY212" s="18"/>
      <c r="WZ212" s="18"/>
      <c r="XA212" s="18"/>
      <c r="XB212" s="18"/>
      <c r="XC212" s="18"/>
      <c r="XD212" s="18"/>
      <c r="XE212" s="18"/>
      <c r="XF212" s="18"/>
      <c r="XG212" s="18"/>
      <c r="XH212" s="18"/>
      <c r="XI212" s="18"/>
      <c r="XJ212" s="18"/>
      <c r="XK212" s="18"/>
      <c r="XL212" s="18"/>
      <c r="XM212" s="18"/>
      <c r="XN212" s="18"/>
      <c r="XO212" s="18"/>
      <c r="XP212" s="18"/>
      <c r="XQ212" s="18"/>
      <c r="XR212" s="18"/>
      <c r="XS212" s="18"/>
      <c r="XT212" s="18"/>
      <c r="XU212" s="18"/>
      <c r="XV212" s="18"/>
      <c r="XW212" s="18"/>
      <c r="XX212" s="18"/>
      <c r="XY212" s="18"/>
      <c r="XZ212" s="18"/>
      <c r="YA212" s="18"/>
      <c r="YB212" s="18"/>
      <c r="YC212" s="18"/>
      <c r="YD212" s="18"/>
      <c r="YE212" s="18"/>
      <c r="YF212" s="18"/>
      <c r="YG212" s="18"/>
      <c r="YH212" s="18"/>
      <c r="YI212" s="18"/>
      <c r="YJ212" s="18"/>
      <c r="YK212" s="18"/>
      <c r="YL212" s="18"/>
      <c r="YM212" s="18"/>
      <c r="YN212" s="18"/>
      <c r="YO212" s="18"/>
      <c r="YP212" s="18"/>
      <c r="YQ212" s="18"/>
      <c r="YR212" s="18"/>
      <c r="YS212" s="18"/>
      <c r="YT212" s="18"/>
      <c r="YU212" s="18"/>
      <c r="YV212" s="18"/>
      <c r="YW212" s="18"/>
      <c r="YX212" s="18"/>
      <c r="YY212" s="18"/>
      <c r="YZ212" s="18"/>
      <c r="ZA212" s="18"/>
      <c r="ZB212" s="18"/>
      <c r="ZC212" s="18"/>
      <c r="ZD212" s="18"/>
      <c r="ZE212" s="18"/>
      <c r="ZF212" s="18"/>
      <c r="ZG212" s="18"/>
      <c r="ZH212" s="18"/>
      <c r="ZI212" s="18"/>
      <c r="ZJ212" s="18"/>
      <c r="ZK212" s="18"/>
      <c r="ZL212" s="18"/>
      <c r="ZM212" s="18"/>
      <c r="ZN212" s="18"/>
      <c r="ZO212" s="18"/>
      <c r="ZP212" s="18"/>
      <c r="ZQ212" s="18"/>
      <c r="ZR212" s="18"/>
      <c r="ZS212" s="18"/>
      <c r="ZT212" s="18"/>
      <c r="ZU212" s="18"/>
      <c r="ZV212" s="18"/>
      <c r="ZW212" s="18"/>
      <c r="ZX212" s="18"/>
      <c r="ZY212" s="18"/>
      <c r="ZZ212" s="18"/>
      <c r="AAA212" s="18"/>
      <c r="AAB212" s="18"/>
      <c r="AAC212" s="18"/>
      <c r="AAD212" s="18"/>
      <c r="AAE212" s="18"/>
      <c r="AAF212" s="18"/>
      <c r="AAG212" s="18"/>
      <c r="AAH212" s="18"/>
      <c r="AAI212" s="18"/>
      <c r="AAJ212" s="18"/>
      <c r="AAK212" s="18"/>
      <c r="AAL212" s="18"/>
      <c r="AAM212" s="18"/>
      <c r="AAN212" s="18"/>
      <c r="AAO212" s="18"/>
      <c r="AAP212" s="18"/>
      <c r="AAQ212" s="18"/>
      <c r="AAR212" s="18"/>
      <c r="AAS212" s="18"/>
      <c r="AAT212" s="18"/>
      <c r="AAU212" s="18"/>
      <c r="AAV212" s="18"/>
      <c r="AAW212" s="18"/>
      <c r="AAX212" s="18"/>
      <c r="AAY212" s="18"/>
      <c r="AAZ212" s="18"/>
      <c r="ABA212" s="18"/>
      <c r="ABB212" s="18"/>
      <c r="ABC212" s="18"/>
      <c r="ABD212" s="18"/>
      <c r="ABE212" s="18"/>
      <c r="ABF212" s="18"/>
      <c r="ABG212" s="18"/>
      <c r="ABH212" s="18"/>
      <c r="ABI212" s="18"/>
      <c r="ABJ212" s="18"/>
      <c r="ABK212" s="18"/>
      <c r="ABL212" s="18"/>
      <c r="ABM212" s="18"/>
      <c r="ABN212" s="18"/>
      <c r="ABO212" s="18"/>
      <c r="ABP212" s="18"/>
      <c r="ABQ212" s="18"/>
      <c r="ABR212" s="18"/>
      <c r="ABS212" s="18"/>
      <c r="ABT212" s="18"/>
      <c r="ABU212" s="18"/>
      <c r="ABV212" s="18"/>
      <c r="ABW212" s="18"/>
      <c r="ABX212" s="18"/>
      <c r="ABY212" s="18"/>
      <c r="ABZ212" s="18"/>
      <c r="ACA212" s="18"/>
      <c r="ACB212" s="18"/>
      <c r="ACC212" s="18"/>
      <c r="ACD212" s="18"/>
      <c r="ACE212" s="18"/>
      <c r="ACF212" s="18"/>
      <c r="ACG212" s="18"/>
      <c r="ACH212" s="18"/>
      <c r="ACI212" s="18"/>
      <c r="ACJ212" s="18"/>
      <c r="ACK212" s="18"/>
      <c r="ACL212" s="18"/>
      <c r="ACM212" s="18"/>
      <c r="ACN212" s="18"/>
      <c r="ACO212" s="18"/>
      <c r="ACP212" s="18"/>
      <c r="ACQ212" s="18"/>
      <c r="ACR212" s="18"/>
      <c r="ACS212" s="18"/>
      <c r="ACT212" s="18"/>
      <c r="ACU212" s="18"/>
      <c r="ACV212" s="18"/>
      <c r="ACW212" s="18"/>
      <c r="ACX212" s="18"/>
      <c r="ACY212" s="18"/>
      <c r="ACZ212" s="18"/>
      <c r="ADA212" s="18"/>
      <c r="ADB212" s="18"/>
      <c r="ADC212" s="18"/>
      <c r="ADD212" s="18"/>
      <c r="ADE212" s="18"/>
      <c r="ADF212" s="18"/>
      <c r="ADG212" s="18"/>
      <c r="ADH212" s="18"/>
      <c r="ADI212" s="18"/>
      <c r="ADJ212" s="18"/>
      <c r="ADK212" s="18"/>
      <c r="ADL212" s="18"/>
      <c r="ADM212" s="18"/>
      <c r="ADN212" s="18"/>
      <c r="ADO212" s="18"/>
      <c r="ADP212" s="18"/>
      <c r="ADQ212" s="18"/>
      <c r="ADR212" s="18"/>
      <c r="ADS212" s="18"/>
      <c r="ADT212" s="18"/>
      <c r="ADU212" s="18"/>
      <c r="ADV212" s="18"/>
      <c r="ADW212" s="18"/>
      <c r="ADX212" s="18"/>
      <c r="ADY212" s="18"/>
      <c r="ADZ212" s="18"/>
      <c r="AEA212" s="18"/>
      <c r="AEB212" s="18"/>
      <c r="AEC212" s="18"/>
      <c r="AED212" s="18"/>
      <c r="AEE212" s="18"/>
      <c r="AEF212" s="18"/>
      <c r="AEG212" s="18"/>
      <c r="AEH212" s="18"/>
      <c r="AEI212" s="18"/>
      <c r="AEJ212" s="18"/>
      <c r="AEK212" s="18"/>
      <c r="AEL212" s="18"/>
      <c r="AEM212" s="18"/>
      <c r="AEN212" s="18"/>
      <c r="AEO212" s="18"/>
      <c r="AEP212" s="18"/>
      <c r="AEQ212" s="18"/>
      <c r="AER212" s="18"/>
      <c r="AES212" s="18"/>
      <c r="AET212" s="18"/>
      <c r="AEU212" s="18"/>
      <c r="AEV212" s="18"/>
      <c r="AEW212" s="18"/>
      <c r="AEX212" s="18"/>
      <c r="AEY212" s="18"/>
      <c r="AEZ212" s="18"/>
      <c r="AFA212" s="18"/>
      <c r="AFB212" s="18"/>
      <c r="AFC212" s="18"/>
      <c r="AFD212" s="18"/>
      <c r="AFE212" s="18"/>
      <c r="AFF212" s="18"/>
      <c r="AFG212" s="18"/>
      <c r="AFH212" s="18"/>
      <c r="AFI212" s="18"/>
      <c r="AFJ212" s="18"/>
      <c r="AFK212" s="18"/>
      <c r="AFL212" s="18"/>
      <c r="AFM212" s="18"/>
      <c r="AFN212" s="18"/>
      <c r="AFO212" s="18"/>
      <c r="AFP212" s="18"/>
      <c r="AFQ212" s="18"/>
      <c r="AFR212" s="18"/>
      <c r="AFS212" s="18"/>
      <c r="AFT212" s="18"/>
      <c r="AFU212" s="18"/>
      <c r="AFV212" s="18"/>
      <c r="AFW212" s="18"/>
      <c r="AFX212" s="18"/>
      <c r="AFY212" s="18"/>
      <c r="AFZ212" s="18"/>
      <c r="AGA212" s="18"/>
      <c r="AGB212" s="18"/>
      <c r="AGC212" s="18"/>
      <c r="AGD212" s="18"/>
      <c r="AGE212" s="18"/>
      <c r="AGF212" s="18"/>
      <c r="AGG212" s="18"/>
      <c r="AGH212" s="18"/>
      <c r="AGI212" s="18"/>
      <c r="AGJ212" s="18"/>
      <c r="AGK212" s="18"/>
      <c r="AGL212" s="18"/>
      <c r="AGM212" s="18"/>
      <c r="AGN212" s="18"/>
      <c r="AGO212" s="18"/>
      <c r="AGP212" s="18"/>
      <c r="AGQ212" s="18"/>
      <c r="AGR212" s="18"/>
      <c r="AGS212" s="18"/>
      <c r="AGT212" s="18"/>
      <c r="AGU212" s="18"/>
      <c r="AGV212" s="18"/>
      <c r="AGW212" s="18"/>
      <c r="AGX212" s="18"/>
      <c r="AGY212" s="18"/>
      <c r="AGZ212" s="18"/>
      <c r="AHA212" s="18"/>
      <c r="AHB212" s="18"/>
      <c r="AHC212" s="18"/>
      <c r="AHD212" s="18"/>
      <c r="AHE212" s="18"/>
      <c r="AHF212" s="18"/>
      <c r="AHG212" s="18"/>
      <c r="AHH212" s="18"/>
      <c r="AHI212" s="18"/>
      <c r="AHJ212" s="18"/>
      <c r="AHK212" s="18"/>
      <c r="AHL212" s="18"/>
      <c r="AHM212" s="18"/>
      <c r="AHN212" s="18"/>
      <c r="AHO212" s="18"/>
      <c r="AHP212" s="18"/>
      <c r="AHQ212" s="18"/>
      <c r="AHR212" s="18"/>
      <c r="AHS212" s="18"/>
      <c r="AHT212" s="18"/>
      <c r="AHU212" s="18"/>
      <c r="AHV212" s="18"/>
      <c r="AHW212" s="18"/>
      <c r="AHX212" s="18"/>
      <c r="AHY212" s="18"/>
      <c r="AHZ212" s="18"/>
      <c r="AIA212" s="18"/>
      <c r="AIB212" s="18"/>
      <c r="AIC212" s="18"/>
      <c r="AID212" s="18"/>
      <c r="AIE212" s="18"/>
      <c r="AIF212" s="18"/>
      <c r="AIG212" s="18"/>
      <c r="AIH212" s="18"/>
      <c r="AII212" s="18"/>
      <c r="AIJ212" s="18"/>
      <c r="AIK212" s="18"/>
      <c r="AIL212" s="18"/>
      <c r="AIM212" s="18"/>
      <c r="AIN212" s="18"/>
      <c r="AIO212" s="18"/>
      <c r="AIP212" s="18"/>
      <c r="AIQ212" s="18"/>
      <c r="AIR212" s="18"/>
      <c r="AIS212" s="18"/>
      <c r="AIT212" s="18"/>
      <c r="AIU212" s="18"/>
      <c r="AIV212" s="18"/>
      <c r="AIW212" s="18"/>
      <c r="AIX212" s="18"/>
      <c r="AIY212" s="18"/>
      <c r="AIZ212" s="18"/>
      <c r="AJA212" s="18"/>
      <c r="AJB212" s="18"/>
      <c r="AJC212" s="18"/>
      <c r="AJD212" s="18"/>
      <c r="AJE212" s="18"/>
      <c r="AJF212" s="18"/>
      <c r="AJG212" s="18"/>
      <c r="AJH212" s="18"/>
      <c r="AJI212" s="18"/>
      <c r="AJJ212" s="18"/>
      <c r="AJK212" s="18"/>
      <c r="AJL212" s="18"/>
      <c r="AJM212" s="18"/>
      <c r="AJN212" s="18"/>
      <c r="AJO212" s="18"/>
      <c r="AJP212" s="18"/>
      <c r="AJQ212" s="18"/>
      <c r="AJR212" s="18"/>
      <c r="AJS212" s="18"/>
      <c r="AJT212" s="18"/>
      <c r="AJU212" s="18"/>
      <c r="AJV212" s="18"/>
      <c r="AJW212" s="18"/>
      <c r="AJX212" s="18"/>
      <c r="AJY212" s="18"/>
      <c r="AJZ212" s="18"/>
      <c r="AKA212" s="18"/>
      <c r="AKB212" s="18"/>
      <c r="AKC212" s="18"/>
      <c r="AKD212" s="18"/>
      <c r="AKE212" s="18"/>
      <c r="AKF212" s="18"/>
      <c r="AKG212" s="18"/>
      <c r="AKH212" s="18"/>
      <c r="AKI212" s="18"/>
      <c r="AKJ212" s="18"/>
      <c r="AKK212" s="18"/>
      <c r="AKL212" s="18"/>
      <c r="AKM212" s="18"/>
      <c r="AKN212" s="18"/>
      <c r="AKO212" s="18"/>
      <c r="AKP212" s="18"/>
      <c r="AKQ212" s="18"/>
      <c r="AKR212" s="18"/>
      <c r="AKS212" s="18"/>
      <c r="AKT212" s="18"/>
      <c r="AKU212" s="18"/>
      <c r="AKV212" s="18"/>
      <c r="AKW212" s="18"/>
      <c r="AKX212" s="18"/>
      <c r="AKY212" s="18"/>
      <c r="AKZ212" s="18"/>
      <c r="ALA212" s="18"/>
      <c r="ALB212" s="18"/>
      <c r="ALC212" s="18"/>
      <c r="ALD212" s="18"/>
      <c r="ALE212" s="18"/>
      <c r="ALF212" s="18"/>
      <c r="ALG212" s="18"/>
      <c r="ALH212" s="18"/>
      <c r="ALI212" s="18"/>
      <c r="ALJ212" s="18"/>
      <c r="ALK212" s="18"/>
      <c r="ALL212" s="18"/>
      <c r="ALM212" s="18"/>
      <c r="ALN212" s="18"/>
      <c r="ALO212" s="18"/>
      <c r="ALP212" s="18"/>
      <c r="ALQ212" s="18"/>
      <c r="ALR212" s="18"/>
      <c r="ALS212" s="18"/>
      <c r="ALT212" s="18"/>
      <c r="ALU212" s="18"/>
      <c r="ALV212" s="18"/>
      <c r="ALW212" s="18"/>
      <c r="ALX212" s="18"/>
      <c r="ALY212" s="18"/>
      <c r="ALZ212" s="18"/>
      <c r="AMA212" s="18"/>
      <c r="AMB212" s="18"/>
      <c r="AMC212" s="18"/>
      <c r="AMD212" s="18"/>
      <c r="AME212" s="18"/>
      <c r="AMF212" s="18"/>
      <c r="AMG212" s="18"/>
      <c r="AMH212" s="18"/>
      <c r="AMI212" s="18"/>
      <c r="AMJ212" s="18"/>
      <c r="AMK212" s="18"/>
      <c r="AML212" s="18"/>
      <c r="AMM212" s="18"/>
      <c r="AMN212" s="18"/>
      <c r="AMO212" s="18"/>
      <c r="AMP212" s="18"/>
      <c r="AMQ212" s="18"/>
      <c r="AMR212" s="18"/>
      <c r="AMS212" s="18"/>
      <c r="AMT212" s="18"/>
      <c r="AMU212" s="18"/>
      <c r="AMV212" s="18"/>
      <c r="AMW212" s="18"/>
      <c r="AMX212" s="18"/>
      <c r="AMY212" s="18"/>
      <c r="AMZ212" s="18"/>
      <c r="ANA212" s="18"/>
      <c r="ANB212" s="18"/>
      <c r="ANC212" s="18"/>
      <c r="AND212" s="18"/>
      <c r="ANE212" s="18"/>
      <c r="ANF212" s="18"/>
      <c r="ANG212" s="18"/>
      <c r="ANH212" s="18"/>
      <c r="ANI212" s="18"/>
      <c r="ANJ212" s="18"/>
      <c r="ANK212" s="18"/>
      <c r="ANL212" s="18"/>
      <c r="ANM212" s="18"/>
      <c r="ANN212" s="18"/>
      <c r="ANO212" s="18"/>
      <c r="ANP212" s="18"/>
      <c r="ANQ212" s="18"/>
      <c r="ANR212" s="18"/>
      <c r="ANS212" s="18"/>
      <c r="ANT212" s="18"/>
      <c r="ANU212" s="18"/>
      <c r="ANV212" s="18"/>
      <c r="ANW212" s="18"/>
      <c r="ANX212" s="18"/>
      <c r="ANY212" s="18"/>
      <c r="ANZ212" s="18"/>
      <c r="AOA212" s="18"/>
      <c r="AOB212" s="18"/>
      <c r="AOC212" s="18"/>
      <c r="AOD212" s="18"/>
      <c r="AOE212" s="18"/>
      <c r="AOF212" s="18"/>
      <c r="AOG212" s="18"/>
      <c r="AOH212" s="18"/>
      <c r="AOI212" s="18"/>
      <c r="AOJ212" s="18"/>
      <c r="AOK212" s="18"/>
      <c r="AOL212" s="18"/>
      <c r="AOM212" s="18"/>
      <c r="AON212" s="18"/>
      <c r="AOO212" s="18"/>
      <c r="AOP212" s="18"/>
      <c r="AOQ212" s="18"/>
      <c r="AOR212" s="18"/>
      <c r="AOS212" s="18"/>
      <c r="AOT212" s="18"/>
      <c r="AOU212" s="18"/>
      <c r="AOV212" s="18"/>
      <c r="AOW212" s="18"/>
      <c r="AOX212" s="18"/>
      <c r="AOY212" s="18"/>
      <c r="AOZ212" s="18"/>
      <c r="APA212" s="18"/>
      <c r="APB212" s="18"/>
      <c r="APC212" s="18"/>
      <c r="APD212" s="18"/>
      <c r="APE212" s="18"/>
      <c r="APF212" s="18"/>
      <c r="APG212" s="18"/>
      <c r="APH212" s="18"/>
      <c r="API212" s="18"/>
      <c r="APJ212" s="18"/>
      <c r="APK212" s="18"/>
      <c r="APL212" s="18"/>
      <c r="APM212" s="18"/>
      <c r="APN212" s="18"/>
      <c r="APO212" s="18"/>
      <c r="APP212" s="18"/>
      <c r="APQ212" s="18"/>
      <c r="APR212" s="18"/>
      <c r="APS212" s="18"/>
      <c r="APT212" s="18"/>
      <c r="APU212" s="18"/>
      <c r="APV212" s="18"/>
      <c r="APW212" s="18"/>
      <c r="APX212" s="18"/>
      <c r="APY212" s="18"/>
      <c r="APZ212" s="18"/>
      <c r="AQA212" s="18"/>
      <c r="AQB212" s="18"/>
      <c r="AQC212" s="18"/>
      <c r="AQD212" s="18"/>
      <c r="AQE212" s="18"/>
      <c r="AQF212" s="18"/>
      <c r="AQG212" s="18"/>
      <c r="AQH212" s="18"/>
      <c r="AQI212" s="18"/>
      <c r="AQJ212" s="18"/>
      <c r="AQK212" s="18"/>
      <c r="AQL212" s="18"/>
      <c r="AQM212" s="18"/>
      <c r="AQN212" s="18"/>
      <c r="AQO212" s="18"/>
      <c r="AQP212" s="18"/>
      <c r="AQQ212" s="18"/>
      <c r="AQR212" s="18"/>
      <c r="AQS212" s="18"/>
      <c r="AQT212" s="18"/>
      <c r="AQU212" s="18"/>
      <c r="AQV212" s="18"/>
      <c r="AQW212" s="18"/>
      <c r="AQX212" s="18"/>
      <c r="AQY212" s="18"/>
      <c r="AQZ212" s="18"/>
      <c r="ARA212" s="18"/>
      <c r="ARB212" s="18"/>
      <c r="ARC212" s="18"/>
      <c r="ARD212" s="18"/>
      <c r="ARE212" s="18"/>
      <c r="ARF212" s="18"/>
      <c r="ARG212" s="18"/>
      <c r="ARH212" s="18"/>
      <c r="ARI212" s="18"/>
      <c r="ARJ212" s="18"/>
      <c r="ARK212" s="18"/>
      <c r="ARL212" s="18"/>
      <c r="ARM212" s="18"/>
      <c r="ARN212" s="18"/>
      <c r="ARO212" s="18"/>
      <c r="ARP212" s="18"/>
      <c r="ARQ212" s="18"/>
      <c r="ARR212" s="18"/>
      <c r="ARS212" s="18"/>
      <c r="ART212" s="18"/>
      <c r="ARU212" s="18"/>
      <c r="ARV212" s="18"/>
      <c r="ARW212" s="18"/>
      <c r="ARX212" s="18"/>
      <c r="ARY212" s="18"/>
      <c r="ARZ212" s="18"/>
      <c r="ASA212" s="18"/>
      <c r="ASB212" s="18"/>
      <c r="ASC212" s="18"/>
      <c r="ASD212" s="18"/>
      <c r="ASE212" s="18"/>
      <c r="ASF212" s="18"/>
      <c r="ASG212" s="18"/>
      <c r="ASH212" s="18"/>
      <c r="ASI212" s="18"/>
      <c r="ASJ212" s="18"/>
      <c r="ASK212" s="18"/>
      <c r="ASL212" s="18"/>
      <c r="ASM212" s="18"/>
      <c r="ASN212" s="18"/>
      <c r="ASO212" s="18"/>
      <c r="ASP212" s="18"/>
      <c r="ASQ212" s="18"/>
      <c r="ASR212" s="18"/>
      <c r="ASS212" s="18"/>
      <c r="AST212" s="18"/>
      <c r="ASU212" s="18"/>
      <c r="ASV212" s="18"/>
      <c r="ASW212" s="18"/>
      <c r="ASX212" s="18"/>
      <c r="ASY212" s="18"/>
      <c r="ASZ212" s="18"/>
      <c r="ATA212" s="18"/>
      <c r="ATB212" s="18"/>
      <c r="ATC212" s="18"/>
      <c r="ATD212" s="18"/>
      <c r="ATE212" s="18"/>
      <c r="ATF212" s="18"/>
      <c r="ATG212" s="18"/>
      <c r="ATH212" s="18"/>
      <c r="ATI212" s="18"/>
      <c r="ATJ212" s="18"/>
      <c r="ATK212" s="18"/>
      <c r="ATL212" s="18"/>
      <c r="ATM212" s="18"/>
      <c r="ATN212" s="18"/>
      <c r="ATO212" s="18"/>
      <c r="ATP212" s="18"/>
      <c r="ATQ212" s="18"/>
      <c r="ATR212" s="18"/>
      <c r="ATS212" s="18"/>
      <c r="ATT212" s="18"/>
      <c r="ATU212" s="18"/>
      <c r="ATV212" s="18"/>
      <c r="ATW212" s="18"/>
      <c r="ATX212" s="18"/>
      <c r="ATY212" s="18"/>
      <c r="ATZ212" s="18"/>
      <c r="AUA212" s="18"/>
      <c r="AUB212" s="18"/>
      <c r="AUC212" s="18"/>
      <c r="AUD212" s="18"/>
      <c r="AUE212" s="18"/>
      <c r="AUF212" s="18"/>
      <c r="AUG212" s="18"/>
      <c r="AUH212" s="18"/>
      <c r="AUI212" s="18"/>
      <c r="AUJ212" s="18"/>
      <c r="AUK212" s="18"/>
      <c r="AUL212" s="18"/>
      <c r="AUM212" s="18"/>
      <c r="AUN212" s="18"/>
      <c r="AUO212" s="18"/>
      <c r="AUP212" s="18"/>
      <c r="AUQ212" s="18"/>
      <c r="AUR212" s="18"/>
      <c r="AUS212" s="18"/>
      <c r="AUT212" s="18"/>
      <c r="AUU212" s="18"/>
      <c r="AUV212" s="18"/>
      <c r="AUW212" s="18"/>
      <c r="AUX212" s="18"/>
      <c r="AUY212" s="18"/>
      <c r="AUZ212" s="18"/>
      <c r="AVA212" s="18"/>
      <c r="AVB212" s="18"/>
      <c r="AVC212" s="18"/>
      <c r="AVD212" s="18"/>
      <c r="AVE212" s="18"/>
      <c r="AVF212" s="18"/>
      <c r="AVG212" s="18"/>
      <c r="AVH212" s="18"/>
      <c r="AVI212" s="18"/>
      <c r="AVJ212" s="18"/>
      <c r="AVK212" s="18"/>
      <c r="AVL212" s="18"/>
      <c r="AVM212" s="18"/>
      <c r="AVN212" s="18"/>
      <c r="AVO212" s="18"/>
      <c r="AVP212" s="18"/>
      <c r="AVQ212" s="18"/>
      <c r="AVR212" s="18"/>
      <c r="AVS212" s="18"/>
      <c r="AVT212" s="18"/>
      <c r="AVU212" s="18"/>
      <c r="AVV212" s="18"/>
      <c r="AVW212" s="18"/>
      <c r="AVX212" s="18"/>
      <c r="AVY212" s="18"/>
      <c r="AVZ212" s="18"/>
      <c r="AWA212" s="18"/>
      <c r="AWB212" s="18"/>
      <c r="AWC212" s="18"/>
      <c r="AWD212" s="18"/>
      <c r="AWE212" s="18"/>
      <c r="AWF212" s="18"/>
      <c r="AWG212" s="18"/>
      <c r="AWH212" s="18"/>
      <c r="AWI212" s="18"/>
      <c r="AWJ212" s="18"/>
      <c r="AWK212" s="18"/>
      <c r="AWL212" s="18"/>
      <c r="AWM212" s="18"/>
      <c r="AWN212" s="18"/>
      <c r="AWO212" s="18"/>
      <c r="AWP212" s="18"/>
      <c r="AWQ212" s="18"/>
      <c r="AWR212" s="18"/>
      <c r="AWS212" s="18"/>
      <c r="AWT212" s="18"/>
      <c r="AWU212" s="18"/>
      <c r="AWV212" s="18"/>
      <c r="AWW212" s="18"/>
      <c r="AWX212" s="18"/>
      <c r="AWY212" s="18"/>
      <c r="AWZ212" s="18"/>
      <c r="AXA212" s="18"/>
      <c r="AXB212" s="18"/>
      <c r="AXC212" s="18"/>
      <c r="AXD212" s="18"/>
      <c r="AXE212" s="18"/>
      <c r="AXF212" s="18"/>
      <c r="AXG212" s="18"/>
      <c r="AXH212" s="18"/>
      <c r="AXI212" s="18"/>
      <c r="AXJ212" s="18"/>
      <c r="AXK212" s="18"/>
      <c r="AXL212" s="18"/>
      <c r="AXM212" s="18"/>
      <c r="AXN212" s="18"/>
      <c r="AXO212" s="18"/>
      <c r="AXP212" s="18"/>
      <c r="AXQ212" s="18"/>
      <c r="AXR212" s="18"/>
      <c r="AXS212" s="18"/>
      <c r="AXT212" s="18"/>
      <c r="AXU212" s="18"/>
      <c r="AXV212" s="18"/>
      <c r="AXW212" s="18"/>
      <c r="AXX212" s="18"/>
      <c r="AXY212" s="18"/>
      <c r="AXZ212" s="18"/>
      <c r="AYA212" s="18"/>
      <c r="AYB212" s="18"/>
      <c r="AYC212" s="18"/>
      <c r="AYD212" s="18"/>
      <c r="AYE212" s="18"/>
      <c r="AYF212" s="18"/>
      <c r="AYG212" s="18"/>
      <c r="AYH212" s="18"/>
      <c r="AYI212" s="18"/>
      <c r="AYJ212" s="18"/>
      <c r="AYK212" s="18"/>
      <c r="AYL212" s="18"/>
      <c r="AYM212" s="18"/>
      <c r="AYN212" s="18"/>
      <c r="AYO212" s="18"/>
      <c r="AYP212" s="18"/>
      <c r="AYQ212" s="18"/>
      <c r="AYR212" s="18"/>
      <c r="AYS212" s="18"/>
      <c r="AYT212" s="18"/>
      <c r="AYU212" s="18"/>
      <c r="AYV212" s="18"/>
      <c r="AYW212" s="18"/>
      <c r="AYX212" s="18"/>
      <c r="AYY212" s="18"/>
      <c r="AYZ212" s="18"/>
      <c r="AZA212" s="18"/>
      <c r="AZB212" s="18"/>
      <c r="AZC212" s="18"/>
      <c r="AZD212" s="18"/>
      <c r="AZE212" s="18"/>
      <c r="AZF212" s="18"/>
      <c r="AZG212" s="18"/>
      <c r="AZH212" s="18"/>
      <c r="AZI212" s="18"/>
      <c r="AZJ212" s="18"/>
      <c r="AZK212" s="18"/>
      <c r="AZL212" s="18"/>
      <c r="AZM212" s="18"/>
      <c r="AZN212" s="18"/>
      <c r="AZO212" s="18"/>
      <c r="AZP212" s="18"/>
      <c r="AZQ212" s="18"/>
      <c r="AZR212" s="18"/>
      <c r="AZS212" s="18"/>
      <c r="AZT212" s="18"/>
      <c r="AZU212" s="18"/>
      <c r="AZV212" s="18"/>
      <c r="AZW212" s="18"/>
      <c r="AZX212" s="18"/>
      <c r="AZY212" s="18"/>
      <c r="AZZ212" s="18"/>
      <c r="BAA212" s="18"/>
      <c r="BAB212" s="18"/>
      <c r="BAC212" s="18"/>
      <c r="BAD212" s="18"/>
      <c r="BAE212" s="18"/>
      <c r="BAF212" s="18"/>
      <c r="BAG212" s="18"/>
      <c r="BAH212" s="18"/>
      <c r="BAI212" s="18"/>
      <c r="BAJ212" s="18"/>
      <c r="BAK212" s="18"/>
      <c r="BAL212" s="18"/>
      <c r="BAM212" s="18"/>
      <c r="BAN212" s="18"/>
      <c r="BAO212" s="18"/>
      <c r="BAP212" s="18"/>
      <c r="BAQ212" s="18"/>
      <c r="BAR212" s="18"/>
      <c r="BAS212" s="18"/>
      <c r="BAT212" s="18"/>
      <c r="BAU212" s="18"/>
      <c r="BAV212" s="18"/>
      <c r="BAW212" s="18"/>
      <c r="BAX212" s="18"/>
      <c r="BAY212" s="18"/>
      <c r="BAZ212" s="18"/>
      <c r="BBA212" s="18"/>
      <c r="BBB212" s="18"/>
      <c r="BBC212" s="18"/>
      <c r="BBD212" s="18"/>
      <c r="BBE212" s="18"/>
      <c r="BBF212" s="18"/>
      <c r="BBG212" s="18"/>
      <c r="BBH212" s="18"/>
      <c r="BBI212" s="18"/>
      <c r="BBJ212" s="18"/>
      <c r="BBK212" s="18"/>
      <c r="BBL212" s="18"/>
      <c r="BBM212" s="18"/>
      <c r="BBN212" s="18"/>
      <c r="BBO212" s="18"/>
      <c r="BBP212" s="18"/>
      <c r="BBQ212" s="18"/>
      <c r="BBR212" s="18"/>
      <c r="BBS212" s="18"/>
      <c r="BBT212" s="18"/>
      <c r="BBU212" s="18"/>
      <c r="BBV212" s="18"/>
      <c r="BBW212" s="18"/>
      <c r="BBX212" s="18"/>
      <c r="BBY212" s="18"/>
      <c r="BBZ212" s="18"/>
      <c r="BCA212" s="18"/>
      <c r="BCB212" s="18"/>
      <c r="BCC212" s="18"/>
      <c r="BCD212" s="18"/>
      <c r="BCE212" s="18"/>
      <c r="BCF212" s="18"/>
      <c r="BCG212" s="18"/>
      <c r="BCH212" s="18"/>
      <c r="BCI212" s="18"/>
      <c r="BCJ212" s="18"/>
      <c r="BCK212" s="18"/>
      <c r="BCL212" s="18"/>
      <c r="BCM212" s="18"/>
      <c r="BCN212" s="18"/>
      <c r="BCO212" s="18"/>
      <c r="BCP212" s="18"/>
      <c r="BCQ212" s="18"/>
      <c r="BCR212" s="18"/>
      <c r="BCS212" s="18"/>
      <c r="BCT212" s="18"/>
      <c r="BCU212" s="18"/>
      <c r="BCV212" s="18"/>
      <c r="BCW212" s="18"/>
      <c r="BCX212" s="18"/>
      <c r="BCY212" s="18"/>
      <c r="BCZ212" s="18"/>
      <c r="BDA212" s="18"/>
      <c r="BDB212" s="18"/>
      <c r="BDC212" s="18"/>
      <c r="BDD212" s="18"/>
      <c r="BDE212" s="18"/>
      <c r="BDF212" s="18"/>
      <c r="BDG212" s="18"/>
      <c r="BDH212" s="18"/>
      <c r="BDI212" s="18"/>
      <c r="BDJ212" s="18"/>
      <c r="BDK212" s="18"/>
      <c r="BDL212" s="18"/>
      <c r="BDM212" s="18"/>
      <c r="BDN212" s="18"/>
      <c r="BDO212" s="18"/>
      <c r="BDP212" s="18"/>
      <c r="BDQ212" s="18"/>
      <c r="BDR212" s="18"/>
      <c r="BDS212" s="18"/>
      <c r="BDT212" s="18"/>
      <c r="BDU212" s="18"/>
      <c r="BDV212" s="18"/>
      <c r="BDW212" s="18"/>
      <c r="BDX212" s="18"/>
      <c r="BDY212" s="18"/>
      <c r="BDZ212" s="18"/>
      <c r="BEA212" s="18"/>
      <c r="BEB212" s="18"/>
      <c r="BEC212" s="18"/>
      <c r="BED212" s="18"/>
      <c r="BEE212" s="18"/>
      <c r="BEF212" s="18"/>
      <c r="BEG212" s="18"/>
      <c r="BEH212" s="18"/>
      <c r="BEI212" s="18"/>
      <c r="BEJ212" s="18"/>
      <c r="BEK212" s="18"/>
      <c r="BEL212" s="18"/>
      <c r="BEM212" s="18"/>
      <c r="BEN212" s="18"/>
      <c r="BEO212" s="18"/>
      <c r="BEP212" s="18"/>
      <c r="BEQ212" s="18"/>
      <c r="BER212" s="18"/>
      <c r="BES212" s="18"/>
      <c r="BET212" s="18"/>
      <c r="BEU212" s="18"/>
      <c r="BEV212" s="18"/>
      <c r="BEW212" s="18"/>
      <c r="BEX212" s="18"/>
      <c r="BEY212" s="18"/>
      <c r="BEZ212" s="18"/>
      <c r="BFA212" s="18"/>
      <c r="BFB212" s="18"/>
      <c r="BFC212" s="18"/>
      <c r="BFD212" s="18"/>
      <c r="BFE212" s="18"/>
      <c r="BFF212" s="18"/>
      <c r="BFG212" s="18"/>
      <c r="BFH212" s="18"/>
      <c r="BFI212" s="18"/>
      <c r="BFJ212" s="18"/>
      <c r="BFK212" s="18"/>
      <c r="BFL212" s="18"/>
      <c r="BFM212" s="18"/>
      <c r="BFN212" s="18"/>
      <c r="BFO212" s="18"/>
      <c r="BFP212" s="18"/>
      <c r="BFQ212" s="18"/>
      <c r="BFR212" s="18"/>
      <c r="BFS212" s="18"/>
      <c r="BFT212" s="18"/>
      <c r="BFU212" s="18"/>
      <c r="BFV212" s="18"/>
      <c r="BFW212" s="18"/>
      <c r="BFX212" s="18"/>
      <c r="BFY212" s="18"/>
      <c r="BFZ212" s="18"/>
      <c r="BGA212" s="18"/>
      <c r="BGB212" s="18"/>
      <c r="BGC212" s="18"/>
      <c r="BGD212" s="18"/>
      <c r="BGE212" s="18"/>
      <c r="BGF212" s="18"/>
      <c r="BGG212" s="18"/>
      <c r="BGH212" s="18"/>
      <c r="BGI212" s="18"/>
      <c r="BGJ212" s="18"/>
      <c r="BGK212" s="18"/>
      <c r="BGL212" s="18"/>
      <c r="BGM212" s="18"/>
      <c r="BGN212" s="18"/>
      <c r="BGO212" s="18"/>
      <c r="BGP212" s="18"/>
      <c r="BGQ212" s="18"/>
      <c r="BGR212" s="18"/>
      <c r="BGS212" s="18"/>
      <c r="BGT212" s="18"/>
      <c r="BGU212" s="18"/>
      <c r="BGV212" s="18"/>
      <c r="BGW212" s="18"/>
      <c r="BGX212" s="18"/>
      <c r="BGY212" s="18"/>
      <c r="BGZ212" s="18"/>
      <c r="BHA212" s="18"/>
      <c r="BHB212" s="18"/>
      <c r="BHC212" s="18"/>
      <c r="BHD212" s="18"/>
      <c r="BHE212" s="18"/>
      <c r="BHF212" s="18"/>
      <c r="BHG212" s="18"/>
      <c r="BHH212" s="18"/>
      <c r="BHI212" s="18"/>
      <c r="BHJ212" s="18"/>
      <c r="BHK212" s="18"/>
      <c r="BHL212" s="18"/>
      <c r="BHM212" s="18"/>
      <c r="BHN212" s="18"/>
      <c r="BHO212" s="18"/>
      <c r="BHP212" s="18"/>
      <c r="BHQ212" s="18"/>
      <c r="BHR212" s="18"/>
      <c r="BHS212" s="18"/>
      <c r="BHT212" s="18"/>
      <c r="BHU212" s="18"/>
      <c r="BHV212" s="18"/>
      <c r="BHW212" s="18"/>
      <c r="BHX212" s="18"/>
      <c r="BHY212" s="18"/>
      <c r="BHZ212" s="18"/>
      <c r="BIA212" s="18"/>
      <c r="BIB212" s="18"/>
      <c r="BIC212" s="18"/>
      <c r="BID212" s="18"/>
      <c r="BIE212" s="18"/>
      <c r="BIF212" s="18"/>
      <c r="BIG212" s="18"/>
      <c r="BIH212" s="18"/>
      <c r="BII212" s="18"/>
      <c r="BIJ212" s="18"/>
      <c r="BIK212" s="18"/>
      <c r="BIL212" s="18"/>
      <c r="BIM212" s="18"/>
      <c r="BIN212" s="18"/>
      <c r="BIO212" s="18"/>
      <c r="BIP212" s="18"/>
      <c r="BIQ212" s="18"/>
      <c r="BIR212" s="18"/>
      <c r="BIS212" s="18"/>
      <c r="BIT212" s="18"/>
      <c r="BIU212" s="18"/>
      <c r="BIV212" s="18"/>
      <c r="BIW212" s="18"/>
      <c r="BIX212" s="18"/>
      <c r="BIY212" s="18"/>
      <c r="BIZ212" s="18"/>
      <c r="BJA212" s="18"/>
      <c r="BJB212" s="18"/>
      <c r="BJC212" s="18"/>
      <c r="BJD212" s="18"/>
      <c r="BJE212" s="18"/>
      <c r="BJF212" s="18"/>
      <c r="BJG212" s="18"/>
      <c r="BJH212" s="18"/>
      <c r="BJI212" s="18"/>
      <c r="BJJ212" s="18"/>
      <c r="BJK212" s="18"/>
      <c r="BJL212" s="18"/>
      <c r="BJM212" s="18"/>
      <c r="BJN212" s="18"/>
      <c r="BJO212" s="18"/>
      <c r="BJP212" s="18"/>
      <c r="BJQ212" s="18"/>
      <c r="BJR212" s="18"/>
      <c r="BJS212" s="18"/>
      <c r="BJT212" s="18"/>
      <c r="BJU212" s="18"/>
      <c r="BJV212" s="18"/>
      <c r="BJW212" s="18"/>
      <c r="BJX212" s="18"/>
      <c r="BJY212" s="18"/>
      <c r="BJZ212" s="18"/>
      <c r="BKA212" s="18"/>
      <c r="BKB212" s="18"/>
      <c r="BKC212" s="18"/>
      <c r="BKD212" s="18"/>
      <c r="BKE212" s="18"/>
      <c r="BKF212" s="18"/>
      <c r="BKG212" s="18"/>
      <c r="BKH212" s="18"/>
      <c r="BKI212" s="18"/>
      <c r="BKJ212" s="18"/>
      <c r="BKK212" s="18"/>
      <c r="BKL212" s="18"/>
      <c r="BKM212" s="18"/>
      <c r="BKN212" s="18"/>
      <c r="BKO212" s="18"/>
      <c r="BKP212" s="18"/>
      <c r="BKQ212" s="18"/>
      <c r="BKR212" s="18"/>
      <c r="BKS212" s="18"/>
      <c r="BKT212" s="18"/>
      <c r="BKU212" s="18"/>
      <c r="BKV212" s="18"/>
      <c r="BKW212" s="18"/>
      <c r="BKX212" s="18"/>
      <c r="BKY212" s="18"/>
      <c r="BKZ212" s="18"/>
      <c r="BLA212" s="18"/>
      <c r="BLB212" s="18"/>
      <c r="BLC212" s="18"/>
      <c r="BLD212" s="18"/>
      <c r="BLE212" s="18"/>
      <c r="BLF212" s="18"/>
      <c r="BLG212" s="18"/>
      <c r="BLH212" s="18"/>
      <c r="BLI212" s="18"/>
      <c r="BLJ212" s="18"/>
      <c r="BLK212" s="18"/>
      <c r="BLL212" s="18"/>
      <c r="BLM212" s="18"/>
      <c r="BLN212" s="18"/>
      <c r="BLO212" s="18"/>
      <c r="BLP212" s="18"/>
      <c r="BLQ212" s="18"/>
      <c r="BLR212" s="18"/>
      <c r="BLS212" s="18"/>
      <c r="BLT212" s="18"/>
      <c r="BLU212" s="18"/>
      <c r="BLV212" s="18"/>
      <c r="BLW212" s="18"/>
      <c r="BLX212" s="18"/>
      <c r="BLY212" s="18"/>
      <c r="BLZ212" s="18"/>
      <c r="BMA212" s="18"/>
      <c r="BMB212" s="18"/>
      <c r="BMC212" s="18"/>
      <c r="BMD212" s="18"/>
      <c r="BME212" s="18"/>
      <c r="BMF212" s="18"/>
      <c r="BMG212" s="18"/>
      <c r="BMH212" s="18"/>
      <c r="BMI212" s="18"/>
      <c r="BMJ212" s="18"/>
      <c r="BMK212" s="18"/>
      <c r="BML212" s="18"/>
      <c r="BMM212" s="18"/>
      <c r="BMN212" s="18"/>
      <c r="BMO212" s="18"/>
      <c r="BMP212" s="18"/>
      <c r="BMQ212" s="18"/>
      <c r="BMR212" s="18"/>
      <c r="BMS212" s="18"/>
      <c r="BMT212" s="18"/>
      <c r="BMU212" s="18"/>
      <c r="BMV212" s="18"/>
      <c r="BMW212" s="18"/>
      <c r="BMX212" s="18"/>
      <c r="BMY212" s="18"/>
      <c r="BMZ212" s="18"/>
      <c r="BNA212" s="18"/>
      <c r="BNB212" s="18"/>
      <c r="BNC212" s="18"/>
      <c r="BND212" s="18"/>
      <c r="BNE212" s="18"/>
      <c r="BNF212" s="18"/>
      <c r="BNG212" s="18"/>
      <c r="BNH212" s="18"/>
      <c r="BNI212" s="18"/>
      <c r="BNJ212" s="18"/>
      <c r="BNK212" s="18"/>
      <c r="BNL212" s="18"/>
      <c r="BNM212" s="18"/>
      <c r="BNN212" s="18"/>
      <c r="BNO212" s="18"/>
      <c r="BNP212" s="18"/>
      <c r="BNQ212" s="18"/>
      <c r="BNR212" s="18"/>
      <c r="BNS212" s="18"/>
      <c r="BNT212" s="18"/>
      <c r="BNU212" s="18"/>
      <c r="BNV212" s="18"/>
      <c r="BNW212" s="18"/>
      <c r="BNX212" s="18"/>
      <c r="BNY212" s="18"/>
      <c r="BNZ212" s="18"/>
      <c r="BOA212" s="18"/>
      <c r="BOB212" s="18"/>
      <c r="BOC212" s="18"/>
      <c r="BOD212" s="18"/>
      <c r="BOE212" s="18"/>
      <c r="BOF212" s="18"/>
      <c r="BOG212" s="18"/>
      <c r="BOH212" s="18"/>
      <c r="BOI212" s="18"/>
      <c r="BOJ212" s="18"/>
      <c r="BOK212" s="18"/>
      <c r="BOL212" s="18"/>
      <c r="BOM212" s="18"/>
      <c r="BON212" s="18"/>
      <c r="BOO212" s="18"/>
      <c r="BOP212" s="18"/>
      <c r="BOQ212" s="18"/>
      <c r="BOR212" s="18"/>
      <c r="BOS212" s="18"/>
      <c r="BOT212" s="18"/>
      <c r="BOU212" s="18"/>
      <c r="BOV212" s="18"/>
      <c r="BOW212" s="18"/>
      <c r="BOX212" s="18"/>
      <c r="BOY212" s="18"/>
      <c r="BOZ212" s="18"/>
      <c r="BPA212" s="18"/>
      <c r="BPB212" s="18"/>
      <c r="BPC212" s="18"/>
      <c r="BPD212" s="18"/>
      <c r="BPE212" s="18"/>
      <c r="BPF212" s="18"/>
      <c r="BPG212" s="18"/>
      <c r="BPH212" s="18"/>
      <c r="BPI212" s="18"/>
      <c r="BPJ212" s="18"/>
      <c r="BPK212" s="18"/>
      <c r="BPL212" s="18"/>
      <c r="BPM212" s="18"/>
      <c r="BPN212" s="18"/>
      <c r="BPO212" s="18"/>
      <c r="BPP212" s="18"/>
      <c r="BPQ212" s="18"/>
      <c r="BPR212" s="18"/>
      <c r="BPS212" s="18"/>
      <c r="BPT212" s="18"/>
      <c r="BPU212" s="18"/>
      <c r="BPV212" s="18"/>
      <c r="BPW212" s="18"/>
      <c r="BPX212" s="18"/>
      <c r="BPY212" s="18"/>
      <c r="BPZ212" s="18"/>
      <c r="BQA212" s="18"/>
      <c r="BQB212" s="18"/>
      <c r="BQC212" s="18"/>
      <c r="BQD212" s="18"/>
      <c r="BQE212" s="18"/>
      <c r="BQF212" s="18"/>
      <c r="BQG212" s="18"/>
      <c r="BQH212" s="18"/>
      <c r="BQI212" s="18"/>
      <c r="BQJ212" s="18"/>
      <c r="BQK212" s="18"/>
      <c r="BQL212" s="18"/>
      <c r="BQM212" s="18"/>
      <c r="BQN212" s="18"/>
      <c r="BQO212" s="18"/>
      <c r="BQP212" s="18"/>
      <c r="BQQ212" s="18"/>
      <c r="BQR212" s="18"/>
      <c r="BQS212" s="18"/>
      <c r="BQT212" s="18"/>
      <c r="BQU212" s="18"/>
      <c r="BQV212" s="18"/>
      <c r="BQW212" s="18"/>
      <c r="BQX212" s="18"/>
      <c r="BQY212" s="18"/>
      <c r="BQZ212" s="18"/>
      <c r="BRA212" s="18"/>
      <c r="BRB212" s="18"/>
      <c r="BRC212" s="18"/>
      <c r="BRD212" s="18"/>
      <c r="BRE212" s="18"/>
      <c r="BRF212" s="18"/>
      <c r="BRG212" s="18"/>
      <c r="BRH212" s="18"/>
      <c r="BRI212" s="18"/>
      <c r="BRJ212" s="18"/>
      <c r="BRK212" s="18"/>
      <c r="BRL212" s="18"/>
      <c r="BRM212" s="18"/>
      <c r="BRN212" s="18"/>
      <c r="BRO212" s="18"/>
      <c r="BRP212" s="18"/>
      <c r="BRQ212" s="18"/>
      <c r="BRR212" s="18"/>
      <c r="BRS212" s="18"/>
      <c r="BRT212" s="18"/>
      <c r="BRU212" s="18"/>
      <c r="BRV212" s="18"/>
      <c r="BRW212" s="18"/>
      <c r="BRX212" s="18"/>
      <c r="BRY212" s="18"/>
      <c r="BRZ212" s="18"/>
      <c r="BSA212" s="18"/>
      <c r="BSB212" s="18"/>
      <c r="BSC212" s="18"/>
      <c r="BSD212" s="18"/>
      <c r="BSE212" s="18"/>
      <c r="BSF212" s="18"/>
      <c r="BSG212" s="18"/>
      <c r="BSH212" s="18"/>
      <c r="BSI212" s="18"/>
      <c r="BSJ212" s="18"/>
      <c r="BSK212" s="18"/>
      <c r="BSL212" s="18"/>
      <c r="BSM212" s="18"/>
      <c r="BSN212" s="18"/>
      <c r="BSO212" s="18"/>
      <c r="BSP212" s="18"/>
      <c r="BSQ212" s="18"/>
      <c r="BSR212" s="18"/>
      <c r="BSS212" s="18"/>
      <c r="BST212" s="18"/>
      <c r="BSU212" s="18"/>
      <c r="BSV212" s="18"/>
      <c r="BSW212" s="18"/>
      <c r="BSX212" s="18"/>
      <c r="BSY212" s="18"/>
      <c r="BSZ212" s="18"/>
      <c r="BTA212" s="18"/>
      <c r="BTB212" s="18"/>
      <c r="BTC212" s="18"/>
      <c r="BTD212" s="18"/>
      <c r="BTE212" s="18"/>
      <c r="BTF212" s="18"/>
      <c r="BTG212" s="18"/>
      <c r="BTH212" s="18"/>
    </row>
    <row r="213" spans="1:1880" s="418" customFormat="1" ht="78.75" customHeight="1" x14ac:dyDescent="0.3">
      <c r="A213" s="98">
        <v>602</v>
      </c>
      <c r="B213" s="356" t="s">
        <v>58</v>
      </c>
      <c r="C213" s="356" t="s">
        <v>265</v>
      </c>
      <c r="D213" s="97" t="s">
        <v>323</v>
      </c>
      <c r="E213" s="354" t="e">
        <f>INDEX('PY1 Data(H)'!$A$1:$CZ$307,MATCH('Unit Data from Audit Worksheet'!$A213,'PY1 Data(H)'!$A$1:$A$307,0),MATCH('Unit Data from Audit Worksheet'!$D$2,'PY1 Data(H)'!$A$1:$CZ$1,0))</f>
        <v>#N/A</v>
      </c>
      <c r="F213" s="185">
        <v>0</v>
      </c>
      <c r="G213" s="421" t="str">
        <f>IF(ISBLANK(F213),"Please do not leave blank","")</f>
        <v/>
      </c>
      <c r="H213" s="386">
        <f>IF(F213&lt;0,"Note: Number is normally positive.",)</f>
        <v>0</v>
      </c>
      <c r="I213" s="71"/>
      <c r="J213" s="176"/>
      <c r="K213" s="587"/>
      <c r="L213"/>
      <c r="M213" s="18"/>
      <c r="N213" s="186"/>
      <c r="O213" s="18"/>
      <c r="P213" s="18"/>
      <c r="Q213" s="18"/>
      <c r="R213" s="18"/>
      <c r="S213" s="18"/>
      <c r="T213" s="18"/>
      <c r="U213" s="18"/>
      <c r="V213" s="18"/>
      <c r="W213" s="18"/>
      <c r="X213" s="18"/>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c r="IP213" s="18"/>
      <c r="IQ213" s="18"/>
      <c r="IR213" s="18"/>
      <c r="IS213" s="18"/>
      <c r="IT213" s="18"/>
      <c r="IU213" s="18"/>
      <c r="IV213" s="18"/>
      <c r="IW213" s="18"/>
      <c r="IX213" s="18"/>
      <c r="IY213" s="18"/>
      <c r="IZ213" s="18"/>
      <c r="JA213" s="18"/>
      <c r="JB213" s="18"/>
      <c r="JC213" s="18"/>
      <c r="JD213" s="18"/>
      <c r="JE213" s="18"/>
      <c r="JF213" s="18"/>
      <c r="JG213" s="18"/>
      <c r="JH213" s="18"/>
      <c r="JI213" s="18"/>
      <c r="JJ213" s="18"/>
      <c r="JK213" s="18"/>
      <c r="JL213" s="18"/>
      <c r="JM213" s="18"/>
      <c r="JN213" s="18"/>
      <c r="JO213" s="18"/>
      <c r="JP213" s="18"/>
      <c r="JQ213" s="18"/>
      <c r="JR213" s="18"/>
      <c r="JS213" s="18"/>
      <c r="JT213" s="18"/>
      <c r="JU213" s="18"/>
      <c r="JV213" s="18"/>
      <c r="JW213" s="18"/>
      <c r="JX213" s="18"/>
      <c r="JY213" s="18"/>
      <c r="JZ213" s="18"/>
      <c r="KA213" s="18"/>
      <c r="KB213" s="18"/>
      <c r="KC213" s="18"/>
      <c r="KD213" s="18"/>
      <c r="KE213" s="18"/>
      <c r="KF213" s="18"/>
      <c r="KG213" s="18"/>
      <c r="KH213" s="18"/>
      <c r="KI213" s="18"/>
      <c r="KJ213" s="18"/>
      <c r="KK213" s="18"/>
      <c r="KL213" s="18"/>
      <c r="KM213" s="18"/>
      <c r="KN213" s="18"/>
      <c r="KO213" s="18"/>
      <c r="KP213" s="18"/>
      <c r="KQ213" s="18"/>
      <c r="KR213" s="18"/>
      <c r="KS213" s="18"/>
      <c r="KT213" s="18"/>
      <c r="KU213" s="18"/>
      <c r="KV213" s="18"/>
      <c r="KW213" s="18"/>
      <c r="KX213" s="18"/>
      <c r="KY213" s="18"/>
      <c r="KZ213" s="18"/>
      <c r="LA213" s="18"/>
      <c r="LB213" s="18"/>
      <c r="LC213" s="18"/>
      <c r="LD213" s="18"/>
      <c r="LE213" s="18"/>
      <c r="LF213" s="18"/>
      <c r="LG213" s="18"/>
      <c r="LH213" s="18"/>
      <c r="LI213" s="18"/>
      <c r="LJ213" s="18"/>
      <c r="LK213" s="18"/>
      <c r="LL213" s="18"/>
      <c r="LM213" s="18"/>
      <c r="LN213" s="18"/>
      <c r="LO213" s="18"/>
      <c r="LP213" s="18"/>
      <c r="LQ213" s="18"/>
      <c r="LR213" s="18"/>
      <c r="LS213" s="18"/>
      <c r="LT213" s="18"/>
      <c r="LU213" s="18"/>
      <c r="LV213" s="18"/>
      <c r="LW213" s="18"/>
      <c r="LX213" s="18"/>
      <c r="LY213" s="18"/>
      <c r="LZ213" s="18"/>
      <c r="MA213" s="18"/>
      <c r="MB213" s="18"/>
      <c r="MC213" s="18"/>
      <c r="MD213" s="18"/>
      <c r="ME213" s="18"/>
      <c r="MF213" s="18"/>
      <c r="MG213" s="18"/>
      <c r="MH213" s="18"/>
      <c r="MI213" s="18"/>
      <c r="MJ213" s="18"/>
      <c r="MK213" s="18"/>
      <c r="ML213" s="18"/>
      <c r="MM213" s="18"/>
      <c r="MN213" s="18"/>
      <c r="MO213" s="18"/>
      <c r="MP213" s="18"/>
      <c r="MQ213" s="18"/>
      <c r="MR213" s="18"/>
      <c r="MS213" s="18"/>
      <c r="MT213" s="18"/>
      <c r="MU213" s="18"/>
      <c r="MV213" s="18"/>
      <c r="MW213" s="18"/>
      <c r="MX213" s="18"/>
      <c r="MY213" s="18"/>
      <c r="MZ213" s="18"/>
      <c r="NA213" s="18"/>
      <c r="NB213" s="18"/>
      <c r="NC213" s="18"/>
      <c r="ND213" s="18"/>
      <c r="NE213" s="18"/>
      <c r="NF213" s="18"/>
      <c r="NG213" s="18"/>
      <c r="NH213" s="18"/>
      <c r="NI213" s="18"/>
      <c r="NJ213" s="18"/>
      <c r="NK213" s="18"/>
      <c r="NL213" s="18"/>
      <c r="NM213" s="18"/>
      <c r="NN213" s="18"/>
      <c r="NO213" s="18"/>
      <c r="NP213" s="18"/>
      <c r="NQ213" s="18"/>
      <c r="NR213" s="18"/>
      <c r="NS213" s="18"/>
      <c r="NT213" s="18"/>
      <c r="NU213" s="18"/>
      <c r="NV213" s="18"/>
      <c r="NW213" s="18"/>
      <c r="NX213" s="18"/>
      <c r="NY213" s="18"/>
      <c r="NZ213" s="18"/>
      <c r="OA213" s="18"/>
      <c r="OB213" s="18"/>
      <c r="OC213" s="18"/>
      <c r="OD213" s="18"/>
      <c r="OE213" s="18"/>
      <c r="OF213" s="18"/>
      <c r="OG213" s="18"/>
      <c r="OH213" s="18"/>
      <c r="OI213" s="18"/>
      <c r="OJ213" s="18"/>
      <c r="OK213" s="18"/>
      <c r="OL213" s="18"/>
      <c r="OM213" s="18"/>
      <c r="ON213" s="18"/>
      <c r="OO213" s="18"/>
      <c r="OP213" s="18"/>
      <c r="OQ213" s="18"/>
      <c r="OR213" s="18"/>
      <c r="OS213" s="18"/>
      <c r="OT213" s="18"/>
      <c r="OU213" s="18"/>
      <c r="OV213" s="18"/>
      <c r="OW213" s="18"/>
      <c r="OX213" s="18"/>
      <c r="OY213" s="18"/>
      <c r="OZ213" s="18"/>
      <c r="PA213" s="18"/>
      <c r="PB213" s="18"/>
      <c r="PC213" s="18"/>
      <c r="PD213" s="18"/>
      <c r="PE213" s="18"/>
      <c r="PF213" s="18"/>
      <c r="PG213" s="18"/>
      <c r="PH213" s="18"/>
      <c r="PI213" s="18"/>
      <c r="PJ213" s="18"/>
      <c r="PK213" s="18"/>
      <c r="PL213" s="18"/>
      <c r="PM213" s="18"/>
      <c r="PN213" s="18"/>
      <c r="PO213" s="18"/>
      <c r="PP213" s="18"/>
      <c r="PQ213" s="18"/>
      <c r="PR213" s="18"/>
      <c r="PS213" s="18"/>
      <c r="PT213" s="18"/>
      <c r="PU213" s="18"/>
      <c r="PV213" s="18"/>
      <c r="PW213" s="18"/>
      <c r="PX213" s="18"/>
      <c r="PY213" s="18"/>
      <c r="PZ213" s="18"/>
      <c r="QA213" s="18"/>
      <c r="QB213" s="18"/>
      <c r="QC213" s="18"/>
      <c r="QD213" s="18"/>
      <c r="QE213" s="18"/>
      <c r="QF213" s="18"/>
      <c r="QG213" s="18"/>
      <c r="QH213" s="18"/>
      <c r="QI213" s="18"/>
      <c r="QJ213" s="18"/>
      <c r="QK213" s="18"/>
      <c r="QL213" s="18"/>
      <c r="QM213" s="18"/>
      <c r="QN213" s="18"/>
      <c r="QO213" s="18"/>
      <c r="QP213" s="18"/>
      <c r="QQ213" s="18"/>
      <c r="QR213" s="18"/>
      <c r="QS213" s="18"/>
      <c r="QT213" s="18"/>
      <c r="QU213" s="18"/>
      <c r="QV213" s="18"/>
      <c r="QW213" s="18"/>
      <c r="QX213" s="18"/>
      <c r="QY213" s="18"/>
      <c r="QZ213" s="18"/>
      <c r="RA213" s="18"/>
      <c r="RB213" s="18"/>
      <c r="RC213" s="18"/>
      <c r="RD213" s="18"/>
      <c r="RE213" s="18"/>
      <c r="RF213" s="18"/>
      <c r="RG213" s="18"/>
      <c r="RH213" s="18"/>
      <c r="RI213" s="18"/>
      <c r="RJ213" s="18"/>
      <c r="RK213" s="18"/>
      <c r="RL213" s="18"/>
      <c r="RM213" s="18"/>
      <c r="RN213" s="18"/>
      <c r="RO213" s="18"/>
      <c r="RP213" s="18"/>
      <c r="RQ213" s="18"/>
      <c r="RR213" s="18"/>
      <c r="RS213" s="18"/>
      <c r="RT213" s="18"/>
      <c r="RU213" s="18"/>
      <c r="RV213" s="18"/>
      <c r="RW213" s="18"/>
      <c r="RX213" s="18"/>
      <c r="RY213" s="18"/>
      <c r="RZ213" s="18"/>
      <c r="SA213" s="18"/>
      <c r="SB213" s="18"/>
      <c r="SC213" s="18"/>
      <c r="SD213" s="18"/>
      <c r="SE213" s="18"/>
      <c r="SF213" s="18"/>
      <c r="SG213" s="18"/>
      <c r="SH213" s="18"/>
      <c r="SI213" s="18"/>
      <c r="SJ213" s="18"/>
      <c r="SK213" s="18"/>
      <c r="SL213" s="18"/>
      <c r="SM213" s="18"/>
      <c r="SN213" s="18"/>
      <c r="SO213" s="18"/>
      <c r="SP213" s="18"/>
      <c r="SQ213" s="18"/>
      <c r="SR213" s="18"/>
      <c r="SS213" s="18"/>
      <c r="ST213" s="18"/>
      <c r="SU213" s="18"/>
      <c r="SV213" s="18"/>
      <c r="SW213" s="18"/>
      <c r="SX213" s="18"/>
      <c r="SY213" s="18"/>
      <c r="SZ213" s="18"/>
      <c r="TA213" s="18"/>
      <c r="TB213" s="18"/>
      <c r="TC213" s="18"/>
      <c r="TD213" s="18"/>
      <c r="TE213" s="18"/>
      <c r="TF213" s="18"/>
      <c r="TG213" s="18"/>
      <c r="TH213" s="18"/>
      <c r="TI213" s="18"/>
      <c r="TJ213" s="18"/>
      <c r="TK213" s="18"/>
      <c r="TL213" s="18"/>
      <c r="TM213" s="18"/>
      <c r="TN213" s="18"/>
      <c r="TO213" s="18"/>
      <c r="TP213" s="18"/>
      <c r="TQ213" s="18"/>
      <c r="TR213" s="18"/>
      <c r="TS213" s="18"/>
      <c r="TT213" s="18"/>
      <c r="TU213" s="18"/>
      <c r="TV213" s="18"/>
      <c r="TW213" s="18"/>
      <c r="TX213" s="18"/>
      <c r="TY213" s="18"/>
      <c r="TZ213" s="18"/>
      <c r="UA213" s="18"/>
      <c r="UB213" s="18"/>
      <c r="UC213" s="18"/>
      <c r="UD213" s="18"/>
      <c r="UE213" s="18"/>
      <c r="UF213" s="18"/>
      <c r="UG213" s="18"/>
      <c r="UH213" s="18"/>
      <c r="UI213" s="18"/>
      <c r="UJ213" s="18"/>
      <c r="UK213" s="18"/>
      <c r="UL213" s="18"/>
      <c r="UM213" s="18"/>
      <c r="UN213" s="18"/>
      <c r="UO213" s="18"/>
      <c r="UP213" s="18"/>
      <c r="UQ213" s="18"/>
      <c r="UR213" s="18"/>
      <c r="US213" s="18"/>
      <c r="UT213" s="18"/>
      <c r="UU213" s="18"/>
      <c r="UV213" s="18"/>
      <c r="UW213" s="18"/>
      <c r="UX213" s="18"/>
      <c r="UY213" s="18"/>
      <c r="UZ213" s="18"/>
      <c r="VA213" s="18"/>
      <c r="VB213" s="18"/>
      <c r="VC213" s="18"/>
      <c r="VD213" s="18"/>
      <c r="VE213" s="18"/>
      <c r="VF213" s="18"/>
      <c r="VG213" s="18"/>
      <c r="VH213" s="18"/>
      <c r="VI213" s="18"/>
      <c r="VJ213" s="18"/>
      <c r="VK213" s="18"/>
      <c r="VL213" s="18"/>
      <c r="VM213" s="18"/>
      <c r="VN213" s="18"/>
      <c r="VO213" s="18"/>
      <c r="VP213" s="18"/>
      <c r="VQ213" s="18"/>
      <c r="VR213" s="18"/>
      <c r="VS213" s="18"/>
      <c r="VT213" s="18"/>
      <c r="VU213" s="18"/>
      <c r="VV213" s="18"/>
      <c r="VW213" s="18"/>
      <c r="VX213" s="18"/>
      <c r="VY213" s="18"/>
      <c r="VZ213" s="18"/>
      <c r="WA213" s="18"/>
      <c r="WB213" s="18"/>
      <c r="WC213" s="18"/>
      <c r="WD213" s="18"/>
      <c r="WE213" s="18"/>
      <c r="WF213" s="18"/>
      <c r="WG213" s="18"/>
      <c r="WH213" s="18"/>
      <c r="WI213" s="18"/>
      <c r="WJ213" s="18"/>
      <c r="WK213" s="18"/>
      <c r="WL213" s="18"/>
      <c r="WM213" s="18"/>
      <c r="WN213" s="18"/>
      <c r="WO213" s="18"/>
      <c r="WP213" s="18"/>
      <c r="WQ213" s="18"/>
      <c r="WR213" s="18"/>
      <c r="WS213" s="18"/>
      <c r="WT213" s="18"/>
      <c r="WU213" s="18"/>
      <c r="WV213" s="18"/>
      <c r="WW213" s="18"/>
      <c r="WX213" s="18"/>
      <c r="WY213" s="18"/>
      <c r="WZ213" s="18"/>
      <c r="XA213" s="18"/>
      <c r="XB213" s="18"/>
      <c r="XC213" s="18"/>
      <c r="XD213" s="18"/>
      <c r="XE213" s="18"/>
      <c r="XF213" s="18"/>
      <c r="XG213" s="18"/>
      <c r="XH213" s="18"/>
      <c r="XI213" s="18"/>
      <c r="XJ213" s="18"/>
      <c r="XK213" s="18"/>
      <c r="XL213" s="18"/>
      <c r="XM213" s="18"/>
      <c r="XN213" s="18"/>
      <c r="XO213" s="18"/>
      <c r="XP213" s="18"/>
      <c r="XQ213" s="18"/>
      <c r="XR213" s="18"/>
      <c r="XS213" s="18"/>
      <c r="XT213" s="18"/>
      <c r="XU213" s="18"/>
      <c r="XV213" s="18"/>
      <c r="XW213" s="18"/>
      <c r="XX213" s="18"/>
      <c r="XY213" s="18"/>
      <c r="XZ213" s="18"/>
      <c r="YA213" s="18"/>
      <c r="YB213" s="18"/>
      <c r="YC213" s="18"/>
      <c r="YD213" s="18"/>
      <c r="YE213" s="18"/>
      <c r="YF213" s="18"/>
      <c r="YG213" s="18"/>
      <c r="YH213" s="18"/>
      <c r="YI213" s="18"/>
      <c r="YJ213" s="18"/>
      <c r="YK213" s="18"/>
      <c r="YL213" s="18"/>
      <c r="YM213" s="18"/>
      <c r="YN213" s="18"/>
      <c r="YO213" s="18"/>
      <c r="YP213" s="18"/>
      <c r="YQ213" s="18"/>
      <c r="YR213" s="18"/>
      <c r="YS213" s="18"/>
      <c r="YT213" s="18"/>
      <c r="YU213" s="18"/>
      <c r="YV213" s="18"/>
      <c r="YW213" s="18"/>
      <c r="YX213" s="18"/>
      <c r="YY213" s="18"/>
      <c r="YZ213" s="18"/>
      <c r="ZA213" s="18"/>
      <c r="ZB213" s="18"/>
      <c r="ZC213" s="18"/>
      <c r="ZD213" s="18"/>
      <c r="ZE213" s="18"/>
      <c r="ZF213" s="18"/>
      <c r="ZG213" s="18"/>
      <c r="ZH213" s="18"/>
      <c r="ZI213" s="18"/>
      <c r="ZJ213" s="18"/>
      <c r="ZK213" s="18"/>
      <c r="ZL213" s="18"/>
      <c r="ZM213" s="18"/>
      <c r="ZN213" s="18"/>
      <c r="ZO213" s="18"/>
      <c r="ZP213" s="18"/>
      <c r="ZQ213" s="18"/>
      <c r="ZR213" s="18"/>
      <c r="ZS213" s="18"/>
      <c r="ZT213" s="18"/>
      <c r="ZU213" s="18"/>
      <c r="ZV213" s="18"/>
      <c r="ZW213" s="18"/>
      <c r="ZX213" s="18"/>
      <c r="ZY213" s="18"/>
      <c r="ZZ213" s="18"/>
      <c r="AAA213" s="18"/>
      <c r="AAB213" s="18"/>
      <c r="AAC213" s="18"/>
      <c r="AAD213" s="18"/>
      <c r="AAE213" s="18"/>
      <c r="AAF213" s="18"/>
      <c r="AAG213" s="18"/>
      <c r="AAH213" s="18"/>
      <c r="AAI213" s="18"/>
      <c r="AAJ213" s="18"/>
      <c r="AAK213" s="18"/>
      <c r="AAL213" s="18"/>
      <c r="AAM213" s="18"/>
      <c r="AAN213" s="18"/>
      <c r="AAO213" s="18"/>
      <c r="AAP213" s="18"/>
      <c r="AAQ213" s="18"/>
      <c r="AAR213" s="18"/>
      <c r="AAS213" s="18"/>
      <c r="AAT213" s="18"/>
      <c r="AAU213" s="18"/>
      <c r="AAV213" s="18"/>
      <c r="AAW213" s="18"/>
      <c r="AAX213" s="18"/>
      <c r="AAY213" s="18"/>
      <c r="AAZ213" s="18"/>
      <c r="ABA213" s="18"/>
      <c r="ABB213" s="18"/>
      <c r="ABC213" s="18"/>
      <c r="ABD213" s="18"/>
      <c r="ABE213" s="18"/>
      <c r="ABF213" s="18"/>
      <c r="ABG213" s="18"/>
      <c r="ABH213" s="18"/>
      <c r="ABI213" s="18"/>
      <c r="ABJ213" s="18"/>
      <c r="ABK213" s="18"/>
      <c r="ABL213" s="18"/>
      <c r="ABM213" s="18"/>
      <c r="ABN213" s="18"/>
      <c r="ABO213" s="18"/>
      <c r="ABP213" s="18"/>
      <c r="ABQ213" s="18"/>
      <c r="ABR213" s="18"/>
      <c r="ABS213" s="18"/>
      <c r="ABT213" s="18"/>
      <c r="ABU213" s="18"/>
      <c r="ABV213" s="18"/>
      <c r="ABW213" s="18"/>
      <c r="ABX213" s="18"/>
      <c r="ABY213" s="18"/>
      <c r="ABZ213" s="18"/>
      <c r="ACA213" s="18"/>
      <c r="ACB213" s="18"/>
      <c r="ACC213" s="18"/>
      <c r="ACD213" s="18"/>
      <c r="ACE213" s="18"/>
      <c r="ACF213" s="18"/>
      <c r="ACG213" s="18"/>
      <c r="ACH213" s="18"/>
      <c r="ACI213" s="18"/>
      <c r="ACJ213" s="18"/>
      <c r="ACK213" s="18"/>
      <c r="ACL213" s="18"/>
      <c r="ACM213" s="18"/>
      <c r="ACN213" s="18"/>
      <c r="ACO213" s="18"/>
      <c r="ACP213" s="18"/>
      <c r="ACQ213" s="18"/>
      <c r="ACR213" s="18"/>
      <c r="ACS213" s="18"/>
      <c r="ACT213" s="18"/>
      <c r="ACU213" s="18"/>
      <c r="ACV213" s="18"/>
      <c r="ACW213" s="18"/>
      <c r="ACX213" s="18"/>
      <c r="ACY213" s="18"/>
      <c r="ACZ213" s="18"/>
      <c r="ADA213" s="18"/>
      <c r="ADB213" s="18"/>
      <c r="ADC213" s="18"/>
      <c r="ADD213" s="18"/>
      <c r="ADE213" s="18"/>
      <c r="ADF213" s="18"/>
      <c r="ADG213" s="18"/>
      <c r="ADH213" s="18"/>
      <c r="ADI213" s="18"/>
      <c r="ADJ213" s="18"/>
      <c r="ADK213" s="18"/>
      <c r="ADL213" s="18"/>
      <c r="ADM213" s="18"/>
      <c r="ADN213" s="18"/>
      <c r="ADO213" s="18"/>
      <c r="ADP213" s="18"/>
      <c r="ADQ213" s="18"/>
      <c r="ADR213" s="18"/>
      <c r="ADS213" s="18"/>
      <c r="ADT213" s="18"/>
      <c r="ADU213" s="18"/>
      <c r="ADV213" s="18"/>
      <c r="ADW213" s="18"/>
      <c r="ADX213" s="18"/>
      <c r="ADY213" s="18"/>
      <c r="ADZ213" s="18"/>
      <c r="AEA213" s="18"/>
      <c r="AEB213" s="18"/>
      <c r="AEC213" s="18"/>
      <c r="AED213" s="18"/>
      <c r="AEE213" s="18"/>
      <c r="AEF213" s="18"/>
      <c r="AEG213" s="18"/>
      <c r="AEH213" s="18"/>
      <c r="AEI213" s="18"/>
      <c r="AEJ213" s="18"/>
      <c r="AEK213" s="18"/>
      <c r="AEL213" s="18"/>
      <c r="AEM213" s="18"/>
      <c r="AEN213" s="18"/>
      <c r="AEO213" s="18"/>
      <c r="AEP213" s="18"/>
      <c r="AEQ213" s="18"/>
      <c r="AER213" s="18"/>
      <c r="AES213" s="18"/>
      <c r="AET213" s="18"/>
      <c r="AEU213" s="18"/>
      <c r="AEV213" s="18"/>
      <c r="AEW213" s="18"/>
      <c r="AEX213" s="18"/>
      <c r="AEY213" s="18"/>
      <c r="AEZ213" s="18"/>
      <c r="AFA213" s="18"/>
      <c r="AFB213" s="18"/>
      <c r="AFC213" s="18"/>
      <c r="AFD213" s="18"/>
      <c r="AFE213" s="18"/>
      <c r="AFF213" s="18"/>
      <c r="AFG213" s="18"/>
      <c r="AFH213" s="18"/>
      <c r="AFI213" s="18"/>
      <c r="AFJ213" s="18"/>
      <c r="AFK213" s="18"/>
      <c r="AFL213" s="18"/>
      <c r="AFM213" s="18"/>
      <c r="AFN213" s="18"/>
      <c r="AFO213" s="18"/>
      <c r="AFP213" s="18"/>
      <c r="AFQ213" s="18"/>
      <c r="AFR213" s="18"/>
      <c r="AFS213" s="18"/>
      <c r="AFT213" s="18"/>
      <c r="AFU213" s="18"/>
      <c r="AFV213" s="18"/>
      <c r="AFW213" s="18"/>
      <c r="AFX213" s="18"/>
      <c r="AFY213" s="18"/>
      <c r="AFZ213" s="18"/>
      <c r="AGA213" s="18"/>
      <c r="AGB213" s="18"/>
      <c r="AGC213" s="18"/>
      <c r="AGD213" s="18"/>
      <c r="AGE213" s="18"/>
      <c r="AGF213" s="18"/>
      <c r="AGG213" s="18"/>
      <c r="AGH213" s="18"/>
      <c r="AGI213" s="18"/>
      <c r="AGJ213" s="18"/>
      <c r="AGK213" s="18"/>
      <c r="AGL213" s="18"/>
      <c r="AGM213" s="18"/>
      <c r="AGN213" s="18"/>
      <c r="AGO213" s="18"/>
      <c r="AGP213" s="18"/>
      <c r="AGQ213" s="18"/>
      <c r="AGR213" s="18"/>
      <c r="AGS213" s="18"/>
      <c r="AGT213" s="18"/>
      <c r="AGU213" s="18"/>
      <c r="AGV213" s="18"/>
      <c r="AGW213" s="18"/>
      <c r="AGX213" s="18"/>
      <c r="AGY213" s="18"/>
      <c r="AGZ213" s="18"/>
      <c r="AHA213" s="18"/>
      <c r="AHB213" s="18"/>
      <c r="AHC213" s="18"/>
      <c r="AHD213" s="18"/>
      <c r="AHE213" s="18"/>
      <c r="AHF213" s="18"/>
      <c r="AHG213" s="18"/>
      <c r="AHH213" s="18"/>
      <c r="AHI213" s="18"/>
      <c r="AHJ213" s="18"/>
      <c r="AHK213" s="18"/>
      <c r="AHL213" s="18"/>
      <c r="AHM213" s="18"/>
      <c r="AHN213" s="18"/>
      <c r="AHO213" s="18"/>
      <c r="AHP213" s="18"/>
      <c r="AHQ213" s="18"/>
      <c r="AHR213" s="18"/>
      <c r="AHS213" s="18"/>
      <c r="AHT213" s="18"/>
      <c r="AHU213" s="18"/>
      <c r="AHV213" s="18"/>
      <c r="AHW213" s="18"/>
      <c r="AHX213" s="18"/>
      <c r="AHY213" s="18"/>
      <c r="AHZ213" s="18"/>
      <c r="AIA213" s="18"/>
      <c r="AIB213" s="18"/>
      <c r="AIC213" s="18"/>
      <c r="AID213" s="18"/>
      <c r="AIE213" s="18"/>
      <c r="AIF213" s="18"/>
      <c r="AIG213" s="18"/>
      <c r="AIH213" s="18"/>
      <c r="AII213" s="18"/>
      <c r="AIJ213" s="18"/>
      <c r="AIK213" s="18"/>
      <c r="AIL213" s="18"/>
      <c r="AIM213" s="18"/>
      <c r="AIN213" s="18"/>
      <c r="AIO213" s="18"/>
      <c r="AIP213" s="18"/>
      <c r="AIQ213" s="18"/>
      <c r="AIR213" s="18"/>
      <c r="AIS213" s="18"/>
      <c r="AIT213" s="18"/>
      <c r="AIU213" s="18"/>
      <c r="AIV213" s="18"/>
      <c r="AIW213" s="18"/>
      <c r="AIX213" s="18"/>
      <c r="AIY213" s="18"/>
      <c r="AIZ213" s="18"/>
      <c r="AJA213" s="18"/>
      <c r="AJB213" s="18"/>
      <c r="AJC213" s="18"/>
      <c r="AJD213" s="18"/>
      <c r="AJE213" s="18"/>
      <c r="AJF213" s="18"/>
      <c r="AJG213" s="18"/>
      <c r="AJH213" s="18"/>
      <c r="AJI213" s="18"/>
      <c r="AJJ213" s="18"/>
      <c r="AJK213" s="18"/>
      <c r="AJL213" s="18"/>
      <c r="AJM213" s="18"/>
      <c r="AJN213" s="18"/>
      <c r="AJO213" s="18"/>
      <c r="AJP213" s="18"/>
      <c r="AJQ213" s="18"/>
      <c r="AJR213" s="18"/>
      <c r="AJS213" s="18"/>
      <c r="AJT213" s="18"/>
      <c r="AJU213" s="18"/>
      <c r="AJV213" s="18"/>
      <c r="AJW213" s="18"/>
      <c r="AJX213" s="18"/>
      <c r="AJY213" s="18"/>
      <c r="AJZ213" s="18"/>
      <c r="AKA213" s="18"/>
      <c r="AKB213" s="18"/>
      <c r="AKC213" s="18"/>
      <c r="AKD213" s="18"/>
      <c r="AKE213" s="18"/>
      <c r="AKF213" s="18"/>
      <c r="AKG213" s="18"/>
      <c r="AKH213" s="18"/>
      <c r="AKI213" s="18"/>
      <c r="AKJ213" s="18"/>
      <c r="AKK213" s="18"/>
      <c r="AKL213" s="18"/>
      <c r="AKM213" s="18"/>
      <c r="AKN213" s="18"/>
      <c r="AKO213" s="18"/>
      <c r="AKP213" s="18"/>
      <c r="AKQ213" s="18"/>
      <c r="AKR213" s="18"/>
      <c r="AKS213" s="18"/>
      <c r="AKT213" s="18"/>
      <c r="AKU213" s="18"/>
      <c r="AKV213" s="18"/>
      <c r="AKW213" s="18"/>
      <c r="AKX213" s="18"/>
      <c r="AKY213" s="18"/>
      <c r="AKZ213" s="18"/>
      <c r="ALA213" s="18"/>
      <c r="ALB213" s="18"/>
      <c r="ALC213" s="18"/>
      <c r="ALD213" s="18"/>
      <c r="ALE213" s="18"/>
      <c r="ALF213" s="18"/>
      <c r="ALG213" s="18"/>
      <c r="ALH213" s="18"/>
      <c r="ALI213" s="18"/>
      <c r="ALJ213" s="18"/>
      <c r="ALK213" s="18"/>
      <c r="ALL213" s="18"/>
      <c r="ALM213" s="18"/>
      <c r="ALN213" s="18"/>
      <c r="ALO213" s="18"/>
      <c r="ALP213" s="18"/>
      <c r="ALQ213" s="18"/>
      <c r="ALR213" s="18"/>
      <c r="ALS213" s="18"/>
      <c r="ALT213" s="18"/>
      <c r="ALU213" s="18"/>
      <c r="ALV213" s="18"/>
      <c r="ALW213" s="18"/>
      <c r="ALX213" s="18"/>
      <c r="ALY213" s="18"/>
      <c r="ALZ213" s="18"/>
      <c r="AMA213" s="18"/>
      <c r="AMB213" s="18"/>
      <c r="AMC213" s="18"/>
      <c r="AMD213" s="18"/>
      <c r="AME213" s="18"/>
      <c r="AMF213" s="18"/>
      <c r="AMG213" s="18"/>
      <c r="AMH213" s="18"/>
      <c r="AMI213" s="18"/>
      <c r="AMJ213" s="18"/>
      <c r="AMK213" s="18"/>
      <c r="AML213" s="18"/>
      <c r="AMM213" s="18"/>
      <c r="AMN213" s="18"/>
      <c r="AMO213" s="18"/>
      <c r="AMP213" s="18"/>
      <c r="AMQ213" s="18"/>
      <c r="AMR213" s="18"/>
      <c r="AMS213" s="18"/>
      <c r="AMT213" s="18"/>
      <c r="AMU213" s="18"/>
      <c r="AMV213" s="18"/>
      <c r="AMW213" s="18"/>
      <c r="AMX213" s="18"/>
      <c r="AMY213" s="18"/>
      <c r="AMZ213" s="18"/>
      <c r="ANA213" s="18"/>
      <c r="ANB213" s="18"/>
      <c r="ANC213" s="18"/>
      <c r="AND213" s="18"/>
      <c r="ANE213" s="18"/>
      <c r="ANF213" s="18"/>
      <c r="ANG213" s="18"/>
      <c r="ANH213" s="18"/>
      <c r="ANI213" s="18"/>
      <c r="ANJ213" s="18"/>
      <c r="ANK213" s="18"/>
      <c r="ANL213" s="18"/>
      <c r="ANM213" s="18"/>
      <c r="ANN213" s="18"/>
      <c r="ANO213" s="18"/>
      <c r="ANP213" s="18"/>
      <c r="ANQ213" s="18"/>
      <c r="ANR213" s="18"/>
      <c r="ANS213" s="18"/>
      <c r="ANT213" s="18"/>
      <c r="ANU213" s="18"/>
      <c r="ANV213" s="18"/>
      <c r="ANW213" s="18"/>
      <c r="ANX213" s="18"/>
      <c r="ANY213" s="18"/>
      <c r="ANZ213" s="18"/>
      <c r="AOA213" s="18"/>
      <c r="AOB213" s="18"/>
      <c r="AOC213" s="18"/>
      <c r="AOD213" s="18"/>
      <c r="AOE213" s="18"/>
      <c r="AOF213" s="18"/>
      <c r="AOG213" s="18"/>
      <c r="AOH213" s="18"/>
      <c r="AOI213" s="18"/>
      <c r="AOJ213" s="18"/>
      <c r="AOK213" s="18"/>
      <c r="AOL213" s="18"/>
      <c r="AOM213" s="18"/>
      <c r="AON213" s="18"/>
      <c r="AOO213" s="18"/>
      <c r="AOP213" s="18"/>
      <c r="AOQ213" s="18"/>
      <c r="AOR213" s="18"/>
      <c r="AOS213" s="18"/>
      <c r="AOT213" s="18"/>
      <c r="AOU213" s="18"/>
      <c r="AOV213" s="18"/>
      <c r="AOW213" s="18"/>
      <c r="AOX213" s="18"/>
      <c r="AOY213" s="18"/>
      <c r="AOZ213" s="18"/>
      <c r="APA213" s="18"/>
      <c r="APB213" s="18"/>
      <c r="APC213" s="18"/>
      <c r="APD213" s="18"/>
      <c r="APE213" s="18"/>
      <c r="APF213" s="18"/>
      <c r="APG213" s="18"/>
      <c r="APH213" s="18"/>
      <c r="API213" s="18"/>
      <c r="APJ213" s="18"/>
      <c r="APK213" s="18"/>
      <c r="APL213" s="18"/>
      <c r="APM213" s="18"/>
      <c r="APN213" s="18"/>
      <c r="APO213" s="18"/>
      <c r="APP213" s="18"/>
      <c r="APQ213" s="18"/>
      <c r="APR213" s="18"/>
      <c r="APS213" s="18"/>
      <c r="APT213" s="18"/>
      <c r="APU213" s="18"/>
      <c r="APV213" s="18"/>
      <c r="APW213" s="18"/>
      <c r="APX213" s="18"/>
      <c r="APY213" s="18"/>
      <c r="APZ213" s="18"/>
      <c r="AQA213" s="18"/>
      <c r="AQB213" s="18"/>
      <c r="AQC213" s="18"/>
      <c r="AQD213" s="18"/>
      <c r="AQE213" s="18"/>
      <c r="AQF213" s="18"/>
      <c r="AQG213" s="18"/>
      <c r="AQH213" s="18"/>
      <c r="AQI213" s="18"/>
      <c r="AQJ213" s="18"/>
      <c r="AQK213" s="18"/>
      <c r="AQL213" s="18"/>
      <c r="AQM213" s="18"/>
      <c r="AQN213" s="18"/>
      <c r="AQO213" s="18"/>
      <c r="AQP213" s="18"/>
      <c r="AQQ213" s="18"/>
      <c r="AQR213" s="18"/>
      <c r="AQS213" s="18"/>
      <c r="AQT213" s="18"/>
      <c r="AQU213" s="18"/>
      <c r="AQV213" s="18"/>
      <c r="AQW213" s="18"/>
      <c r="AQX213" s="18"/>
      <c r="AQY213" s="18"/>
      <c r="AQZ213" s="18"/>
      <c r="ARA213" s="18"/>
      <c r="ARB213" s="18"/>
      <c r="ARC213" s="18"/>
      <c r="ARD213" s="18"/>
      <c r="ARE213" s="18"/>
      <c r="ARF213" s="18"/>
      <c r="ARG213" s="18"/>
      <c r="ARH213" s="18"/>
      <c r="ARI213" s="18"/>
      <c r="ARJ213" s="18"/>
      <c r="ARK213" s="18"/>
      <c r="ARL213" s="18"/>
      <c r="ARM213" s="18"/>
      <c r="ARN213" s="18"/>
      <c r="ARO213" s="18"/>
      <c r="ARP213" s="18"/>
      <c r="ARQ213" s="18"/>
      <c r="ARR213" s="18"/>
      <c r="ARS213" s="18"/>
      <c r="ART213" s="18"/>
      <c r="ARU213" s="18"/>
      <c r="ARV213" s="18"/>
      <c r="ARW213" s="18"/>
      <c r="ARX213" s="18"/>
      <c r="ARY213" s="18"/>
      <c r="ARZ213" s="18"/>
      <c r="ASA213" s="18"/>
      <c r="ASB213" s="18"/>
      <c r="ASC213" s="18"/>
      <c r="ASD213" s="18"/>
      <c r="ASE213" s="18"/>
      <c r="ASF213" s="18"/>
      <c r="ASG213" s="18"/>
      <c r="ASH213" s="18"/>
      <c r="ASI213" s="18"/>
      <c r="ASJ213" s="18"/>
      <c r="ASK213" s="18"/>
      <c r="ASL213" s="18"/>
      <c r="ASM213" s="18"/>
      <c r="ASN213" s="18"/>
      <c r="ASO213" s="18"/>
      <c r="ASP213" s="18"/>
      <c r="ASQ213" s="18"/>
      <c r="ASR213" s="18"/>
      <c r="ASS213" s="18"/>
      <c r="AST213" s="18"/>
      <c r="ASU213" s="18"/>
      <c r="ASV213" s="18"/>
      <c r="ASW213" s="18"/>
      <c r="ASX213" s="18"/>
      <c r="ASY213" s="18"/>
      <c r="ASZ213" s="18"/>
      <c r="ATA213" s="18"/>
      <c r="ATB213" s="18"/>
      <c r="ATC213" s="18"/>
      <c r="ATD213" s="18"/>
      <c r="ATE213" s="18"/>
      <c r="ATF213" s="18"/>
      <c r="ATG213" s="18"/>
      <c r="ATH213" s="18"/>
      <c r="ATI213" s="18"/>
      <c r="ATJ213" s="18"/>
      <c r="ATK213" s="18"/>
      <c r="ATL213" s="18"/>
      <c r="ATM213" s="18"/>
      <c r="ATN213" s="18"/>
      <c r="ATO213" s="18"/>
      <c r="ATP213" s="18"/>
      <c r="ATQ213" s="18"/>
      <c r="ATR213" s="18"/>
      <c r="ATS213" s="18"/>
      <c r="ATT213" s="18"/>
      <c r="ATU213" s="18"/>
      <c r="ATV213" s="18"/>
      <c r="ATW213" s="18"/>
      <c r="ATX213" s="18"/>
      <c r="ATY213" s="18"/>
      <c r="ATZ213" s="18"/>
      <c r="AUA213" s="18"/>
      <c r="AUB213" s="18"/>
      <c r="AUC213" s="18"/>
      <c r="AUD213" s="18"/>
      <c r="AUE213" s="18"/>
      <c r="AUF213" s="18"/>
      <c r="AUG213" s="18"/>
      <c r="AUH213" s="18"/>
      <c r="AUI213" s="18"/>
      <c r="AUJ213" s="18"/>
      <c r="AUK213" s="18"/>
      <c r="AUL213" s="18"/>
      <c r="AUM213" s="18"/>
      <c r="AUN213" s="18"/>
      <c r="AUO213" s="18"/>
      <c r="AUP213" s="18"/>
      <c r="AUQ213" s="18"/>
      <c r="AUR213" s="18"/>
      <c r="AUS213" s="18"/>
      <c r="AUT213" s="18"/>
      <c r="AUU213" s="18"/>
      <c r="AUV213" s="18"/>
      <c r="AUW213" s="18"/>
      <c r="AUX213" s="18"/>
      <c r="AUY213" s="18"/>
      <c r="AUZ213" s="18"/>
      <c r="AVA213" s="18"/>
      <c r="AVB213" s="18"/>
      <c r="AVC213" s="18"/>
      <c r="AVD213" s="18"/>
      <c r="AVE213" s="18"/>
      <c r="AVF213" s="18"/>
      <c r="AVG213" s="18"/>
      <c r="AVH213" s="18"/>
      <c r="AVI213" s="18"/>
      <c r="AVJ213" s="18"/>
      <c r="AVK213" s="18"/>
      <c r="AVL213" s="18"/>
      <c r="AVM213" s="18"/>
      <c r="AVN213" s="18"/>
      <c r="AVO213" s="18"/>
      <c r="AVP213" s="18"/>
      <c r="AVQ213" s="18"/>
      <c r="AVR213" s="18"/>
      <c r="AVS213" s="18"/>
      <c r="AVT213" s="18"/>
      <c r="AVU213" s="18"/>
      <c r="AVV213" s="18"/>
      <c r="AVW213" s="18"/>
      <c r="AVX213" s="18"/>
      <c r="AVY213" s="18"/>
      <c r="AVZ213" s="18"/>
      <c r="AWA213" s="18"/>
      <c r="AWB213" s="18"/>
      <c r="AWC213" s="18"/>
      <c r="AWD213" s="18"/>
      <c r="AWE213" s="18"/>
      <c r="AWF213" s="18"/>
      <c r="AWG213" s="18"/>
      <c r="AWH213" s="18"/>
      <c r="AWI213" s="18"/>
      <c r="AWJ213" s="18"/>
      <c r="AWK213" s="18"/>
      <c r="AWL213" s="18"/>
      <c r="AWM213" s="18"/>
      <c r="AWN213" s="18"/>
      <c r="AWO213" s="18"/>
      <c r="AWP213" s="18"/>
      <c r="AWQ213" s="18"/>
      <c r="AWR213" s="18"/>
      <c r="AWS213" s="18"/>
      <c r="AWT213" s="18"/>
      <c r="AWU213" s="18"/>
      <c r="AWV213" s="18"/>
      <c r="AWW213" s="18"/>
      <c r="AWX213" s="18"/>
      <c r="AWY213" s="18"/>
      <c r="AWZ213" s="18"/>
      <c r="AXA213" s="18"/>
      <c r="AXB213" s="18"/>
      <c r="AXC213" s="18"/>
      <c r="AXD213" s="18"/>
      <c r="AXE213" s="18"/>
      <c r="AXF213" s="18"/>
      <c r="AXG213" s="18"/>
      <c r="AXH213" s="18"/>
      <c r="AXI213" s="18"/>
      <c r="AXJ213" s="18"/>
      <c r="AXK213" s="18"/>
      <c r="AXL213" s="18"/>
      <c r="AXM213" s="18"/>
      <c r="AXN213" s="18"/>
      <c r="AXO213" s="18"/>
      <c r="AXP213" s="18"/>
      <c r="AXQ213" s="18"/>
      <c r="AXR213" s="18"/>
      <c r="AXS213" s="18"/>
      <c r="AXT213" s="18"/>
      <c r="AXU213" s="18"/>
      <c r="AXV213" s="18"/>
      <c r="AXW213" s="18"/>
      <c r="AXX213" s="18"/>
      <c r="AXY213" s="18"/>
      <c r="AXZ213" s="18"/>
      <c r="AYA213" s="18"/>
      <c r="AYB213" s="18"/>
      <c r="AYC213" s="18"/>
      <c r="AYD213" s="18"/>
      <c r="AYE213" s="18"/>
      <c r="AYF213" s="18"/>
      <c r="AYG213" s="18"/>
      <c r="AYH213" s="18"/>
      <c r="AYI213" s="18"/>
      <c r="AYJ213" s="18"/>
      <c r="AYK213" s="18"/>
      <c r="AYL213" s="18"/>
      <c r="AYM213" s="18"/>
      <c r="AYN213" s="18"/>
      <c r="AYO213" s="18"/>
      <c r="AYP213" s="18"/>
      <c r="AYQ213" s="18"/>
      <c r="AYR213" s="18"/>
      <c r="AYS213" s="18"/>
      <c r="AYT213" s="18"/>
      <c r="AYU213" s="18"/>
      <c r="AYV213" s="18"/>
      <c r="AYW213" s="18"/>
      <c r="AYX213" s="18"/>
      <c r="AYY213" s="18"/>
      <c r="AYZ213" s="18"/>
      <c r="AZA213" s="18"/>
      <c r="AZB213" s="18"/>
      <c r="AZC213" s="18"/>
      <c r="AZD213" s="18"/>
      <c r="AZE213" s="18"/>
      <c r="AZF213" s="18"/>
      <c r="AZG213" s="18"/>
      <c r="AZH213" s="18"/>
      <c r="AZI213" s="18"/>
      <c r="AZJ213" s="18"/>
      <c r="AZK213" s="18"/>
      <c r="AZL213" s="18"/>
      <c r="AZM213" s="18"/>
      <c r="AZN213" s="18"/>
      <c r="AZO213" s="18"/>
      <c r="AZP213" s="18"/>
      <c r="AZQ213" s="18"/>
      <c r="AZR213" s="18"/>
      <c r="AZS213" s="18"/>
      <c r="AZT213" s="18"/>
      <c r="AZU213" s="18"/>
      <c r="AZV213" s="18"/>
      <c r="AZW213" s="18"/>
      <c r="AZX213" s="18"/>
      <c r="AZY213" s="18"/>
      <c r="AZZ213" s="18"/>
      <c r="BAA213" s="18"/>
      <c r="BAB213" s="18"/>
      <c r="BAC213" s="18"/>
      <c r="BAD213" s="18"/>
      <c r="BAE213" s="18"/>
      <c r="BAF213" s="18"/>
      <c r="BAG213" s="18"/>
      <c r="BAH213" s="18"/>
      <c r="BAI213" s="18"/>
      <c r="BAJ213" s="18"/>
      <c r="BAK213" s="18"/>
      <c r="BAL213" s="18"/>
      <c r="BAM213" s="18"/>
      <c r="BAN213" s="18"/>
      <c r="BAO213" s="18"/>
      <c r="BAP213" s="18"/>
      <c r="BAQ213" s="18"/>
      <c r="BAR213" s="18"/>
      <c r="BAS213" s="18"/>
      <c r="BAT213" s="18"/>
      <c r="BAU213" s="18"/>
      <c r="BAV213" s="18"/>
      <c r="BAW213" s="18"/>
      <c r="BAX213" s="18"/>
      <c r="BAY213" s="18"/>
      <c r="BAZ213" s="18"/>
      <c r="BBA213" s="18"/>
      <c r="BBB213" s="18"/>
      <c r="BBC213" s="18"/>
      <c r="BBD213" s="18"/>
      <c r="BBE213" s="18"/>
      <c r="BBF213" s="18"/>
      <c r="BBG213" s="18"/>
      <c r="BBH213" s="18"/>
      <c r="BBI213" s="18"/>
      <c r="BBJ213" s="18"/>
      <c r="BBK213" s="18"/>
      <c r="BBL213" s="18"/>
      <c r="BBM213" s="18"/>
      <c r="BBN213" s="18"/>
      <c r="BBO213" s="18"/>
      <c r="BBP213" s="18"/>
      <c r="BBQ213" s="18"/>
      <c r="BBR213" s="18"/>
      <c r="BBS213" s="18"/>
      <c r="BBT213" s="18"/>
      <c r="BBU213" s="18"/>
      <c r="BBV213" s="18"/>
      <c r="BBW213" s="18"/>
      <c r="BBX213" s="18"/>
      <c r="BBY213" s="18"/>
      <c r="BBZ213" s="18"/>
      <c r="BCA213" s="18"/>
      <c r="BCB213" s="18"/>
      <c r="BCC213" s="18"/>
      <c r="BCD213" s="18"/>
      <c r="BCE213" s="18"/>
      <c r="BCF213" s="18"/>
      <c r="BCG213" s="18"/>
      <c r="BCH213" s="18"/>
      <c r="BCI213" s="18"/>
      <c r="BCJ213" s="18"/>
      <c r="BCK213" s="18"/>
      <c r="BCL213" s="18"/>
      <c r="BCM213" s="18"/>
      <c r="BCN213" s="18"/>
      <c r="BCO213" s="18"/>
      <c r="BCP213" s="18"/>
      <c r="BCQ213" s="18"/>
      <c r="BCR213" s="18"/>
      <c r="BCS213" s="18"/>
      <c r="BCT213" s="18"/>
      <c r="BCU213" s="18"/>
      <c r="BCV213" s="18"/>
      <c r="BCW213" s="18"/>
      <c r="BCX213" s="18"/>
      <c r="BCY213" s="18"/>
      <c r="BCZ213" s="18"/>
      <c r="BDA213" s="18"/>
      <c r="BDB213" s="18"/>
      <c r="BDC213" s="18"/>
      <c r="BDD213" s="18"/>
      <c r="BDE213" s="18"/>
      <c r="BDF213" s="18"/>
      <c r="BDG213" s="18"/>
      <c r="BDH213" s="18"/>
      <c r="BDI213" s="18"/>
      <c r="BDJ213" s="18"/>
      <c r="BDK213" s="18"/>
      <c r="BDL213" s="18"/>
      <c r="BDM213" s="18"/>
      <c r="BDN213" s="18"/>
      <c r="BDO213" s="18"/>
      <c r="BDP213" s="18"/>
      <c r="BDQ213" s="18"/>
      <c r="BDR213" s="18"/>
      <c r="BDS213" s="18"/>
      <c r="BDT213" s="18"/>
      <c r="BDU213" s="18"/>
      <c r="BDV213" s="18"/>
      <c r="BDW213" s="18"/>
      <c r="BDX213" s="18"/>
      <c r="BDY213" s="18"/>
      <c r="BDZ213" s="18"/>
      <c r="BEA213" s="18"/>
      <c r="BEB213" s="18"/>
      <c r="BEC213" s="18"/>
      <c r="BED213" s="18"/>
      <c r="BEE213" s="18"/>
      <c r="BEF213" s="18"/>
      <c r="BEG213" s="18"/>
      <c r="BEH213" s="18"/>
      <c r="BEI213" s="18"/>
      <c r="BEJ213" s="18"/>
      <c r="BEK213" s="18"/>
      <c r="BEL213" s="18"/>
      <c r="BEM213" s="18"/>
      <c r="BEN213" s="18"/>
      <c r="BEO213" s="18"/>
      <c r="BEP213" s="18"/>
      <c r="BEQ213" s="18"/>
      <c r="BER213" s="18"/>
      <c r="BES213" s="18"/>
      <c r="BET213" s="18"/>
      <c r="BEU213" s="18"/>
      <c r="BEV213" s="18"/>
      <c r="BEW213" s="18"/>
      <c r="BEX213" s="18"/>
      <c r="BEY213" s="18"/>
      <c r="BEZ213" s="18"/>
      <c r="BFA213" s="18"/>
      <c r="BFB213" s="18"/>
      <c r="BFC213" s="18"/>
      <c r="BFD213" s="18"/>
      <c r="BFE213" s="18"/>
      <c r="BFF213" s="18"/>
      <c r="BFG213" s="18"/>
      <c r="BFH213" s="18"/>
      <c r="BFI213" s="18"/>
      <c r="BFJ213" s="18"/>
      <c r="BFK213" s="18"/>
      <c r="BFL213" s="18"/>
      <c r="BFM213" s="18"/>
      <c r="BFN213" s="18"/>
      <c r="BFO213" s="18"/>
      <c r="BFP213" s="18"/>
      <c r="BFQ213" s="18"/>
      <c r="BFR213" s="18"/>
      <c r="BFS213" s="18"/>
      <c r="BFT213" s="18"/>
      <c r="BFU213" s="18"/>
      <c r="BFV213" s="18"/>
      <c r="BFW213" s="18"/>
      <c r="BFX213" s="18"/>
      <c r="BFY213" s="18"/>
      <c r="BFZ213" s="18"/>
      <c r="BGA213" s="18"/>
      <c r="BGB213" s="18"/>
      <c r="BGC213" s="18"/>
      <c r="BGD213" s="18"/>
      <c r="BGE213" s="18"/>
      <c r="BGF213" s="18"/>
      <c r="BGG213" s="18"/>
      <c r="BGH213" s="18"/>
      <c r="BGI213" s="18"/>
      <c r="BGJ213" s="18"/>
      <c r="BGK213" s="18"/>
      <c r="BGL213" s="18"/>
      <c r="BGM213" s="18"/>
      <c r="BGN213" s="18"/>
      <c r="BGO213" s="18"/>
      <c r="BGP213" s="18"/>
      <c r="BGQ213" s="18"/>
      <c r="BGR213" s="18"/>
      <c r="BGS213" s="18"/>
      <c r="BGT213" s="18"/>
      <c r="BGU213" s="18"/>
      <c r="BGV213" s="18"/>
      <c r="BGW213" s="18"/>
      <c r="BGX213" s="18"/>
      <c r="BGY213" s="18"/>
      <c r="BGZ213" s="18"/>
      <c r="BHA213" s="18"/>
      <c r="BHB213" s="18"/>
      <c r="BHC213" s="18"/>
      <c r="BHD213" s="18"/>
      <c r="BHE213" s="18"/>
      <c r="BHF213" s="18"/>
      <c r="BHG213" s="18"/>
      <c r="BHH213" s="18"/>
      <c r="BHI213" s="18"/>
      <c r="BHJ213" s="18"/>
      <c r="BHK213" s="18"/>
      <c r="BHL213" s="18"/>
      <c r="BHM213" s="18"/>
      <c r="BHN213" s="18"/>
      <c r="BHO213" s="18"/>
      <c r="BHP213" s="18"/>
      <c r="BHQ213" s="18"/>
      <c r="BHR213" s="18"/>
      <c r="BHS213" s="18"/>
      <c r="BHT213" s="18"/>
      <c r="BHU213" s="18"/>
      <c r="BHV213" s="18"/>
      <c r="BHW213" s="18"/>
      <c r="BHX213" s="18"/>
      <c r="BHY213" s="18"/>
      <c r="BHZ213" s="18"/>
      <c r="BIA213" s="18"/>
      <c r="BIB213" s="18"/>
      <c r="BIC213" s="18"/>
      <c r="BID213" s="18"/>
      <c r="BIE213" s="18"/>
      <c r="BIF213" s="18"/>
      <c r="BIG213" s="18"/>
      <c r="BIH213" s="18"/>
      <c r="BII213" s="18"/>
      <c r="BIJ213" s="18"/>
      <c r="BIK213" s="18"/>
      <c r="BIL213" s="18"/>
      <c r="BIM213" s="18"/>
      <c r="BIN213" s="18"/>
      <c r="BIO213" s="18"/>
      <c r="BIP213" s="18"/>
      <c r="BIQ213" s="18"/>
      <c r="BIR213" s="18"/>
      <c r="BIS213" s="18"/>
      <c r="BIT213" s="18"/>
      <c r="BIU213" s="18"/>
      <c r="BIV213" s="18"/>
      <c r="BIW213" s="18"/>
      <c r="BIX213" s="18"/>
      <c r="BIY213" s="18"/>
      <c r="BIZ213" s="18"/>
      <c r="BJA213" s="18"/>
      <c r="BJB213" s="18"/>
      <c r="BJC213" s="18"/>
      <c r="BJD213" s="18"/>
      <c r="BJE213" s="18"/>
      <c r="BJF213" s="18"/>
      <c r="BJG213" s="18"/>
      <c r="BJH213" s="18"/>
      <c r="BJI213" s="18"/>
      <c r="BJJ213" s="18"/>
      <c r="BJK213" s="18"/>
      <c r="BJL213" s="18"/>
      <c r="BJM213" s="18"/>
      <c r="BJN213" s="18"/>
      <c r="BJO213" s="18"/>
      <c r="BJP213" s="18"/>
      <c r="BJQ213" s="18"/>
      <c r="BJR213" s="18"/>
      <c r="BJS213" s="18"/>
      <c r="BJT213" s="18"/>
      <c r="BJU213" s="18"/>
      <c r="BJV213" s="18"/>
      <c r="BJW213" s="18"/>
      <c r="BJX213" s="18"/>
      <c r="BJY213" s="18"/>
      <c r="BJZ213" s="18"/>
      <c r="BKA213" s="18"/>
      <c r="BKB213" s="18"/>
      <c r="BKC213" s="18"/>
      <c r="BKD213" s="18"/>
      <c r="BKE213" s="18"/>
      <c r="BKF213" s="18"/>
      <c r="BKG213" s="18"/>
      <c r="BKH213" s="18"/>
      <c r="BKI213" s="18"/>
      <c r="BKJ213" s="18"/>
      <c r="BKK213" s="18"/>
      <c r="BKL213" s="18"/>
      <c r="BKM213" s="18"/>
      <c r="BKN213" s="18"/>
      <c r="BKO213" s="18"/>
      <c r="BKP213" s="18"/>
      <c r="BKQ213" s="18"/>
      <c r="BKR213" s="18"/>
      <c r="BKS213" s="18"/>
      <c r="BKT213" s="18"/>
      <c r="BKU213" s="18"/>
      <c r="BKV213" s="18"/>
      <c r="BKW213" s="18"/>
      <c r="BKX213" s="18"/>
      <c r="BKY213" s="18"/>
      <c r="BKZ213" s="18"/>
      <c r="BLA213" s="18"/>
      <c r="BLB213" s="18"/>
      <c r="BLC213" s="18"/>
      <c r="BLD213" s="18"/>
      <c r="BLE213" s="18"/>
      <c r="BLF213" s="18"/>
      <c r="BLG213" s="18"/>
      <c r="BLH213" s="18"/>
      <c r="BLI213" s="18"/>
      <c r="BLJ213" s="18"/>
      <c r="BLK213" s="18"/>
      <c r="BLL213" s="18"/>
      <c r="BLM213" s="18"/>
      <c r="BLN213" s="18"/>
      <c r="BLO213" s="18"/>
      <c r="BLP213" s="18"/>
      <c r="BLQ213" s="18"/>
      <c r="BLR213" s="18"/>
      <c r="BLS213" s="18"/>
      <c r="BLT213" s="18"/>
      <c r="BLU213" s="18"/>
      <c r="BLV213" s="18"/>
      <c r="BLW213" s="18"/>
      <c r="BLX213" s="18"/>
      <c r="BLY213" s="18"/>
      <c r="BLZ213" s="18"/>
      <c r="BMA213" s="18"/>
      <c r="BMB213" s="18"/>
      <c r="BMC213" s="18"/>
      <c r="BMD213" s="18"/>
      <c r="BME213" s="18"/>
      <c r="BMF213" s="18"/>
      <c r="BMG213" s="18"/>
      <c r="BMH213" s="18"/>
      <c r="BMI213" s="18"/>
      <c r="BMJ213" s="18"/>
      <c r="BMK213" s="18"/>
      <c r="BML213" s="18"/>
      <c r="BMM213" s="18"/>
      <c r="BMN213" s="18"/>
      <c r="BMO213" s="18"/>
      <c r="BMP213" s="18"/>
      <c r="BMQ213" s="18"/>
      <c r="BMR213" s="18"/>
      <c r="BMS213" s="18"/>
      <c r="BMT213" s="18"/>
      <c r="BMU213" s="18"/>
      <c r="BMV213" s="18"/>
      <c r="BMW213" s="18"/>
      <c r="BMX213" s="18"/>
      <c r="BMY213" s="18"/>
      <c r="BMZ213" s="18"/>
      <c r="BNA213" s="18"/>
      <c r="BNB213" s="18"/>
      <c r="BNC213" s="18"/>
      <c r="BND213" s="18"/>
      <c r="BNE213" s="18"/>
      <c r="BNF213" s="18"/>
      <c r="BNG213" s="18"/>
      <c r="BNH213" s="18"/>
      <c r="BNI213" s="18"/>
      <c r="BNJ213" s="18"/>
      <c r="BNK213" s="18"/>
      <c r="BNL213" s="18"/>
      <c r="BNM213" s="18"/>
      <c r="BNN213" s="18"/>
      <c r="BNO213" s="18"/>
      <c r="BNP213" s="18"/>
      <c r="BNQ213" s="18"/>
      <c r="BNR213" s="18"/>
      <c r="BNS213" s="18"/>
      <c r="BNT213" s="18"/>
      <c r="BNU213" s="18"/>
      <c r="BNV213" s="18"/>
      <c r="BNW213" s="18"/>
      <c r="BNX213" s="18"/>
      <c r="BNY213" s="18"/>
      <c r="BNZ213" s="18"/>
      <c r="BOA213" s="18"/>
      <c r="BOB213" s="18"/>
      <c r="BOC213" s="18"/>
      <c r="BOD213" s="18"/>
      <c r="BOE213" s="18"/>
      <c r="BOF213" s="18"/>
      <c r="BOG213" s="18"/>
      <c r="BOH213" s="18"/>
      <c r="BOI213" s="18"/>
      <c r="BOJ213" s="18"/>
      <c r="BOK213" s="18"/>
      <c r="BOL213" s="18"/>
      <c r="BOM213" s="18"/>
      <c r="BON213" s="18"/>
      <c r="BOO213" s="18"/>
      <c r="BOP213" s="18"/>
      <c r="BOQ213" s="18"/>
      <c r="BOR213" s="18"/>
      <c r="BOS213" s="18"/>
      <c r="BOT213" s="18"/>
      <c r="BOU213" s="18"/>
      <c r="BOV213" s="18"/>
      <c r="BOW213" s="18"/>
      <c r="BOX213" s="18"/>
      <c r="BOY213" s="18"/>
      <c r="BOZ213" s="18"/>
      <c r="BPA213" s="18"/>
      <c r="BPB213" s="18"/>
      <c r="BPC213" s="18"/>
      <c r="BPD213" s="18"/>
      <c r="BPE213" s="18"/>
      <c r="BPF213" s="18"/>
      <c r="BPG213" s="18"/>
      <c r="BPH213" s="18"/>
      <c r="BPI213" s="18"/>
      <c r="BPJ213" s="18"/>
      <c r="BPK213" s="18"/>
      <c r="BPL213" s="18"/>
      <c r="BPM213" s="18"/>
      <c r="BPN213" s="18"/>
      <c r="BPO213" s="18"/>
      <c r="BPP213" s="18"/>
      <c r="BPQ213" s="18"/>
      <c r="BPR213" s="18"/>
      <c r="BPS213" s="18"/>
      <c r="BPT213" s="18"/>
      <c r="BPU213" s="18"/>
      <c r="BPV213" s="18"/>
      <c r="BPW213" s="18"/>
      <c r="BPX213" s="18"/>
      <c r="BPY213" s="18"/>
      <c r="BPZ213" s="18"/>
      <c r="BQA213" s="18"/>
      <c r="BQB213" s="18"/>
      <c r="BQC213" s="18"/>
      <c r="BQD213" s="18"/>
      <c r="BQE213" s="18"/>
      <c r="BQF213" s="18"/>
      <c r="BQG213" s="18"/>
      <c r="BQH213" s="18"/>
      <c r="BQI213" s="18"/>
      <c r="BQJ213" s="18"/>
      <c r="BQK213" s="18"/>
      <c r="BQL213" s="18"/>
      <c r="BQM213" s="18"/>
      <c r="BQN213" s="18"/>
      <c r="BQO213" s="18"/>
      <c r="BQP213" s="18"/>
      <c r="BQQ213" s="18"/>
      <c r="BQR213" s="18"/>
      <c r="BQS213" s="18"/>
      <c r="BQT213" s="18"/>
      <c r="BQU213" s="18"/>
      <c r="BQV213" s="18"/>
      <c r="BQW213" s="18"/>
      <c r="BQX213" s="18"/>
      <c r="BQY213" s="18"/>
      <c r="BQZ213" s="18"/>
      <c r="BRA213" s="18"/>
      <c r="BRB213" s="18"/>
      <c r="BRC213" s="18"/>
      <c r="BRD213" s="18"/>
      <c r="BRE213" s="18"/>
      <c r="BRF213" s="18"/>
      <c r="BRG213" s="18"/>
      <c r="BRH213" s="18"/>
      <c r="BRI213" s="18"/>
      <c r="BRJ213" s="18"/>
      <c r="BRK213" s="18"/>
      <c r="BRL213" s="18"/>
      <c r="BRM213" s="18"/>
      <c r="BRN213" s="18"/>
      <c r="BRO213" s="18"/>
      <c r="BRP213" s="18"/>
      <c r="BRQ213" s="18"/>
      <c r="BRR213" s="18"/>
      <c r="BRS213" s="18"/>
      <c r="BRT213" s="18"/>
      <c r="BRU213" s="18"/>
      <c r="BRV213" s="18"/>
      <c r="BRW213" s="18"/>
      <c r="BRX213" s="18"/>
      <c r="BRY213" s="18"/>
      <c r="BRZ213" s="18"/>
      <c r="BSA213" s="18"/>
      <c r="BSB213" s="18"/>
      <c r="BSC213" s="18"/>
      <c r="BSD213" s="18"/>
      <c r="BSE213" s="18"/>
      <c r="BSF213" s="18"/>
      <c r="BSG213" s="18"/>
      <c r="BSH213" s="18"/>
      <c r="BSI213" s="18"/>
      <c r="BSJ213" s="18"/>
      <c r="BSK213" s="18"/>
      <c r="BSL213" s="18"/>
      <c r="BSM213" s="18"/>
      <c r="BSN213" s="18"/>
      <c r="BSO213" s="18"/>
      <c r="BSP213" s="18"/>
      <c r="BSQ213" s="18"/>
      <c r="BSR213" s="18"/>
      <c r="BSS213" s="18"/>
      <c r="BST213" s="18"/>
      <c r="BSU213" s="18"/>
      <c r="BSV213" s="18"/>
      <c r="BSW213" s="18"/>
      <c r="BSX213" s="18"/>
      <c r="BSY213" s="18"/>
      <c r="BSZ213" s="18"/>
      <c r="BTA213" s="18"/>
      <c r="BTB213" s="18"/>
      <c r="BTC213" s="18"/>
      <c r="BTD213" s="18"/>
      <c r="BTE213" s="18"/>
      <c r="BTF213" s="18"/>
      <c r="BTG213" s="18"/>
      <c r="BTH213" s="18"/>
    </row>
    <row r="214" spans="1:1880" s="418" customFormat="1" ht="90" customHeight="1" x14ac:dyDescent="0.3">
      <c r="A214" s="98">
        <v>619</v>
      </c>
      <c r="B214" s="356" t="s">
        <v>58</v>
      </c>
      <c r="C214" s="356" t="s">
        <v>327</v>
      </c>
      <c r="D214" s="85" t="s">
        <v>331</v>
      </c>
      <c r="E214" s="354" t="e">
        <f>INDEX('PY1 Data(H)'!$A$1:$CZ$307,MATCH('Unit Data from Audit Worksheet'!$A214,'PY1 Data(H)'!$A$1:$A$307,0),MATCH('Unit Data from Audit Worksheet'!$D$2,'PY1 Data(H)'!$A$1:$CZ$1,0))</f>
        <v>#N/A</v>
      </c>
      <c r="F214" s="741">
        <v>0</v>
      </c>
      <c r="G214" s="421" t="str">
        <f>IF(ISBLANK(F214),"Please do not leave blank ",IF(F214=H214,"","Please review percentage"))</f>
        <v/>
      </c>
      <c r="H214" s="422">
        <f>ROUND(IFERROR((F213/F212)*100,0),1)</f>
        <v>0</v>
      </c>
      <c r="I214" s="186"/>
      <c r="J214" s="176"/>
      <c r="K214" s="587"/>
      <c r="L214"/>
      <c r="M214" s="18"/>
      <c r="N214" s="186"/>
      <c r="O214" s="18"/>
      <c r="P214" s="18"/>
      <c r="Q214" s="18"/>
      <c r="R214" s="18"/>
      <c r="S214" s="18"/>
      <c r="T214" s="18"/>
      <c r="U214" s="18"/>
      <c r="V214" s="18"/>
      <c r="W214" s="18"/>
      <c r="X214" s="18"/>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c r="GQ214" s="18"/>
      <c r="GR214" s="18"/>
      <c r="GS214" s="18"/>
      <c r="GT214" s="18"/>
      <c r="GU214" s="18"/>
      <c r="GV214" s="18"/>
      <c r="GW214" s="18"/>
      <c r="GX214" s="18"/>
      <c r="GY214" s="18"/>
      <c r="GZ214" s="18"/>
      <c r="HA214" s="18"/>
      <c r="HB214" s="18"/>
      <c r="HC214" s="18"/>
      <c r="HD214" s="18"/>
      <c r="HE214" s="18"/>
      <c r="HF214" s="18"/>
      <c r="HG214" s="18"/>
      <c r="HH214" s="18"/>
      <c r="HI214" s="18"/>
      <c r="HJ214" s="18"/>
      <c r="HK214" s="18"/>
      <c r="HL214" s="18"/>
      <c r="HM214" s="18"/>
      <c r="HN214" s="18"/>
      <c r="HO214" s="18"/>
      <c r="HP214" s="18"/>
      <c r="HQ214" s="18"/>
      <c r="HR214" s="18"/>
      <c r="HS214" s="18"/>
      <c r="HT214" s="18"/>
      <c r="HU214" s="18"/>
      <c r="HV214" s="18"/>
      <c r="HW214" s="18"/>
      <c r="HX214" s="18"/>
      <c r="HY214" s="18"/>
      <c r="HZ214" s="18"/>
      <c r="IA214" s="18"/>
      <c r="IB214" s="18"/>
      <c r="IC214" s="18"/>
      <c r="ID214" s="18"/>
      <c r="IE214" s="18"/>
      <c r="IF214" s="18"/>
      <c r="IG214" s="18"/>
      <c r="IH214" s="18"/>
      <c r="II214" s="18"/>
      <c r="IJ214" s="18"/>
      <c r="IK214" s="18"/>
      <c r="IL214" s="18"/>
      <c r="IM214" s="18"/>
      <c r="IN214" s="18"/>
      <c r="IO214" s="18"/>
      <c r="IP214" s="18"/>
      <c r="IQ214" s="18"/>
      <c r="IR214" s="18"/>
      <c r="IS214" s="18"/>
      <c r="IT214" s="18"/>
      <c r="IU214" s="18"/>
      <c r="IV214" s="18"/>
      <c r="IW214" s="18"/>
      <c r="IX214" s="18"/>
      <c r="IY214" s="18"/>
      <c r="IZ214" s="18"/>
      <c r="JA214" s="18"/>
      <c r="JB214" s="18"/>
      <c r="JC214" s="18"/>
      <c r="JD214" s="18"/>
      <c r="JE214" s="18"/>
      <c r="JF214" s="18"/>
      <c r="JG214" s="18"/>
      <c r="JH214" s="18"/>
      <c r="JI214" s="18"/>
      <c r="JJ214" s="18"/>
      <c r="JK214" s="18"/>
      <c r="JL214" s="18"/>
      <c r="JM214" s="18"/>
      <c r="JN214" s="18"/>
      <c r="JO214" s="18"/>
      <c r="JP214" s="18"/>
      <c r="JQ214" s="18"/>
      <c r="JR214" s="18"/>
      <c r="JS214" s="18"/>
      <c r="JT214" s="18"/>
      <c r="JU214" s="18"/>
      <c r="JV214" s="18"/>
      <c r="JW214" s="18"/>
      <c r="JX214" s="18"/>
      <c r="JY214" s="18"/>
      <c r="JZ214" s="18"/>
      <c r="KA214" s="18"/>
      <c r="KB214" s="18"/>
      <c r="KC214" s="18"/>
      <c r="KD214" s="18"/>
      <c r="KE214" s="18"/>
      <c r="KF214" s="18"/>
      <c r="KG214" s="18"/>
      <c r="KH214" s="18"/>
      <c r="KI214" s="18"/>
      <c r="KJ214" s="18"/>
      <c r="KK214" s="18"/>
      <c r="KL214" s="18"/>
      <c r="KM214" s="18"/>
      <c r="KN214" s="18"/>
      <c r="KO214" s="18"/>
      <c r="KP214" s="18"/>
      <c r="KQ214" s="18"/>
      <c r="KR214" s="18"/>
      <c r="KS214" s="18"/>
      <c r="KT214" s="18"/>
      <c r="KU214" s="18"/>
      <c r="KV214" s="18"/>
      <c r="KW214" s="18"/>
      <c r="KX214" s="18"/>
      <c r="KY214" s="18"/>
      <c r="KZ214" s="18"/>
      <c r="LA214" s="18"/>
      <c r="LB214" s="18"/>
      <c r="LC214" s="18"/>
      <c r="LD214" s="18"/>
      <c r="LE214" s="18"/>
      <c r="LF214" s="18"/>
      <c r="LG214" s="18"/>
      <c r="LH214" s="18"/>
      <c r="LI214" s="18"/>
      <c r="LJ214" s="18"/>
      <c r="LK214" s="18"/>
      <c r="LL214" s="18"/>
      <c r="LM214" s="18"/>
      <c r="LN214" s="18"/>
      <c r="LO214" s="18"/>
      <c r="LP214" s="18"/>
      <c r="LQ214" s="18"/>
      <c r="LR214" s="18"/>
      <c r="LS214" s="18"/>
      <c r="LT214" s="18"/>
      <c r="LU214" s="18"/>
      <c r="LV214" s="18"/>
      <c r="LW214" s="18"/>
      <c r="LX214" s="18"/>
      <c r="LY214" s="18"/>
      <c r="LZ214" s="18"/>
      <c r="MA214" s="18"/>
      <c r="MB214" s="18"/>
      <c r="MC214" s="18"/>
      <c r="MD214" s="18"/>
      <c r="ME214" s="18"/>
      <c r="MF214" s="18"/>
      <c r="MG214" s="18"/>
      <c r="MH214" s="18"/>
      <c r="MI214" s="18"/>
      <c r="MJ214" s="18"/>
      <c r="MK214" s="18"/>
      <c r="ML214" s="18"/>
      <c r="MM214" s="18"/>
      <c r="MN214" s="18"/>
      <c r="MO214" s="18"/>
      <c r="MP214" s="18"/>
      <c r="MQ214" s="18"/>
      <c r="MR214" s="18"/>
      <c r="MS214" s="18"/>
      <c r="MT214" s="18"/>
      <c r="MU214" s="18"/>
      <c r="MV214" s="18"/>
      <c r="MW214" s="18"/>
      <c r="MX214" s="18"/>
      <c r="MY214" s="18"/>
      <c r="MZ214" s="18"/>
      <c r="NA214" s="18"/>
      <c r="NB214" s="18"/>
      <c r="NC214" s="18"/>
      <c r="ND214" s="18"/>
      <c r="NE214" s="18"/>
      <c r="NF214" s="18"/>
      <c r="NG214" s="18"/>
      <c r="NH214" s="18"/>
      <c r="NI214" s="18"/>
      <c r="NJ214" s="18"/>
      <c r="NK214" s="18"/>
      <c r="NL214" s="18"/>
      <c r="NM214" s="18"/>
      <c r="NN214" s="18"/>
      <c r="NO214" s="18"/>
      <c r="NP214" s="18"/>
      <c r="NQ214" s="18"/>
      <c r="NR214" s="18"/>
      <c r="NS214" s="18"/>
      <c r="NT214" s="18"/>
      <c r="NU214" s="18"/>
      <c r="NV214" s="18"/>
      <c r="NW214" s="18"/>
      <c r="NX214" s="18"/>
      <c r="NY214" s="18"/>
      <c r="NZ214" s="18"/>
      <c r="OA214" s="18"/>
      <c r="OB214" s="18"/>
      <c r="OC214" s="18"/>
      <c r="OD214" s="18"/>
      <c r="OE214" s="18"/>
      <c r="OF214" s="18"/>
      <c r="OG214" s="18"/>
      <c r="OH214" s="18"/>
      <c r="OI214" s="18"/>
      <c r="OJ214" s="18"/>
      <c r="OK214" s="18"/>
      <c r="OL214" s="18"/>
      <c r="OM214" s="18"/>
      <c r="ON214" s="18"/>
      <c r="OO214" s="18"/>
      <c r="OP214" s="18"/>
      <c r="OQ214" s="18"/>
      <c r="OR214" s="18"/>
      <c r="OS214" s="18"/>
      <c r="OT214" s="18"/>
      <c r="OU214" s="18"/>
      <c r="OV214" s="18"/>
      <c r="OW214" s="18"/>
      <c r="OX214" s="18"/>
      <c r="OY214" s="18"/>
      <c r="OZ214" s="18"/>
      <c r="PA214" s="18"/>
      <c r="PB214" s="18"/>
      <c r="PC214" s="18"/>
      <c r="PD214" s="18"/>
      <c r="PE214" s="18"/>
      <c r="PF214" s="18"/>
      <c r="PG214" s="18"/>
      <c r="PH214" s="18"/>
      <c r="PI214" s="18"/>
      <c r="PJ214" s="18"/>
      <c r="PK214" s="18"/>
      <c r="PL214" s="18"/>
      <c r="PM214" s="18"/>
      <c r="PN214" s="18"/>
      <c r="PO214" s="18"/>
      <c r="PP214" s="18"/>
      <c r="PQ214" s="18"/>
      <c r="PR214" s="18"/>
      <c r="PS214" s="18"/>
      <c r="PT214" s="18"/>
      <c r="PU214" s="18"/>
      <c r="PV214" s="18"/>
      <c r="PW214" s="18"/>
      <c r="PX214" s="18"/>
      <c r="PY214" s="18"/>
      <c r="PZ214" s="18"/>
      <c r="QA214" s="18"/>
      <c r="QB214" s="18"/>
      <c r="QC214" s="18"/>
      <c r="QD214" s="18"/>
      <c r="QE214" s="18"/>
      <c r="QF214" s="18"/>
      <c r="QG214" s="18"/>
      <c r="QH214" s="18"/>
      <c r="QI214" s="18"/>
      <c r="QJ214" s="18"/>
      <c r="QK214" s="18"/>
      <c r="QL214" s="18"/>
      <c r="QM214" s="18"/>
      <c r="QN214" s="18"/>
      <c r="QO214" s="18"/>
      <c r="QP214" s="18"/>
      <c r="QQ214" s="18"/>
      <c r="QR214" s="18"/>
      <c r="QS214" s="18"/>
      <c r="QT214" s="18"/>
      <c r="QU214" s="18"/>
      <c r="QV214" s="18"/>
      <c r="QW214" s="18"/>
      <c r="QX214" s="18"/>
      <c r="QY214" s="18"/>
      <c r="QZ214" s="18"/>
      <c r="RA214" s="18"/>
      <c r="RB214" s="18"/>
      <c r="RC214" s="18"/>
      <c r="RD214" s="18"/>
      <c r="RE214" s="18"/>
      <c r="RF214" s="18"/>
      <c r="RG214" s="18"/>
      <c r="RH214" s="18"/>
      <c r="RI214" s="18"/>
      <c r="RJ214" s="18"/>
      <c r="RK214" s="18"/>
      <c r="RL214" s="18"/>
      <c r="RM214" s="18"/>
      <c r="RN214" s="18"/>
      <c r="RO214" s="18"/>
      <c r="RP214" s="18"/>
      <c r="RQ214" s="18"/>
      <c r="RR214" s="18"/>
      <c r="RS214" s="18"/>
      <c r="RT214" s="18"/>
      <c r="RU214" s="18"/>
      <c r="RV214" s="18"/>
      <c r="RW214" s="18"/>
      <c r="RX214" s="18"/>
      <c r="RY214" s="18"/>
      <c r="RZ214" s="18"/>
      <c r="SA214" s="18"/>
      <c r="SB214" s="18"/>
      <c r="SC214" s="18"/>
      <c r="SD214" s="18"/>
      <c r="SE214" s="18"/>
      <c r="SF214" s="18"/>
      <c r="SG214" s="18"/>
      <c r="SH214" s="18"/>
      <c r="SI214" s="18"/>
      <c r="SJ214" s="18"/>
      <c r="SK214" s="18"/>
      <c r="SL214" s="18"/>
      <c r="SM214" s="18"/>
      <c r="SN214" s="18"/>
      <c r="SO214" s="18"/>
      <c r="SP214" s="18"/>
      <c r="SQ214" s="18"/>
      <c r="SR214" s="18"/>
      <c r="SS214" s="18"/>
      <c r="ST214" s="18"/>
      <c r="SU214" s="18"/>
      <c r="SV214" s="18"/>
      <c r="SW214" s="18"/>
      <c r="SX214" s="18"/>
      <c r="SY214" s="18"/>
      <c r="SZ214" s="18"/>
      <c r="TA214" s="18"/>
      <c r="TB214" s="18"/>
      <c r="TC214" s="18"/>
      <c r="TD214" s="18"/>
      <c r="TE214" s="18"/>
      <c r="TF214" s="18"/>
      <c r="TG214" s="18"/>
      <c r="TH214" s="18"/>
      <c r="TI214" s="18"/>
      <c r="TJ214" s="18"/>
      <c r="TK214" s="18"/>
      <c r="TL214" s="18"/>
      <c r="TM214" s="18"/>
      <c r="TN214" s="18"/>
      <c r="TO214" s="18"/>
      <c r="TP214" s="18"/>
      <c r="TQ214" s="18"/>
      <c r="TR214" s="18"/>
      <c r="TS214" s="18"/>
      <c r="TT214" s="18"/>
      <c r="TU214" s="18"/>
      <c r="TV214" s="18"/>
      <c r="TW214" s="18"/>
      <c r="TX214" s="18"/>
      <c r="TY214" s="18"/>
      <c r="TZ214" s="18"/>
      <c r="UA214" s="18"/>
      <c r="UB214" s="18"/>
      <c r="UC214" s="18"/>
      <c r="UD214" s="18"/>
      <c r="UE214" s="18"/>
      <c r="UF214" s="18"/>
      <c r="UG214" s="18"/>
      <c r="UH214" s="18"/>
      <c r="UI214" s="18"/>
      <c r="UJ214" s="18"/>
      <c r="UK214" s="18"/>
      <c r="UL214" s="18"/>
      <c r="UM214" s="18"/>
      <c r="UN214" s="18"/>
      <c r="UO214" s="18"/>
      <c r="UP214" s="18"/>
      <c r="UQ214" s="18"/>
      <c r="UR214" s="18"/>
      <c r="US214" s="18"/>
      <c r="UT214" s="18"/>
      <c r="UU214" s="18"/>
      <c r="UV214" s="18"/>
      <c r="UW214" s="18"/>
      <c r="UX214" s="18"/>
      <c r="UY214" s="18"/>
      <c r="UZ214" s="18"/>
      <c r="VA214" s="18"/>
      <c r="VB214" s="18"/>
      <c r="VC214" s="18"/>
      <c r="VD214" s="18"/>
      <c r="VE214" s="18"/>
      <c r="VF214" s="18"/>
      <c r="VG214" s="18"/>
      <c r="VH214" s="18"/>
      <c r="VI214" s="18"/>
      <c r="VJ214" s="18"/>
      <c r="VK214" s="18"/>
      <c r="VL214" s="18"/>
      <c r="VM214" s="18"/>
      <c r="VN214" s="18"/>
      <c r="VO214" s="18"/>
      <c r="VP214" s="18"/>
      <c r="VQ214" s="18"/>
      <c r="VR214" s="18"/>
      <c r="VS214" s="18"/>
      <c r="VT214" s="18"/>
      <c r="VU214" s="18"/>
      <c r="VV214" s="18"/>
      <c r="VW214" s="18"/>
      <c r="VX214" s="18"/>
      <c r="VY214" s="18"/>
      <c r="VZ214" s="18"/>
      <c r="WA214" s="18"/>
      <c r="WB214" s="18"/>
      <c r="WC214" s="18"/>
      <c r="WD214" s="18"/>
      <c r="WE214" s="18"/>
      <c r="WF214" s="18"/>
      <c r="WG214" s="18"/>
      <c r="WH214" s="18"/>
      <c r="WI214" s="18"/>
      <c r="WJ214" s="18"/>
      <c r="WK214" s="18"/>
      <c r="WL214" s="18"/>
      <c r="WM214" s="18"/>
      <c r="WN214" s="18"/>
      <c r="WO214" s="18"/>
      <c r="WP214" s="18"/>
      <c r="WQ214" s="18"/>
      <c r="WR214" s="18"/>
      <c r="WS214" s="18"/>
      <c r="WT214" s="18"/>
      <c r="WU214" s="18"/>
      <c r="WV214" s="18"/>
      <c r="WW214" s="18"/>
      <c r="WX214" s="18"/>
      <c r="WY214" s="18"/>
      <c r="WZ214" s="18"/>
      <c r="XA214" s="18"/>
      <c r="XB214" s="18"/>
      <c r="XC214" s="18"/>
      <c r="XD214" s="18"/>
      <c r="XE214" s="18"/>
      <c r="XF214" s="18"/>
      <c r="XG214" s="18"/>
      <c r="XH214" s="18"/>
      <c r="XI214" s="18"/>
      <c r="XJ214" s="18"/>
      <c r="XK214" s="18"/>
      <c r="XL214" s="18"/>
      <c r="XM214" s="18"/>
      <c r="XN214" s="18"/>
      <c r="XO214" s="18"/>
      <c r="XP214" s="18"/>
      <c r="XQ214" s="18"/>
      <c r="XR214" s="18"/>
      <c r="XS214" s="18"/>
      <c r="XT214" s="18"/>
      <c r="XU214" s="18"/>
      <c r="XV214" s="18"/>
      <c r="XW214" s="18"/>
      <c r="XX214" s="18"/>
      <c r="XY214" s="18"/>
      <c r="XZ214" s="18"/>
      <c r="YA214" s="18"/>
      <c r="YB214" s="18"/>
      <c r="YC214" s="18"/>
      <c r="YD214" s="18"/>
      <c r="YE214" s="18"/>
      <c r="YF214" s="18"/>
      <c r="YG214" s="18"/>
      <c r="YH214" s="18"/>
      <c r="YI214" s="18"/>
      <c r="YJ214" s="18"/>
      <c r="YK214" s="18"/>
      <c r="YL214" s="18"/>
      <c r="YM214" s="18"/>
      <c r="YN214" s="18"/>
      <c r="YO214" s="18"/>
      <c r="YP214" s="18"/>
      <c r="YQ214" s="18"/>
      <c r="YR214" s="18"/>
      <c r="YS214" s="18"/>
      <c r="YT214" s="18"/>
      <c r="YU214" s="18"/>
      <c r="YV214" s="18"/>
      <c r="YW214" s="18"/>
      <c r="YX214" s="18"/>
      <c r="YY214" s="18"/>
      <c r="YZ214" s="18"/>
      <c r="ZA214" s="18"/>
      <c r="ZB214" s="18"/>
      <c r="ZC214" s="18"/>
      <c r="ZD214" s="18"/>
      <c r="ZE214" s="18"/>
      <c r="ZF214" s="18"/>
      <c r="ZG214" s="18"/>
      <c r="ZH214" s="18"/>
      <c r="ZI214" s="18"/>
      <c r="ZJ214" s="18"/>
      <c r="ZK214" s="18"/>
      <c r="ZL214" s="18"/>
      <c r="ZM214" s="18"/>
      <c r="ZN214" s="18"/>
      <c r="ZO214" s="18"/>
      <c r="ZP214" s="18"/>
      <c r="ZQ214" s="18"/>
      <c r="ZR214" s="18"/>
      <c r="ZS214" s="18"/>
      <c r="ZT214" s="18"/>
      <c r="ZU214" s="18"/>
      <c r="ZV214" s="18"/>
      <c r="ZW214" s="18"/>
      <c r="ZX214" s="18"/>
      <c r="ZY214" s="18"/>
      <c r="ZZ214" s="18"/>
      <c r="AAA214" s="18"/>
      <c r="AAB214" s="18"/>
      <c r="AAC214" s="18"/>
      <c r="AAD214" s="18"/>
      <c r="AAE214" s="18"/>
      <c r="AAF214" s="18"/>
      <c r="AAG214" s="18"/>
      <c r="AAH214" s="18"/>
      <c r="AAI214" s="18"/>
      <c r="AAJ214" s="18"/>
      <c r="AAK214" s="18"/>
      <c r="AAL214" s="18"/>
      <c r="AAM214" s="18"/>
      <c r="AAN214" s="18"/>
      <c r="AAO214" s="18"/>
      <c r="AAP214" s="18"/>
      <c r="AAQ214" s="18"/>
      <c r="AAR214" s="18"/>
      <c r="AAS214" s="18"/>
      <c r="AAT214" s="18"/>
      <c r="AAU214" s="18"/>
      <c r="AAV214" s="18"/>
      <c r="AAW214" s="18"/>
      <c r="AAX214" s="18"/>
      <c r="AAY214" s="18"/>
      <c r="AAZ214" s="18"/>
      <c r="ABA214" s="18"/>
      <c r="ABB214" s="18"/>
      <c r="ABC214" s="18"/>
      <c r="ABD214" s="18"/>
      <c r="ABE214" s="18"/>
      <c r="ABF214" s="18"/>
      <c r="ABG214" s="18"/>
      <c r="ABH214" s="18"/>
      <c r="ABI214" s="18"/>
      <c r="ABJ214" s="18"/>
      <c r="ABK214" s="18"/>
      <c r="ABL214" s="18"/>
      <c r="ABM214" s="18"/>
      <c r="ABN214" s="18"/>
      <c r="ABO214" s="18"/>
      <c r="ABP214" s="18"/>
      <c r="ABQ214" s="18"/>
      <c r="ABR214" s="18"/>
      <c r="ABS214" s="18"/>
      <c r="ABT214" s="18"/>
      <c r="ABU214" s="18"/>
      <c r="ABV214" s="18"/>
      <c r="ABW214" s="18"/>
      <c r="ABX214" s="18"/>
      <c r="ABY214" s="18"/>
      <c r="ABZ214" s="18"/>
      <c r="ACA214" s="18"/>
      <c r="ACB214" s="18"/>
      <c r="ACC214" s="18"/>
      <c r="ACD214" s="18"/>
      <c r="ACE214" s="18"/>
      <c r="ACF214" s="18"/>
      <c r="ACG214" s="18"/>
      <c r="ACH214" s="18"/>
      <c r="ACI214" s="18"/>
      <c r="ACJ214" s="18"/>
      <c r="ACK214" s="18"/>
      <c r="ACL214" s="18"/>
      <c r="ACM214" s="18"/>
      <c r="ACN214" s="18"/>
      <c r="ACO214" s="18"/>
      <c r="ACP214" s="18"/>
      <c r="ACQ214" s="18"/>
      <c r="ACR214" s="18"/>
      <c r="ACS214" s="18"/>
      <c r="ACT214" s="18"/>
      <c r="ACU214" s="18"/>
      <c r="ACV214" s="18"/>
      <c r="ACW214" s="18"/>
      <c r="ACX214" s="18"/>
      <c r="ACY214" s="18"/>
      <c r="ACZ214" s="18"/>
      <c r="ADA214" s="18"/>
      <c r="ADB214" s="18"/>
      <c r="ADC214" s="18"/>
      <c r="ADD214" s="18"/>
      <c r="ADE214" s="18"/>
      <c r="ADF214" s="18"/>
      <c r="ADG214" s="18"/>
      <c r="ADH214" s="18"/>
      <c r="ADI214" s="18"/>
      <c r="ADJ214" s="18"/>
      <c r="ADK214" s="18"/>
      <c r="ADL214" s="18"/>
      <c r="ADM214" s="18"/>
      <c r="ADN214" s="18"/>
      <c r="ADO214" s="18"/>
      <c r="ADP214" s="18"/>
      <c r="ADQ214" s="18"/>
      <c r="ADR214" s="18"/>
      <c r="ADS214" s="18"/>
      <c r="ADT214" s="18"/>
      <c r="ADU214" s="18"/>
      <c r="ADV214" s="18"/>
      <c r="ADW214" s="18"/>
      <c r="ADX214" s="18"/>
      <c r="ADY214" s="18"/>
      <c r="ADZ214" s="18"/>
      <c r="AEA214" s="18"/>
      <c r="AEB214" s="18"/>
      <c r="AEC214" s="18"/>
      <c r="AED214" s="18"/>
      <c r="AEE214" s="18"/>
      <c r="AEF214" s="18"/>
      <c r="AEG214" s="18"/>
      <c r="AEH214" s="18"/>
      <c r="AEI214" s="18"/>
      <c r="AEJ214" s="18"/>
      <c r="AEK214" s="18"/>
      <c r="AEL214" s="18"/>
      <c r="AEM214" s="18"/>
      <c r="AEN214" s="18"/>
      <c r="AEO214" s="18"/>
      <c r="AEP214" s="18"/>
      <c r="AEQ214" s="18"/>
      <c r="AER214" s="18"/>
      <c r="AES214" s="18"/>
      <c r="AET214" s="18"/>
      <c r="AEU214" s="18"/>
      <c r="AEV214" s="18"/>
      <c r="AEW214" s="18"/>
      <c r="AEX214" s="18"/>
      <c r="AEY214" s="18"/>
      <c r="AEZ214" s="18"/>
      <c r="AFA214" s="18"/>
      <c r="AFB214" s="18"/>
      <c r="AFC214" s="18"/>
      <c r="AFD214" s="18"/>
      <c r="AFE214" s="18"/>
      <c r="AFF214" s="18"/>
      <c r="AFG214" s="18"/>
      <c r="AFH214" s="18"/>
      <c r="AFI214" s="18"/>
      <c r="AFJ214" s="18"/>
      <c r="AFK214" s="18"/>
      <c r="AFL214" s="18"/>
      <c r="AFM214" s="18"/>
      <c r="AFN214" s="18"/>
      <c r="AFO214" s="18"/>
      <c r="AFP214" s="18"/>
      <c r="AFQ214" s="18"/>
      <c r="AFR214" s="18"/>
      <c r="AFS214" s="18"/>
      <c r="AFT214" s="18"/>
      <c r="AFU214" s="18"/>
      <c r="AFV214" s="18"/>
      <c r="AFW214" s="18"/>
      <c r="AFX214" s="18"/>
      <c r="AFY214" s="18"/>
      <c r="AFZ214" s="18"/>
      <c r="AGA214" s="18"/>
      <c r="AGB214" s="18"/>
      <c r="AGC214" s="18"/>
      <c r="AGD214" s="18"/>
      <c r="AGE214" s="18"/>
      <c r="AGF214" s="18"/>
      <c r="AGG214" s="18"/>
      <c r="AGH214" s="18"/>
      <c r="AGI214" s="18"/>
      <c r="AGJ214" s="18"/>
      <c r="AGK214" s="18"/>
      <c r="AGL214" s="18"/>
      <c r="AGM214" s="18"/>
      <c r="AGN214" s="18"/>
      <c r="AGO214" s="18"/>
      <c r="AGP214" s="18"/>
      <c r="AGQ214" s="18"/>
      <c r="AGR214" s="18"/>
      <c r="AGS214" s="18"/>
      <c r="AGT214" s="18"/>
      <c r="AGU214" s="18"/>
      <c r="AGV214" s="18"/>
      <c r="AGW214" s="18"/>
      <c r="AGX214" s="18"/>
      <c r="AGY214" s="18"/>
      <c r="AGZ214" s="18"/>
      <c r="AHA214" s="18"/>
      <c r="AHB214" s="18"/>
      <c r="AHC214" s="18"/>
      <c r="AHD214" s="18"/>
      <c r="AHE214" s="18"/>
      <c r="AHF214" s="18"/>
      <c r="AHG214" s="18"/>
      <c r="AHH214" s="18"/>
      <c r="AHI214" s="18"/>
      <c r="AHJ214" s="18"/>
      <c r="AHK214" s="18"/>
      <c r="AHL214" s="18"/>
      <c r="AHM214" s="18"/>
      <c r="AHN214" s="18"/>
      <c r="AHO214" s="18"/>
      <c r="AHP214" s="18"/>
      <c r="AHQ214" s="18"/>
      <c r="AHR214" s="18"/>
      <c r="AHS214" s="18"/>
      <c r="AHT214" s="18"/>
      <c r="AHU214" s="18"/>
      <c r="AHV214" s="18"/>
      <c r="AHW214" s="18"/>
      <c r="AHX214" s="18"/>
      <c r="AHY214" s="18"/>
      <c r="AHZ214" s="18"/>
      <c r="AIA214" s="18"/>
      <c r="AIB214" s="18"/>
      <c r="AIC214" s="18"/>
      <c r="AID214" s="18"/>
      <c r="AIE214" s="18"/>
      <c r="AIF214" s="18"/>
      <c r="AIG214" s="18"/>
      <c r="AIH214" s="18"/>
      <c r="AII214" s="18"/>
      <c r="AIJ214" s="18"/>
      <c r="AIK214" s="18"/>
      <c r="AIL214" s="18"/>
      <c r="AIM214" s="18"/>
      <c r="AIN214" s="18"/>
      <c r="AIO214" s="18"/>
      <c r="AIP214" s="18"/>
      <c r="AIQ214" s="18"/>
      <c r="AIR214" s="18"/>
      <c r="AIS214" s="18"/>
      <c r="AIT214" s="18"/>
      <c r="AIU214" s="18"/>
      <c r="AIV214" s="18"/>
      <c r="AIW214" s="18"/>
      <c r="AIX214" s="18"/>
      <c r="AIY214" s="18"/>
      <c r="AIZ214" s="18"/>
      <c r="AJA214" s="18"/>
      <c r="AJB214" s="18"/>
      <c r="AJC214" s="18"/>
      <c r="AJD214" s="18"/>
      <c r="AJE214" s="18"/>
      <c r="AJF214" s="18"/>
      <c r="AJG214" s="18"/>
      <c r="AJH214" s="18"/>
      <c r="AJI214" s="18"/>
      <c r="AJJ214" s="18"/>
      <c r="AJK214" s="18"/>
      <c r="AJL214" s="18"/>
      <c r="AJM214" s="18"/>
      <c r="AJN214" s="18"/>
      <c r="AJO214" s="18"/>
      <c r="AJP214" s="18"/>
      <c r="AJQ214" s="18"/>
      <c r="AJR214" s="18"/>
      <c r="AJS214" s="18"/>
      <c r="AJT214" s="18"/>
      <c r="AJU214" s="18"/>
      <c r="AJV214" s="18"/>
      <c r="AJW214" s="18"/>
      <c r="AJX214" s="18"/>
      <c r="AJY214" s="18"/>
      <c r="AJZ214" s="18"/>
      <c r="AKA214" s="18"/>
      <c r="AKB214" s="18"/>
      <c r="AKC214" s="18"/>
      <c r="AKD214" s="18"/>
      <c r="AKE214" s="18"/>
      <c r="AKF214" s="18"/>
      <c r="AKG214" s="18"/>
      <c r="AKH214" s="18"/>
      <c r="AKI214" s="18"/>
      <c r="AKJ214" s="18"/>
      <c r="AKK214" s="18"/>
      <c r="AKL214" s="18"/>
      <c r="AKM214" s="18"/>
      <c r="AKN214" s="18"/>
      <c r="AKO214" s="18"/>
      <c r="AKP214" s="18"/>
      <c r="AKQ214" s="18"/>
      <c r="AKR214" s="18"/>
      <c r="AKS214" s="18"/>
      <c r="AKT214" s="18"/>
      <c r="AKU214" s="18"/>
      <c r="AKV214" s="18"/>
      <c r="AKW214" s="18"/>
      <c r="AKX214" s="18"/>
      <c r="AKY214" s="18"/>
      <c r="AKZ214" s="18"/>
      <c r="ALA214" s="18"/>
      <c r="ALB214" s="18"/>
      <c r="ALC214" s="18"/>
      <c r="ALD214" s="18"/>
      <c r="ALE214" s="18"/>
      <c r="ALF214" s="18"/>
      <c r="ALG214" s="18"/>
      <c r="ALH214" s="18"/>
      <c r="ALI214" s="18"/>
      <c r="ALJ214" s="18"/>
      <c r="ALK214" s="18"/>
      <c r="ALL214" s="18"/>
      <c r="ALM214" s="18"/>
      <c r="ALN214" s="18"/>
      <c r="ALO214" s="18"/>
      <c r="ALP214" s="18"/>
      <c r="ALQ214" s="18"/>
      <c r="ALR214" s="18"/>
      <c r="ALS214" s="18"/>
      <c r="ALT214" s="18"/>
      <c r="ALU214" s="18"/>
      <c r="ALV214" s="18"/>
      <c r="ALW214" s="18"/>
      <c r="ALX214" s="18"/>
      <c r="ALY214" s="18"/>
      <c r="ALZ214" s="18"/>
      <c r="AMA214" s="18"/>
      <c r="AMB214" s="18"/>
      <c r="AMC214" s="18"/>
      <c r="AMD214" s="18"/>
      <c r="AME214" s="18"/>
      <c r="AMF214" s="18"/>
      <c r="AMG214" s="18"/>
      <c r="AMH214" s="18"/>
      <c r="AMI214" s="18"/>
      <c r="AMJ214" s="18"/>
      <c r="AMK214" s="18"/>
      <c r="AML214" s="18"/>
      <c r="AMM214" s="18"/>
      <c r="AMN214" s="18"/>
      <c r="AMO214" s="18"/>
      <c r="AMP214" s="18"/>
      <c r="AMQ214" s="18"/>
      <c r="AMR214" s="18"/>
      <c r="AMS214" s="18"/>
      <c r="AMT214" s="18"/>
      <c r="AMU214" s="18"/>
      <c r="AMV214" s="18"/>
      <c r="AMW214" s="18"/>
      <c r="AMX214" s="18"/>
      <c r="AMY214" s="18"/>
      <c r="AMZ214" s="18"/>
      <c r="ANA214" s="18"/>
      <c r="ANB214" s="18"/>
      <c r="ANC214" s="18"/>
      <c r="AND214" s="18"/>
      <c r="ANE214" s="18"/>
      <c r="ANF214" s="18"/>
      <c r="ANG214" s="18"/>
      <c r="ANH214" s="18"/>
      <c r="ANI214" s="18"/>
      <c r="ANJ214" s="18"/>
      <c r="ANK214" s="18"/>
      <c r="ANL214" s="18"/>
      <c r="ANM214" s="18"/>
      <c r="ANN214" s="18"/>
      <c r="ANO214" s="18"/>
      <c r="ANP214" s="18"/>
      <c r="ANQ214" s="18"/>
      <c r="ANR214" s="18"/>
      <c r="ANS214" s="18"/>
      <c r="ANT214" s="18"/>
      <c r="ANU214" s="18"/>
      <c r="ANV214" s="18"/>
      <c r="ANW214" s="18"/>
      <c r="ANX214" s="18"/>
      <c r="ANY214" s="18"/>
      <c r="ANZ214" s="18"/>
      <c r="AOA214" s="18"/>
      <c r="AOB214" s="18"/>
      <c r="AOC214" s="18"/>
      <c r="AOD214" s="18"/>
      <c r="AOE214" s="18"/>
      <c r="AOF214" s="18"/>
      <c r="AOG214" s="18"/>
      <c r="AOH214" s="18"/>
      <c r="AOI214" s="18"/>
      <c r="AOJ214" s="18"/>
      <c r="AOK214" s="18"/>
      <c r="AOL214" s="18"/>
      <c r="AOM214" s="18"/>
      <c r="AON214" s="18"/>
      <c r="AOO214" s="18"/>
      <c r="AOP214" s="18"/>
      <c r="AOQ214" s="18"/>
      <c r="AOR214" s="18"/>
      <c r="AOS214" s="18"/>
      <c r="AOT214" s="18"/>
      <c r="AOU214" s="18"/>
      <c r="AOV214" s="18"/>
      <c r="AOW214" s="18"/>
      <c r="AOX214" s="18"/>
      <c r="AOY214" s="18"/>
      <c r="AOZ214" s="18"/>
      <c r="APA214" s="18"/>
      <c r="APB214" s="18"/>
      <c r="APC214" s="18"/>
      <c r="APD214" s="18"/>
      <c r="APE214" s="18"/>
      <c r="APF214" s="18"/>
      <c r="APG214" s="18"/>
      <c r="APH214" s="18"/>
      <c r="API214" s="18"/>
      <c r="APJ214" s="18"/>
      <c r="APK214" s="18"/>
      <c r="APL214" s="18"/>
      <c r="APM214" s="18"/>
      <c r="APN214" s="18"/>
      <c r="APO214" s="18"/>
      <c r="APP214" s="18"/>
      <c r="APQ214" s="18"/>
      <c r="APR214" s="18"/>
      <c r="APS214" s="18"/>
      <c r="APT214" s="18"/>
      <c r="APU214" s="18"/>
      <c r="APV214" s="18"/>
      <c r="APW214" s="18"/>
      <c r="APX214" s="18"/>
      <c r="APY214" s="18"/>
      <c r="APZ214" s="18"/>
      <c r="AQA214" s="18"/>
      <c r="AQB214" s="18"/>
      <c r="AQC214" s="18"/>
      <c r="AQD214" s="18"/>
      <c r="AQE214" s="18"/>
      <c r="AQF214" s="18"/>
      <c r="AQG214" s="18"/>
      <c r="AQH214" s="18"/>
      <c r="AQI214" s="18"/>
      <c r="AQJ214" s="18"/>
      <c r="AQK214" s="18"/>
      <c r="AQL214" s="18"/>
      <c r="AQM214" s="18"/>
      <c r="AQN214" s="18"/>
      <c r="AQO214" s="18"/>
      <c r="AQP214" s="18"/>
      <c r="AQQ214" s="18"/>
      <c r="AQR214" s="18"/>
      <c r="AQS214" s="18"/>
      <c r="AQT214" s="18"/>
      <c r="AQU214" s="18"/>
      <c r="AQV214" s="18"/>
      <c r="AQW214" s="18"/>
      <c r="AQX214" s="18"/>
      <c r="AQY214" s="18"/>
      <c r="AQZ214" s="18"/>
      <c r="ARA214" s="18"/>
      <c r="ARB214" s="18"/>
      <c r="ARC214" s="18"/>
      <c r="ARD214" s="18"/>
      <c r="ARE214" s="18"/>
      <c r="ARF214" s="18"/>
      <c r="ARG214" s="18"/>
      <c r="ARH214" s="18"/>
      <c r="ARI214" s="18"/>
      <c r="ARJ214" s="18"/>
      <c r="ARK214" s="18"/>
      <c r="ARL214" s="18"/>
      <c r="ARM214" s="18"/>
      <c r="ARN214" s="18"/>
      <c r="ARO214" s="18"/>
      <c r="ARP214" s="18"/>
      <c r="ARQ214" s="18"/>
      <c r="ARR214" s="18"/>
      <c r="ARS214" s="18"/>
      <c r="ART214" s="18"/>
      <c r="ARU214" s="18"/>
      <c r="ARV214" s="18"/>
      <c r="ARW214" s="18"/>
      <c r="ARX214" s="18"/>
      <c r="ARY214" s="18"/>
      <c r="ARZ214" s="18"/>
      <c r="ASA214" s="18"/>
      <c r="ASB214" s="18"/>
      <c r="ASC214" s="18"/>
      <c r="ASD214" s="18"/>
      <c r="ASE214" s="18"/>
      <c r="ASF214" s="18"/>
      <c r="ASG214" s="18"/>
      <c r="ASH214" s="18"/>
      <c r="ASI214" s="18"/>
      <c r="ASJ214" s="18"/>
      <c r="ASK214" s="18"/>
      <c r="ASL214" s="18"/>
      <c r="ASM214" s="18"/>
      <c r="ASN214" s="18"/>
      <c r="ASO214" s="18"/>
      <c r="ASP214" s="18"/>
      <c r="ASQ214" s="18"/>
      <c r="ASR214" s="18"/>
      <c r="ASS214" s="18"/>
      <c r="AST214" s="18"/>
      <c r="ASU214" s="18"/>
      <c r="ASV214" s="18"/>
      <c r="ASW214" s="18"/>
      <c r="ASX214" s="18"/>
      <c r="ASY214" s="18"/>
      <c r="ASZ214" s="18"/>
      <c r="ATA214" s="18"/>
      <c r="ATB214" s="18"/>
      <c r="ATC214" s="18"/>
      <c r="ATD214" s="18"/>
      <c r="ATE214" s="18"/>
      <c r="ATF214" s="18"/>
      <c r="ATG214" s="18"/>
      <c r="ATH214" s="18"/>
      <c r="ATI214" s="18"/>
      <c r="ATJ214" s="18"/>
      <c r="ATK214" s="18"/>
      <c r="ATL214" s="18"/>
      <c r="ATM214" s="18"/>
      <c r="ATN214" s="18"/>
      <c r="ATO214" s="18"/>
      <c r="ATP214" s="18"/>
      <c r="ATQ214" s="18"/>
      <c r="ATR214" s="18"/>
      <c r="ATS214" s="18"/>
      <c r="ATT214" s="18"/>
      <c r="ATU214" s="18"/>
      <c r="ATV214" s="18"/>
      <c r="ATW214" s="18"/>
      <c r="ATX214" s="18"/>
      <c r="ATY214" s="18"/>
      <c r="ATZ214" s="18"/>
      <c r="AUA214" s="18"/>
      <c r="AUB214" s="18"/>
      <c r="AUC214" s="18"/>
      <c r="AUD214" s="18"/>
      <c r="AUE214" s="18"/>
      <c r="AUF214" s="18"/>
      <c r="AUG214" s="18"/>
      <c r="AUH214" s="18"/>
      <c r="AUI214" s="18"/>
      <c r="AUJ214" s="18"/>
      <c r="AUK214" s="18"/>
      <c r="AUL214" s="18"/>
      <c r="AUM214" s="18"/>
      <c r="AUN214" s="18"/>
      <c r="AUO214" s="18"/>
      <c r="AUP214" s="18"/>
      <c r="AUQ214" s="18"/>
      <c r="AUR214" s="18"/>
      <c r="AUS214" s="18"/>
      <c r="AUT214" s="18"/>
      <c r="AUU214" s="18"/>
      <c r="AUV214" s="18"/>
      <c r="AUW214" s="18"/>
      <c r="AUX214" s="18"/>
      <c r="AUY214" s="18"/>
      <c r="AUZ214" s="18"/>
      <c r="AVA214" s="18"/>
      <c r="AVB214" s="18"/>
      <c r="AVC214" s="18"/>
      <c r="AVD214" s="18"/>
      <c r="AVE214" s="18"/>
      <c r="AVF214" s="18"/>
      <c r="AVG214" s="18"/>
      <c r="AVH214" s="18"/>
      <c r="AVI214" s="18"/>
      <c r="AVJ214" s="18"/>
      <c r="AVK214" s="18"/>
      <c r="AVL214" s="18"/>
      <c r="AVM214" s="18"/>
      <c r="AVN214" s="18"/>
      <c r="AVO214" s="18"/>
      <c r="AVP214" s="18"/>
      <c r="AVQ214" s="18"/>
      <c r="AVR214" s="18"/>
      <c r="AVS214" s="18"/>
      <c r="AVT214" s="18"/>
      <c r="AVU214" s="18"/>
      <c r="AVV214" s="18"/>
      <c r="AVW214" s="18"/>
      <c r="AVX214" s="18"/>
      <c r="AVY214" s="18"/>
      <c r="AVZ214" s="18"/>
      <c r="AWA214" s="18"/>
      <c r="AWB214" s="18"/>
      <c r="AWC214" s="18"/>
      <c r="AWD214" s="18"/>
      <c r="AWE214" s="18"/>
      <c r="AWF214" s="18"/>
      <c r="AWG214" s="18"/>
      <c r="AWH214" s="18"/>
      <c r="AWI214" s="18"/>
      <c r="AWJ214" s="18"/>
      <c r="AWK214" s="18"/>
      <c r="AWL214" s="18"/>
      <c r="AWM214" s="18"/>
      <c r="AWN214" s="18"/>
      <c r="AWO214" s="18"/>
      <c r="AWP214" s="18"/>
      <c r="AWQ214" s="18"/>
      <c r="AWR214" s="18"/>
      <c r="AWS214" s="18"/>
      <c r="AWT214" s="18"/>
      <c r="AWU214" s="18"/>
      <c r="AWV214" s="18"/>
      <c r="AWW214" s="18"/>
      <c r="AWX214" s="18"/>
      <c r="AWY214" s="18"/>
      <c r="AWZ214" s="18"/>
      <c r="AXA214" s="18"/>
      <c r="AXB214" s="18"/>
      <c r="AXC214" s="18"/>
      <c r="AXD214" s="18"/>
      <c r="AXE214" s="18"/>
      <c r="AXF214" s="18"/>
      <c r="AXG214" s="18"/>
      <c r="AXH214" s="18"/>
      <c r="AXI214" s="18"/>
      <c r="AXJ214" s="18"/>
      <c r="AXK214" s="18"/>
      <c r="AXL214" s="18"/>
      <c r="AXM214" s="18"/>
      <c r="AXN214" s="18"/>
      <c r="AXO214" s="18"/>
      <c r="AXP214" s="18"/>
      <c r="AXQ214" s="18"/>
      <c r="AXR214" s="18"/>
      <c r="AXS214" s="18"/>
      <c r="AXT214" s="18"/>
      <c r="AXU214" s="18"/>
      <c r="AXV214" s="18"/>
      <c r="AXW214" s="18"/>
      <c r="AXX214" s="18"/>
      <c r="AXY214" s="18"/>
      <c r="AXZ214" s="18"/>
      <c r="AYA214" s="18"/>
      <c r="AYB214" s="18"/>
      <c r="AYC214" s="18"/>
      <c r="AYD214" s="18"/>
      <c r="AYE214" s="18"/>
      <c r="AYF214" s="18"/>
      <c r="AYG214" s="18"/>
      <c r="AYH214" s="18"/>
      <c r="AYI214" s="18"/>
      <c r="AYJ214" s="18"/>
      <c r="AYK214" s="18"/>
      <c r="AYL214" s="18"/>
      <c r="AYM214" s="18"/>
      <c r="AYN214" s="18"/>
      <c r="AYO214" s="18"/>
      <c r="AYP214" s="18"/>
      <c r="AYQ214" s="18"/>
      <c r="AYR214" s="18"/>
      <c r="AYS214" s="18"/>
      <c r="AYT214" s="18"/>
      <c r="AYU214" s="18"/>
      <c r="AYV214" s="18"/>
      <c r="AYW214" s="18"/>
      <c r="AYX214" s="18"/>
      <c r="AYY214" s="18"/>
      <c r="AYZ214" s="18"/>
      <c r="AZA214" s="18"/>
      <c r="AZB214" s="18"/>
      <c r="AZC214" s="18"/>
      <c r="AZD214" s="18"/>
      <c r="AZE214" s="18"/>
      <c r="AZF214" s="18"/>
      <c r="AZG214" s="18"/>
      <c r="AZH214" s="18"/>
      <c r="AZI214" s="18"/>
      <c r="AZJ214" s="18"/>
      <c r="AZK214" s="18"/>
      <c r="AZL214" s="18"/>
      <c r="AZM214" s="18"/>
      <c r="AZN214" s="18"/>
      <c r="AZO214" s="18"/>
      <c r="AZP214" s="18"/>
      <c r="AZQ214" s="18"/>
      <c r="AZR214" s="18"/>
      <c r="AZS214" s="18"/>
      <c r="AZT214" s="18"/>
      <c r="AZU214" s="18"/>
      <c r="AZV214" s="18"/>
      <c r="AZW214" s="18"/>
      <c r="AZX214" s="18"/>
      <c r="AZY214" s="18"/>
      <c r="AZZ214" s="18"/>
      <c r="BAA214" s="18"/>
      <c r="BAB214" s="18"/>
      <c r="BAC214" s="18"/>
      <c r="BAD214" s="18"/>
      <c r="BAE214" s="18"/>
      <c r="BAF214" s="18"/>
      <c r="BAG214" s="18"/>
      <c r="BAH214" s="18"/>
      <c r="BAI214" s="18"/>
      <c r="BAJ214" s="18"/>
      <c r="BAK214" s="18"/>
      <c r="BAL214" s="18"/>
      <c r="BAM214" s="18"/>
      <c r="BAN214" s="18"/>
      <c r="BAO214" s="18"/>
      <c r="BAP214" s="18"/>
      <c r="BAQ214" s="18"/>
      <c r="BAR214" s="18"/>
      <c r="BAS214" s="18"/>
      <c r="BAT214" s="18"/>
      <c r="BAU214" s="18"/>
      <c r="BAV214" s="18"/>
      <c r="BAW214" s="18"/>
      <c r="BAX214" s="18"/>
      <c r="BAY214" s="18"/>
      <c r="BAZ214" s="18"/>
      <c r="BBA214" s="18"/>
      <c r="BBB214" s="18"/>
      <c r="BBC214" s="18"/>
      <c r="BBD214" s="18"/>
      <c r="BBE214" s="18"/>
      <c r="BBF214" s="18"/>
      <c r="BBG214" s="18"/>
      <c r="BBH214" s="18"/>
      <c r="BBI214" s="18"/>
      <c r="BBJ214" s="18"/>
      <c r="BBK214" s="18"/>
      <c r="BBL214" s="18"/>
      <c r="BBM214" s="18"/>
      <c r="BBN214" s="18"/>
      <c r="BBO214" s="18"/>
      <c r="BBP214" s="18"/>
      <c r="BBQ214" s="18"/>
      <c r="BBR214" s="18"/>
      <c r="BBS214" s="18"/>
      <c r="BBT214" s="18"/>
      <c r="BBU214" s="18"/>
      <c r="BBV214" s="18"/>
      <c r="BBW214" s="18"/>
      <c r="BBX214" s="18"/>
      <c r="BBY214" s="18"/>
      <c r="BBZ214" s="18"/>
      <c r="BCA214" s="18"/>
      <c r="BCB214" s="18"/>
      <c r="BCC214" s="18"/>
      <c r="BCD214" s="18"/>
      <c r="BCE214" s="18"/>
      <c r="BCF214" s="18"/>
      <c r="BCG214" s="18"/>
      <c r="BCH214" s="18"/>
      <c r="BCI214" s="18"/>
      <c r="BCJ214" s="18"/>
      <c r="BCK214" s="18"/>
      <c r="BCL214" s="18"/>
      <c r="BCM214" s="18"/>
      <c r="BCN214" s="18"/>
      <c r="BCO214" s="18"/>
      <c r="BCP214" s="18"/>
      <c r="BCQ214" s="18"/>
      <c r="BCR214" s="18"/>
      <c r="BCS214" s="18"/>
      <c r="BCT214" s="18"/>
      <c r="BCU214" s="18"/>
      <c r="BCV214" s="18"/>
      <c r="BCW214" s="18"/>
      <c r="BCX214" s="18"/>
      <c r="BCY214" s="18"/>
      <c r="BCZ214" s="18"/>
      <c r="BDA214" s="18"/>
      <c r="BDB214" s="18"/>
      <c r="BDC214" s="18"/>
      <c r="BDD214" s="18"/>
      <c r="BDE214" s="18"/>
      <c r="BDF214" s="18"/>
      <c r="BDG214" s="18"/>
      <c r="BDH214" s="18"/>
      <c r="BDI214" s="18"/>
      <c r="BDJ214" s="18"/>
      <c r="BDK214" s="18"/>
      <c r="BDL214" s="18"/>
      <c r="BDM214" s="18"/>
      <c r="BDN214" s="18"/>
      <c r="BDO214" s="18"/>
      <c r="BDP214" s="18"/>
      <c r="BDQ214" s="18"/>
      <c r="BDR214" s="18"/>
      <c r="BDS214" s="18"/>
      <c r="BDT214" s="18"/>
      <c r="BDU214" s="18"/>
      <c r="BDV214" s="18"/>
      <c r="BDW214" s="18"/>
      <c r="BDX214" s="18"/>
      <c r="BDY214" s="18"/>
      <c r="BDZ214" s="18"/>
      <c r="BEA214" s="18"/>
      <c r="BEB214" s="18"/>
      <c r="BEC214" s="18"/>
      <c r="BED214" s="18"/>
      <c r="BEE214" s="18"/>
      <c r="BEF214" s="18"/>
      <c r="BEG214" s="18"/>
      <c r="BEH214" s="18"/>
      <c r="BEI214" s="18"/>
      <c r="BEJ214" s="18"/>
      <c r="BEK214" s="18"/>
      <c r="BEL214" s="18"/>
      <c r="BEM214" s="18"/>
      <c r="BEN214" s="18"/>
      <c r="BEO214" s="18"/>
      <c r="BEP214" s="18"/>
      <c r="BEQ214" s="18"/>
      <c r="BER214" s="18"/>
      <c r="BES214" s="18"/>
      <c r="BET214" s="18"/>
      <c r="BEU214" s="18"/>
      <c r="BEV214" s="18"/>
      <c r="BEW214" s="18"/>
      <c r="BEX214" s="18"/>
      <c r="BEY214" s="18"/>
      <c r="BEZ214" s="18"/>
      <c r="BFA214" s="18"/>
      <c r="BFB214" s="18"/>
      <c r="BFC214" s="18"/>
      <c r="BFD214" s="18"/>
      <c r="BFE214" s="18"/>
      <c r="BFF214" s="18"/>
      <c r="BFG214" s="18"/>
      <c r="BFH214" s="18"/>
      <c r="BFI214" s="18"/>
      <c r="BFJ214" s="18"/>
      <c r="BFK214" s="18"/>
      <c r="BFL214" s="18"/>
      <c r="BFM214" s="18"/>
      <c r="BFN214" s="18"/>
      <c r="BFO214" s="18"/>
      <c r="BFP214" s="18"/>
      <c r="BFQ214" s="18"/>
      <c r="BFR214" s="18"/>
      <c r="BFS214" s="18"/>
      <c r="BFT214" s="18"/>
      <c r="BFU214" s="18"/>
      <c r="BFV214" s="18"/>
      <c r="BFW214" s="18"/>
      <c r="BFX214" s="18"/>
      <c r="BFY214" s="18"/>
      <c r="BFZ214" s="18"/>
      <c r="BGA214" s="18"/>
      <c r="BGB214" s="18"/>
      <c r="BGC214" s="18"/>
      <c r="BGD214" s="18"/>
      <c r="BGE214" s="18"/>
      <c r="BGF214" s="18"/>
      <c r="BGG214" s="18"/>
      <c r="BGH214" s="18"/>
      <c r="BGI214" s="18"/>
      <c r="BGJ214" s="18"/>
      <c r="BGK214" s="18"/>
      <c r="BGL214" s="18"/>
      <c r="BGM214" s="18"/>
      <c r="BGN214" s="18"/>
      <c r="BGO214" s="18"/>
      <c r="BGP214" s="18"/>
      <c r="BGQ214" s="18"/>
      <c r="BGR214" s="18"/>
      <c r="BGS214" s="18"/>
      <c r="BGT214" s="18"/>
      <c r="BGU214" s="18"/>
      <c r="BGV214" s="18"/>
      <c r="BGW214" s="18"/>
      <c r="BGX214" s="18"/>
      <c r="BGY214" s="18"/>
      <c r="BGZ214" s="18"/>
      <c r="BHA214" s="18"/>
      <c r="BHB214" s="18"/>
      <c r="BHC214" s="18"/>
      <c r="BHD214" s="18"/>
      <c r="BHE214" s="18"/>
      <c r="BHF214" s="18"/>
      <c r="BHG214" s="18"/>
      <c r="BHH214" s="18"/>
      <c r="BHI214" s="18"/>
      <c r="BHJ214" s="18"/>
      <c r="BHK214" s="18"/>
      <c r="BHL214" s="18"/>
      <c r="BHM214" s="18"/>
      <c r="BHN214" s="18"/>
      <c r="BHO214" s="18"/>
      <c r="BHP214" s="18"/>
      <c r="BHQ214" s="18"/>
      <c r="BHR214" s="18"/>
      <c r="BHS214" s="18"/>
      <c r="BHT214" s="18"/>
      <c r="BHU214" s="18"/>
      <c r="BHV214" s="18"/>
      <c r="BHW214" s="18"/>
      <c r="BHX214" s="18"/>
      <c r="BHY214" s="18"/>
      <c r="BHZ214" s="18"/>
      <c r="BIA214" s="18"/>
      <c r="BIB214" s="18"/>
      <c r="BIC214" s="18"/>
      <c r="BID214" s="18"/>
      <c r="BIE214" s="18"/>
      <c r="BIF214" s="18"/>
      <c r="BIG214" s="18"/>
      <c r="BIH214" s="18"/>
      <c r="BII214" s="18"/>
      <c r="BIJ214" s="18"/>
      <c r="BIK214" s="18"/>
      <c r="BIL214" s="18"/>
      <c r="BIM214" s="18"/>
      <c r="BIN214" s="18"/>
      <c r="BIO214" s="18"/>
      <c r="BIP214" s="18"/>
      <c r="BIQ214" s="18"/>
      <c r="BIR214" s="18"/>
      <c r="BIS214" s="18"/>
      <c r="BIT214" s="18"/>
      <c r="BIU214" s="18"/>
      <c r="BIV214" s="18"/>
      <c r="BIW214" s="18"/>
      <c r="BIX214" s="18"/>
      <c r="BIY214" s="18"/>
      <c r="BIZ214" s="18"/>
      <c r="BJA214" s="18"/>
      <c r="BJB214" s="18"/>
      <c r="BJC214" s="18"/>
      <c r="BJD214" s="18"/>
      <c r="BJE214" s="18"/>
      <c r="BJF214" s="18"/>
      <c r="BJG214" s="18"/>
      <c r="BJH214" s="18"/>
      <c r="BJI214" s="18"/>
      <c r="BJJ214" s="18"/>
      <c r="BJK214" s="18"/>
      <c r="BJL214" s="18"/>
      <c r="BJM214" s="18"/>
      <c r="BJN214" s="18"/>
      <c r="BJO214" s="18"/>
      <c r="BJP214" s="18"/>
      <c r="BJQ214" s="18"/>
      <c r="BJR214" s="18"/>
      <c r="BJS214" s="18"/>
      <c r="BJT214" s="18"/>
      <c r="BJU214" s="18"/>
      <c r="BJV214" s="18"/>
      <c r="BJW214" s="18"/>
      <c r="BJX214" s="18"/>
      <c r="BJY214" s="18"/>
      <c r="BJZ214" s="18"/>
      <c r="BKA214" s="18"/>
      <c r="BKB214" s="18"/>
      <c r="BKC214" s="18"/>
      <c r="BKD214" s="18"/>
      <c r="BKE214" s="18"/>
      <c r="BKF214" s="18"/>
      <c r="BKG214" s="18"/>
      <c r="BKH214" s="18"/>
      <c r="BKI214" s="18"/>
      <c r="BKJ214" s="18"/>
      <c r="BKK214" s="18"/>
      <c r="BKL214" s="18"/>
      <c r="BKM214" s="18"/>
      <c r="BKN214" s="18"/>
      <c r="BKO214" s="18"/>
      <c r="BKP214" s="18"/>
      <c r="BKQ214" s="18"/>
      <c r="BKR214" s="18"/>
      <c r="BKS214" s="18"/>
      <c r="BKT214" s="18"/>
      <c r="BKU214" s="18"/>
      <c r="BKV214" s="18"/>
      <c r="BKW214" s="18"/>
      <c r="BKX214" s="18"/>
      <c r="BKY214" s="18"/>
      <c r="BKZ214" s="18"/>
      <c r="BLA214" s="18"/>
      <c r="BLB214" s="18"/>
      <c r="BLC214" s="18"/>
      <c r="BLD214" s="18"/>
      <c r="BLE214" s="18"/>
      <c r="BLF214" s="18"/>
      <c r="BLG214" s="18"/>
      <c r="BLH214" s="18"/>
      <c r="BLI214" s="18"/>
      <c r="BLJ214" s="18"/>
      <c r="BLK214" s="18"/>
      <c r="BLL214" s="18"/>
      <c r="BLM214" s="18"/>
      <c r="BLN214" s="18"/>
      <c r="BLO214" s="18"/>
      <c r="BLP214" s="18"/>
      <c r="BLQ214" s="18"/>
      <c r="BLR214" s="18"/>
      <c r="BLS214" s="18"/>
      <c r="BLT214" s="18"/>
      <c r="BLU214" s="18"/>
      <c r="BLV214" s="18"/>
      <c r="BLW214" s="18"/>
      <c r="BLX214" s="18"/>
      <c r="BLY214" s="18"/>
      <c r="BLZ214" s="18"/>
      <c r="BMA214" s="18"/>
      <c r="BMB214" s="18"/>
      <c r="BMC214" s="18"/>
      <c r="BMD214" s="18"/>
      <c r="BME214" s="18"/>
      <c r="BMF214" s="18"/>
      <c r="BMG214" s="18"/>
      <c r="BMH214" s="18"/>
      <c r="BMI214" s="18"/>
      <c r="BMJ214" s="18"/>
      <c r="BMK214" s="18"/>
      <c r="BML214" s="18"/>
      <c r="BMM214" s="18"/>
      <c r="BMN214" s="18"/>
      <c r="BMO214" s="18"/>
      <c r="BMP214" s="18"/>
      <c r="BMQ214" s="18"/>
      <c r="BMR214" s="18"/>
      <c r="BMS214" s="18"/>
      <c r="BMT214" s="18"/>
      <c r="BMU214" s="18"/>
      <c r="BMV214" s="18"/>
      <c r="BMW214" s="18"/>
      <c r="BMX214" s="18"/>
      <c r="BMY214" s="18"/>
      <c r="BMZ214" s="18"/>
      <c r="BNA214" s="18"/>
      <c r="BNB214" s="18"/>
      <c r="BNC214" s="18"/>
      <c r="BND214" s="18"/>
      <c r="BNE214" s="18"/>
      <c r="BNF214" s="18"/>
      <c r="BNG214" s="18"/>
      <c r="BNH214" s="18"/>
      <c r="BNI214" s="18"/>
      <c r="BNJ214" s="18"/>
      <c r="BNK214" s="18"/>
      <c r="BNL214" s="18"/>
      <c r="BNM214" s="18"/>
      <c r="BNN214" s="18"/>
      <c r="BNO214" s="18"/>
      <c r="BNP214" s="18"/>
      <c r="BNQ214" s="18"/>
      <c r="BNR214" s="18"/>
      <c r="BNS214" s="18"/>
      <c r="BNT214" s="18"/>
      <c r="BNU214" s="18"/>
      <c r="BNV214" s="18"/>
      <c r="BNW214" s="18"/>
      <c r="BNX214" s="18"/>
      <c r="BNY214" s="18"/>
      <c r="BNZ214" s="18"/>
      <c r="BOA214" s="18"/>
      <c r="BOB214" s="18"/>
      <c r="BOC214" s="18"/>
      <c r="BOD214" s="18"/>
      <c r="BOE214" s="18"/>
      <c r="BOF214" s="18"/>
      <c r="BOG214" s="18"/>
      <c r="BOH214" s="18"/>
      <c r="BOI214" s="18"/>
      <c r="BOJ214" s="18"/>
      <c r="BOK214" s="18"/>
      <c r="BOL214" s="18"/>
      <c r="BOM214" s="18"/>
      <c r="BON214" s="18"/>
      <c r="BOO214" s="18"/>
      <c r="BOP214" s="18"/>
      <c r="BOQ214" s="18"/>
      <c r="BOR214" s="18"/>
      <c r="BOS214" s="18"/>
      <c r="BOT214" s="18"/>
      <c r="BOU214" s="18"/>
      <c r="BOV214" s="18"/>
      <c r="BOW214" s="18"/>
      <c r="BOX214" s="18"/>
      <c r="BOY214" s="18"/>
      <c r="BOZ214" s="18"/>
      <c r="BPA214" s="18"/>
      <c r="BPB214" s="18"/>
      <c r="BPC214" s="18"/>
      <c r="BPD214" s="18"/>
      <c r="BPE214" s="18"/>
      <c r="BPF214" s="18"/>
      <c r="BPG214" s="18"/>
      <c r="BPH214" s="18"/>
      <c r="BPI214" s="18"/>
      <c r="BPJ214" s="18"/>
      <c r="BPK214" s="18"/>
      <c r="BPL214" s="18"/>
      <c r="BPM214" s="18"/>
      <c r="BPN214" s="18"/>
      <c r="BPO214" s="18"/>
      <c r="BPP214" s="18"/>
      <c r="BPQ214" s="18"/>
      <c r="BPR214" s="18"/>
      <c r="BPS214" s="18"/>
      <c r="BPT214" s="18"/>
      <c r="BPU214" s="18"/>
      <c r="BPV214" s="18"/>
      <c r="BPW214" s="18"/>
      <c r="BPX214" s="18"/>
      <c r="BPY214" s="18"/>
      <c r="BPZ214" s="18"/>
      <c r="BQA214" s="18"/>
      <c r="BQB214" s="18"/>
      <c r="BQC214" s="18"/>
      <c r="BQD214" s="18"/>
      <c r="BQE214" s="18"/>
      <c r="BQF214" s="18"/>
      <c r="BQG214" s="18"/>
      <c r="BQH214" s="18"/>
      <c r="BQI214" s="18"/>
      <c r="BQJ214" s="18"/>
      <c r="BQK214" s="18"/>
      <c r="BQL214" s="18"/>
      <c r="BQM214" s="18"/>
      <c r="BQN214" s="18"/>
      <c r="BQO214" s="18"/>
      <c r="BQP214" s="18"/>
      <c r="BQQ214" s="18"/>
      <c r="BQR214" s="18"/>
      <c r="BQS214" s="18"/>
      <c r="BQT214" s="18"/>
      <c r="BQU214" s="18"/>
      <c r="BQV214" s="18"/>
      <c r="BQW214" s="18"/>
      <c r="BQX214" s="18"/>
      <c r="BQY214" s="18"/>
      <c r="BQZ214" s="18"/>
      <c r="BRA214" s="18"/>
      <c r="BRB214" s="18"/>
      <c r="BRC214" s="18"/>
      <c r="BRD214" s="18"/>
      <c r="BRE214" s="18"/>
      <c r="BRF214" s="18"/>
      <c r="BRG214" s="18"/>
      <c r="BRH214" s="18"/>
      <c r="BRI214" s="18"/>
      <c r="BRJ214" s="18"/>
      <c r="BRK214" s="18"/>
      <c r="BRL214" s="18"/>
      <c r="BRM214" s="18"/>
      <c r="BRN214" s="18"/>
      <c r="BRO214" s="18"/>
      <c r="BRP214" s="18"/>
      <c r="BRQ214" s="18"/>
      <c r="BRR214" s="18"/>
      <c r="BRS214" s="18"/>
      <c r="BRT214" s="18"/>
      <c r="BRU214" s="18"/>
      <c r="BRV214" s="18"/>
      <c r="BRW214" s="18"/>
      <c r="BRX214" s="18"/>
      <c r="BRY214" s="18"/>
      <c r="BRZ214" s="18"/>
      <c r="BSA214" s="18"/>
      <c r="BSB214" s="18"/>
      <c r="BSC214" s="18"/>
      <c r="BSD214" s="18"/>
      <c r="BSE214" s="18"/>
      <c r="BSF214" s="18"/>
      <c r="BSG214" s="18"/>
      <c r="BSH214" s="18"/>
      <c r="BSI214" s="18"/>
      <c r="BSJ214" s="18"/>
      <c r="BSK214" s="18"/>
      <c r="BSL214" s="18"/>
      <c r="BSM214" s="18"/>
      <c r="BSN214" s="18"/>
      <c r="BSO214" s="18"/>
      <c r="BSP214" s="18"/>
      <c r="BSQ214" s="18"/>
      <c r="BSR214" s="18"/>
      <c r="BSS214" s="18"/>
      <c r="BST214" s="18"/>
      <c r="BSU214" s="18"/>
      <c r="BSV214" s="18"/>
      <c r="BSW214" s="18"/>
      <c r="BSX214" s="18"/>
      <c r="BSY214" s="18"/>
      <c r="BSZ214" s="18"/>
      <c r="BTA214" s="18"/>
      <c r="BTB214" s="18"/>
      <c r="BTC214" s="18"/>
      <c r="BTD214" s="18"/>
      <c r="BTE214" s="18"/>
      <c r="BTF214" s="18"/>
      <c r="BTG214" s="18"/>
      <c r="BTH214" s="18"/>
    </row>
    <row r="215" spans="1:1880" ht="35.25" customHeight="1" x14ac:dyDescent="0.3">
      <c r="A215" s="98"/>
      <c r="B215" s="488" t="s">
        <v>25</v>
      </c>
      <c r="C215" s="489"/>
      <c r="D215" s="491"/>
      <c r="E215" s="491"/>
      <c r="F215" s="505"/>
      <c r="G215" s="473"/>
      <c r="H215" s="17"/>
      <c r="I215" s="71"/>
      <c r="J215" s="176"/>
      <c r="K215" s="587"/>
    </row>
    <row r="216" spans="1:1880" ht="116.4" customHeight="1" x14ac:dyDescent="0.3">
      <c r="A216" s="115">
        <v>621</v>
      </c>
      <c r="B216" s="115" t="s">
        <v>307</v>
      </c>
      <c r="C216" s="115" t="s">
        <v>335</v>
      </c>
      <c r="D216" s="114" t="s">
        <v>616</v>
      </c>
      <c r="E216" s="354" t="e">
        <f>INDEX('PY1 Data(H)'!$A$1:$CZ$307,MATCH('Unit Data from Audit Worksheet'!$A216,'PY1 Data(H)'!$A$1:$A$307,0),MATCH('Unit Data from Audit Worksheet'!$D$2,'PY1 Data(H)'!$A$1:$CZ$1,0))</f>
        <v>#N/A</v>
      </c>
      <c r="F216" s="185">
        <v>0</v>
      </c>
      <c r="G216" s="421" t="s">
        <v>617</v>
      </c>
      <c r="J216" s="176"/>
      <c r="K216" s="587"/>
    </row>
    <row r="217" spans="1:1880" ht="176.25" customHeight="1" x14ac:dyDescent="0.3">
      <c r="A217" s="98">
        <v>547</v>
      </c>
      <c r="B217" s="356"/>
      <c r="C217" s="356" t="s">
        <v>137</v>
      </c>
      <c r="D217" s="353" t="s">
        <v>1843</v>
      </c>
      <c r="E217" s="354" t="e">
        <f>INDEX('PY1 Data(H)'!$A$1:$CZ$307,MATCH('Unit Data from Audit Worksheet'!$A217,'PY1 Data(H)'!$A$1:$A$307,0),MATCH('Unit Data from Audit Worksheet'!$D$2,'PY1 Data(H)'!$A$1:$CZ$1,0))</f>
        <v>#N/A</v>
      </c>
      <c r="F217" s="393"/>
      <c r="G217" s="420" t="str">
        <f>IF(F217&lt;1,"Please answer this question","")</f>
        <v>Please answer this question</v>
      </c>
      <c r="H217" s="387"/>
      <c r="I217" s="388"/>
      <c r="J217" s="176"/>
      <c r="K217" s="587"/>
    </row>
    <row r="218" spans="1:1880" s="18" customFormat="1" ht="221.25" customHeight="1" x14ac:dyDescent="0.3">
      <c r="A218" s="190">
        <v>659</v>
      </c>
      <c r="B218" s="455" t="s">
        <v>58</v>
      </c>
      <c r="C218" s="455" t="s">
        <v>324</v>
      </c>
      <c r="D218" s="193" t="s">
        <v>618</v>
      </c>
      <c r="E218" s="354" t="e">
        <f>INDEX('PY1 Data(H)'!$A$1:$CZ$307,MATCH('Unit Data from Audit Worksheet'!$A218,'PY1 Data(H)'!$A$1:$A$307,0),MATCH('Unit Data from Audit Worksheet'!$D$2,'PY1 Data(H)'!$A$1:$CZ$1,0))</f>
        <v>#N/A</v>
      </c>
      <c r="F218" s="185">
        <v>0</v>
      </c>
      <c r="G218" s="421" t="s">
        <v>619</v>
      </c>
      <c r="H218" s="386">
        <f>IF(F215&lt;0,"Error: Enter as positive.",)</f>
        <v>0</v>
      </c>
      <c r="I218" s="246"/>
      <c r="J218" s="176"/>
      <c r="K218" s="587"/>
      <c r="L218"/>
      <c r="N218" s="186"/>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row>
    <row r="219" spans="1:1880" ht="65.25" customHeight="1" x14ac:dyDescent="0.3">
      <c r="A219" s="190">
        <v>660</v>
      </c>
      <c r="B219" s="455" t="s">
        <v>58</v>
      </c>
      <c r="C219" s="455" t="s">
        <v>324</v>
      </c>
      <c r="D219" s="193" t="s">
        <v>620</v>
      </c>
      <c r="E219" s="354" t="e">
        <f>INDEX('PY1 Data(H)'!$A$1:$CZ$307,MATCH('Unit Data from Audit Worksheet'!$A219,'PY1 Data(H)'!$A$1:$A$307,0),MATCH('Unit Data from Audit Worksheet'!$D$2,'PY1 Data(H)'!$A$1:$CZ$1,0))</f>
        <v>#N/A</v>
      </c>
      <c r="F219" s="185">
        <v>0</v>
      </c>
      <c r="G219" s="421" t="str">
        <f>IF(ISBLANK(F219),"Please do not leave blank","")</f>
        <v/>
      </c>
      <c r="H219" s="386">
        <f>IF(F219&lt;0,"Note: Number is normally positive.",)</f>
        <v>0</v>
      </c>
      <c r="I219" s="17"/>
      <c r="J219" s="176"/>
      <c r="K219" s="587"/>
    </row>
    <row r="220" spans="1:1880" ht="94.5" customHeight="1" x14ac:dyDescent="0.3">
      <c r="A220" s="190">
        <v>661</v>
      </c>
      <c r="B220" s="455" t="s">
        <v>58</v>
      </c>
      <c r="C220" s="455" t="s">
        <v>326</v>
      </c>
      <c r="D220" s="325" t="s">
        <v>621</v>
      </c>
      <c r="E220" s="354" t="e">
        <f>INDEX('PY1 Data(H)'!$A$1:$CZ$307,MATCH('Unit Data from Audit Worksheet'!$A220,'PY1 Data(H)'!$A$1:$A$307,0),MATCH('Unit Data from Audit Worksheet'!$D$2,'PY1 Data(H)'!$A$1:$CZ$1,0))</f>
        <v>#N/A</v>
      </c>
      <c r="F220" s="178">
        <v>0</v>
      </c>
      <c r="G220" s="421" t="str">
        <f>IF(ISBLANK(F220),"Please do not leave blank ",IF(F220=H220,"","Please review percentage"))</f>
        <v/>
      </c>
      <c r="H220" s="422">
        <f>ROUND(IFERROR((F219/F218)*100,0),1)</f>
        <v>0</v>
      </c>
      <c r="I220" s="422"/>
      <c r="J220" s="176"/>
      <c r="K220" s="587"/>
    </row>
    <row r="221" spans="1:1880" ht="111.75" customHeight="1" x14ac:dyDescent="0.3">
      <c r="A221" s="98"/>
      <c r="B221" s="356"/>
      <c r="C221" s="356"/>
      <c r="D221" s="22" t="s">
        <v>26</v>
      </c>
      <c r="E221" s="358"/>
      <c r="F221" s="358"/>
      <c r="G221" s="421"/>
      <c r="H221" s="422"/>
      <c r="I221" s="423"/>
      <c r="J221" s="176"/>
      <c r="K221" s="587"/>
    </row>
    <row r="222" spans="1:1880" ht="32.25" customHeight="1" x14ac:dyDescent="0.3">
      <c r="A222" s="98"/>
      <c r="B222" s="488" t="s">
        <v>27</v>
      </c>
      <c r="C222" s="489"/>
      <c r="D222" s="491"/>
      <c r="E222" s="504"/>
      <c r="F222" s="504"/>
      <c r="G222" s="473"/>
      <c r="H222" s="17"/>
      <c r="I222" s="71"/>
      <c r="J222" s="176"/>
      <c r="K222" s="587"/>
    </row>
    <row r="223" spans="1:1880" ht="63.75" customHeight="1" x14ac:dyDescent="0.3">
      <c r="A223" s="28">
        <v>371</v>
      </c>
      <c r="B223" s="4" t="s">
        <v>55</v>
      </c>
      <c r="C223" s="4" t="s">
        <v>138</v>
      </c>
      <c r="D223" s="19" t="s">
        <v>714</v>
      </c>
      <c r="E223" s="354" t="e">
        <f>INDEX('PY1 Data(H)'!$A$1:$CZ$307,MATCH('Unit Data from Audit Worksheet'!$A223,'PY1 Data(H)'!$A$1:$A$307,0),MATCH('Unit Data from Audit Worksheet'!$D$2,'PY1 Data(H)'!$A$1:$CZ$1,0))</f>
        <v>#N/A</v>
      </c>
      <c r="F223" s="185">
        <v>0</v>
      </c>
      <c r="G223" s="386">
        <f>IF(F223&lt;0,"Error: Enter as positive.",)</f>
        <v>0</v>
      </c>
      <c r="H223" s="17"/>
      <c r="I223" s="71"/>
      <c r="J223" s="176"/>
      <c r="K223" s="587"/>
    </row>
    <row r="224" spans="1:1880" ht="70.5" customHeight="1" x14ac:dyDescent="0.3">
      <c r="A224" s="98">
        <v>513</v>
      </c>
      <c r="B224" s="750" t="s">
        <v>57</v>
      </c>
      <c r="C224" s="4" t="s">
        <v>138</v>
      </c>
      <c r="D224" s="19" t="s">
        <v>715</v>
      </c>
      <c r="E224" s="354" t="e">
        <f>INDEX('PY1 Data(H)'!$A$1:$CZ$307,MATCH('Unit Data from Audit Worksheet'!$A224,'PY1 Data(H)'!$A$1:$A$307,0),MATCH('Unit Data from Audit Worksheet'!$D$2,'PY1 Data(H)'!$A$1:$CZ$1,0))</f>
        <v>#N/A</v>
      </c>
      <c r="F224" s="185">
        <v>0</v>
      </c>
      <c r="G224" s="386">
        <f>IF(F224&lt;0,"Error: Enter as positive.",)</f>
        <v>0</v>
      </c>
      <c r="H224" s="387"/>
      <c r="I224" s="388"/>
      <c r="J224" s="176"/>
      <c r="K224" s="587"/>
    </row>
    <row r="225" spans="1:122" ht="80.25" customHeight="1" x14ac:dyDescent="0.3">
      <c r="A225" s="98">
        <v>514</v>
      </c>
      <c r="B225" s="750" t="s">
        <v>57</v>
      </c>
      <c r="C225" s="4" t="s">
        <v>138</v>
      </c>
      <c r="D225" s="19" t="s">
        <v>716</v>
      </c>
      <c r="E225" s="354" t="e">
        <f>INDEX('PY1 Data(H)'!$A$1:$CZ$307,MATCH('Unit Data from Audit Worksheet'!$A225,'PY1 Data(H)'!$A$1:$A$307,0),MATCH('Unit Data from Audit Worksheet'!$D$2,'PY1 Data(H)'!$A$1:$CZ$1,0))</f>
        <v>#N/A</v>
      </c>
      <c r="F225" s="185">
        <v>0</v>
      </c>
      <c r="G225" s="386">
        <f>IF(F225&lt;0,"Error: Enter as positive.",)</f>
        <v>0</v>
      </c>
      <c r="H225" s="17"/>
      <c r="I225" s="388"/>
      <c r="J225" s="176"/>
      <c r="K225" s="587"/>
    </row>
    <row r="226" spans="1:122" ht="80.25" customHeight="1" x14ac:dyDescent="0.3">
      <c r="A226" s="98">
        <v>990</v>
      </c>
      <c r="B226" s="750" t="s">
        <v>546</v>
      </c>
      <c r="C226" s="356" t="s">
        <v>138</v>
      </c>
      <c r="D226" s="19" t="s">
        <v>1275</v>
      </c>
      <c r="E226" s="354" t="e">
        <f>INDEX('PY1 Data(H)'!$A$1:$CZ$307,MATCH('Unit Data from Audit Worksheet'!$A226,'PY1 Data(H)'!$A$1:$A$307,0),MATCH('Unit Data from Audit Worksheet'!$D$2,'PY1 Data(H)'!$A$1:$CZ$1,0))</f>
        <v>#N/A</v>
      </c>
      <c r="F226" s="185">
        <v>0</v>
      </c>
      <c r="G226" s="386"/>
      <c r="H226" s="17"/>
      <c r="I226" s="388"/>
      <c r="J226" s="176"/>
      <c r="K226" s="587"/>
    </row>
    <row r="227" spans="1:122" ht="96" customHeight="1" x14ac:dyDescent="0.3">
      <c r="A227" s="458">
        <v>1051</v>
      </c>
      <c r="B227" s="751" t="s">
        <v>550</v>
      </c>
      <c r="C227" s="755" t="s">
        <v>1278</v>
      </c>
      <c r="D227" s="709" t="s">
        <v>1274</v>
      </c>
      <c r="E227" s="693" t="s">
        <v>1276</v>
      </c>
      <c r="F227" s="185">
        <v>0</v>
      </c>
      <c r="G227" s="386"/>
      <c r="H227" s="17"/>
      <c r="I227" s="388"/>
      <c r="J227" s="176"/>
      <c r="K227" s="587"/>
      <c r="L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c r="CI227" s="176"/>
      <c r="CJ227" s="176"/>
      <c r="CK227" s="176"/>
      <c r="CL227" s="176"/>
      <c r="CM227" s="176"/>
      <c r="CN227" s="176"/>
      <c r="CO227" s="176"/>
      <c r="CP227" s="176"/>
      <c r="CQ227" s="176"/>
      <c r="CR227" s="176"/>
      <c r="CS227" s="176"/>
      <c r="CT227" s="176"/>
      <c r="CU227" s="176"/>
      <c r="CV227" s="176"/>
      <c r="CW227" s="176"/>
      <c r="CX227" s="176"/>
      <c r="CY227" s="176"/>
      <c r="CZ227" s="176"/>
      <c r="DA227" s="176"/>
      <c r="DB227" s="176"/>
      <c r="DC227" s="176"/>
      <c r="DD227" s="176"/>
      <c r="DE227" s="176"/>
      <c r="DF227" s="176"/>
      <c r="DG227" s="176"/>
      <c r="DH227" s="176"/>
      <c r="DI227" s="176"/>
      <c r="DJ227" s="176"/>
      <c r="DK227" s="176"/>
      <c r="DL227" s="176"/>
      <c r="DM227" s="176"/>
      <c r="DN227" s="176"/>
      <c r="DO227" s="176"/>
      <c r="DP227" s="176"/>
      <c r="DQ227" s="176"/>
      <c r="DR227" s="176"/>
    </row>
    <row r="228" spans="1:122" ht="32.25" customHeight="1" x14ac:dyDescent="0.3">
      <c r="A228" s="98"/>
      <c r="B228" s="488" t="s">
        <v>28</v>
      </c>
      <c r="C228" s="489"/>
      <c r="D228" s="491"/>
      <c r="E228" s="504"/>
      <c r="F228" s="473"/>
      <c r="G228" s="473"/>
      <c r="H228" s="17"/>
      <c r="I228" s="71"/>
      <c r="J228" s="176"/>
      <c r="K228" s="587"/>
    </row>
    <row r="229" spans="1:122" ht="68.25" customHeight="1" x14ac:dyDescent="0.3">
      <c r="A229" s="98">
        <v>6</v>
      </c>
      <c r="B229" s="4" t="s">
        <v>54</v>
      </c>
      <c r="C229" s="4" t="s">
        <v>139</v>
      </c>
      <c r="D229" s="19" t="s">
        <v>717</v>
      </c>
      <c r="E229" s="354" t="e">
        <f>INDEX('PY1 Data(H)'!$A$1:$CZ$307,MATCH('Unit Data from Audit Worksheet'!$A229,'PY1 Data(H)'!$A$1:$A$307,0),MATCH('Unit Data from Audit Worksheet'!$D$2,'PY1 Data(H)'!$A$1:$CZ$1,0))</f>
        <v>#N/A</v>
      </c>
      <c r="F229" s="185">
        <v>0</v>
      </c>
      <c r="G229" s="386">
        <f>IF(F229&lt;0,"Error: Enter as positive.",)</f>
        <v>0</v>
      </c>
      <c r="H229" s="17"/>
      <c r="I229" s="71"/>
      <c r="J229" s="176"/>
      <c r="K229" s="587"/>
    </row>
    <row r="230" spans="1:122" ht="33" customHeight="1" x14ac:dyDescent="0.3">
      <c r="A230" s="98"/>
      <c r="B230" s="488" t="s">
        <v>150</v>
      </c>
      <c r="C230" s="489"/>
      <c r="D230" s="491"/>
      <c r="E230" s="506"/>
      <c r="F230" s="483"/>
      <c r="G230" s="483"/>
      <c r="H230" s="387"/>
      <c r="I230" s="388"/>
      <c r="J230" s="176"/>
      <c r="K230" s="587"/>
    </row>
    <row r="231" spans="1:122" ht="141" customHeight="1" x14ac:dyDescent="0.3">
      <c r="A231" s="98">
        <v>541</v>
      </c>
      <c r="B231" s="356" t="s">
        <v>58</v>
      </c>
      <c r="C231" s="356" t="s">
        <v>718</v>
      </c>
      <c r="D231" s="353" t="s">
        <v>719</v>
      </c>
      <c r="E231" s="354" t="e">
        <f>INDEX('PY1 Data(H)'!$A$1:$CZ$307,MATCH('Unit Data from Audit Worksheet'!$A231,'PY1 Data(H)'!$A$1:$A$307,0),MATCH('Unit Data from Audit Worksheet'!$D$2,'PY1 Data(H)'!$A$1:$CZ$1,0))</f>
        <v>#N/A</v>
      </c>
      <c r="F231" s="185">
        <v>0</v>
      </c>
      <c r="G231" s="386"/>
      <c r="H231" s="387"/>
      <c r="I231" s="388"/>
      <c r="J231" s="820"/>
      <c r="K231" s="587"/>
    </row>
    <row r="232" spans="1:122" ht="28.5" customHeight="1" x14ac:dyDescent="0.3">
      <c r="A232" s="98"/>
      <c r="B232" s="489" t="s">
        <v>49</v>
      </c>
      <c r="C232" s="489"/>
      <c r="D232" s="491"/>
      <c r="E232" s="506"/>
      <c r="F232" s="502"/>
      <c r="G232" s="502"/>
      <c r="H232" s="387"/>
      <c r="I232" s="388"/>
      <c r="J232" s="176"/>
      <c r="K232" s="587"/>
    </row>
    <row r="233" spans="1:122" ht="91.95" customHeight="1" x14ac:dyDescent="0.3">
      <c r="A233" s="98">
        <v>542</v>
      </c>
      <c r="B233" s="356" t="s">
        <v>58</v>
      </c>
      <c r="C233" s="756" t="s">
        <v>720</v>
      </c>
      <c r="D233" s="24" t="s">
        <v>140</v>
      </c>
      <c r="E233" s="354" t="e">
        <f>INDEX('PY1 Data(H)'!$A$1:$CZ$307,MATCH('Unit Data from Audit Worksheet'!$A233,'PY1 Data(H)'!$A$1:$A$307,0),MATCH('Unit Data from Audit Worksheet'!$D$2,'PY1 Data(H)'!$A$1:$CZ$1,0))</f>
        <v>#N/A</v>
      </c>
      <c r="F233" s="185">
        <v>0</v>
      </c>
      <c r="G233" s="386"/>
      <c r="H233" s="387"/>
      <c r="I233" s="424"/>
      <c r="J233" s="176"/>
      <c r="K233" s="587"/>
    </row>
    <row r="234" spans="1:122" ht="24.75" customHeight="1" x14ac:dyDescent="0.3">
      <c r="A234" s="98"/>
      <c r="B234" s="488" t="s">
        <v>721</v>
      </c>
      <c r="C234" s="488"/>
      <c r="D234" s="464"/>
      <c r="E234" s="465"/>
      <c r="F234" s="485"/>
      <c r="G234" s="485"/>
      <c r="H234" s="17"/>
      <c r="I234" s="71"/>
      <c r="J234" s="176"/>
      <c r="K234" s="587"/>
    </row>
    <row r="235" spans="1:122" ht="25.5" customHeight="1" x14ac:dyDescent="0.3">
      <c r="A235" s="98"/>
      <c r="B235" s="507" t="s">
        <v>12</v>
      </c>
      <c r="C235" s="507"/>
      <c r="D235" s="464"/>
      <c r="E235" s="465"/>
      <c r="F235" s="508"/>
      <c r="G235" s="485"/>
      <c r="H235" s="17"/>
      <c r="I235" s="71"/>
      <c r="J235" s="176"/>
      <c r="K235" s="587"/>
    </row>
    <row r="236" spans="1:122" ht="77.25" customHeight="1" x14ac:dyDescent="0.3">
      <c r="A236" s="29">
        <v>528</v>
      </c>
      <c r="B236" s="356" t="s">
        <v>54</v>
      </c>
      <c r="C236" s="4" t="s">
        <v>141</v>
      </c>
      <c r="D236" s="302" t="s">
        <v>746</v>
      </c>
      <c r="E236" s="354" t="e">
        <f>INDEX('PY1 Data(H)'!$A$1:$CZ$307,MATCH('Unit Data from Audit Worksheet'!$A236,'PY1 Data(H)'!$A$1:$A$307,0),MATCH('Unit Data from Audit Worksheet'!$D$2,'PY1 Data(H)'!$A$1:$CZ$1,0))</f>
        <v>#N/A</v>
      </c>
      <c r="F236" s="185">
        <v>0</v>
      </c>
      <c r="G236" s="386">
        <f>IF(F236="","Error: Unit must enter this information if they levy taxes.",)</f>
        <v>0</v>
      </c>
      <c r="H236" s="425"/>
      <c r="I236" s="71"/>
      <c r="J236" s="176"/>
      <c r="K236" s="587"/>
    </row>
    <row r="237" spans="1:122" ht="69" customHeight="1" x14ac:dyDescent="0.3">
      <c r="A237" s="29">
        <v>529</v>
      </c>
      <c r="B237" s="356" t="s">
        <v>54</v>
      </c>
      <c r="C237" s="4" t="s">
        <v>141</v>
      </c>
      <c r="D237" s="302" t="s">
        <v>722</v>
      </c>
      <c r="E237" s="354" t="e">
        <f>INDEX('PY1 Data(H)'!$A$1:$CZ$307,MATCH('Unit Data from Audit Worksheet'!$A237,'PY1 Data(H)'!$A$1:$A$307,0),MATCH('Unit Data from Audit Worksheet'!$D$2,'PY1 Data(H)'!$A$1:$CZ$1,0))</f>
        <v>#N/A</v>
      </c>
      <c r="F237" s="185">
        <v>0</v>
      </c>
      <c r="G237" s="386">
        <f>IF(F237="","Error: Unit must enter this information if they levy taxes.",)</f>
        <v>0</v>
      </c>
      <c r="H237" s="17"/>
      <c r="I237" s="71"/>
      <c r="J237" s="176"/>
      <c r="K237" s="587"/>
    </row>
    <row r="238" spans="1:122" ht="69" customHeight="1" x14ac:dyDescent="0.3">
      <c r="A238" s="29">
        <v>530</v>
      </c>
      <c r="B238" s="356" t="s">
        <v>54</v>
      </c>
      <c r="C238" s="4" t="s">
        <v>141</v>
      </c>
      <c r="D238" s="459" t="s">
        <v>723</v>
      </c>
      <c r="E238" s="354" t="e">
        <f>INDEX('PY1 Data(H)'!$A$1:$CZ$307,MATCH('Unit Data from Audit Worksheet'!$A238,'PY1 Data(H)'!$A$1:$A$307,0),MATCH('Unit Data from Audit Worksheet'!$D$2,'PY1 Data(H)'!$A$1:$CZ$1,0))</f>
        <v>#N/A</v>
      </c>
      <c r="F238" s="185">
        <v>0</v>
      </c>
      <c r="G238" s="386">
        <f>IF(F238="","Error: Unit must enter this information if they levy taxes.",)</f>
        <v>0</v>
      </c>
      <c r="H238" s="17"/>
      <c r="I238" s="71"/>
      <c r="J238" s="176"/>
      <c r="K238" s="587"/>
    </row>
    <row r="239" spans="1:122" ht="55.5" customHeight="1" x14ac:dyDescent="0.3">
      <c r="A239" s="29">
        <v>531</v>
      </c>
      <c r="B239" s="356" t="s">
        <v>54</v>
      </c>
      <c r="C239" s="4" t="s">
        <v>141</v>
      </c>
      <c r="D239" s="459" t="s">
        <v>724</v>
      </c>
      <c r="E239" s="354" t="e">
        <f>INDEX('PY1 Data(H)'!$A$1:$CZ$307,MATCH('Unit Data from Audit Worksheet'!$A239,'PY1 Data(H)'!$A$1:$A$307,0),MATCH('Unit Data from Audit Worksheet'!$D$2,'PY1 Data(H)'!$A$1:$CZ$1,0))</f>
        <v>#N/A</v>
      </c>
      <c r="F239" s="185">
        <v>0</v>
      </c>
      <c r="G239" s="386">
        <f>IF(F239="","Error: Unit must enter this information if they levy taxes.",)</f>
        <v>0</v>
      </c>
      <c r="H239" s="17"/>
      <c r="I239" s="71"/>
      <c r="J239" s="176"/>
      <c r="K239" s="587"/>
    </row>
    <row r="240" spans="1:122" ht="69" customHeight="1" x14ac:dyDescent="0.3">
      <c r="A240" s="98">
        <v>61</v>
      </c>
      <c r="B240" s="4" t="s">
        <v>58</v>
      </c>
      <c r="C240" s="4" t="s">
        <v>141</v>
      </c>
      <c r="D240" s="24" t="s">
        <v>725</v>
      </c>
      <c r="E240" s="711" t="e">
        <f>INDEX('PY1 Data(H)'!$A$1:$CZ$307,MATCH('Unit Data from Audit Worksheet'!$A240,'PY1 Data(H)'!$A$1:$A$307,0),MATCH('Unit Data from Audit Worksheet'!$D$2,'PY1 Data(H)'!$A$1:$CZ$1,0))</f>
        <v>#N/A</v>
      </c>
      <c r="F240" s="182">
        <v>0</v>
      </c>
      <c r="G240" s="386" t="e">
        <f>IF(F240=H240," ","Please check values in account 528, 529, 530 and  531.")</f>
        <v>#DIV/0!</v>
      </c>
      <c r="H240" s="426" t="e">
        <f>ROUND((F236+F237-F238-F239)/(F236+F237)*100,2)</f>
        <v>#DIV/0!</v>
      </c>
      <c r="I240" s="71"/>
      <c r="J240" s="176"/>
      <c r="K240" s="587"/>
    </row>
    <row r="241" spans="1:15" ht="69" customHeight="1" x14ac:dyDescent="0.3">
      <c r="A241" s="98">
        <v>102</v>
      </c>
      <c r="B241" s="4" t="s">
        <v>58</v>
      </c>
      <c r="C241" s="4" t="s">
        <v>141</v>
      </c>
      <c r="D241" s="52" t="s">
        <v>726</v>
      </c>
      <c r="E241" s="711" t="e">
        <f>INDEX('PY1 Data(H)'!$A$1:$CZ$307,MATCH('Unit Data from Audit Worksheet'!$A241,'PY1 Data(H)'!$A$1:$A$307,0),MATCH('Unit Data from Audit Worksheet'!$D$2,'PY1 Data(H)'!$A$1:$CZ$1,0))</f>
        <v>#N/A</v>
      </c>
      <c r="F241" s="182">
        <v>0</v>
      </c>
      <c r="G241" s="386" t="e">
        <f>IF(F241=H241," ","Please check values in account 528 and 530.")</f>
        <v>#DIV/0!</v>
      </c>
      <c r="H241" s="426" t="e">
        <f>ROUND((F236-F238)/(F236)*100,2)</f>
        <v>#DIV/0!</v>
      </c>
      <c r="I241" s="71"/>
      <c r="J241" s="176"/>
      <c r="K241" s="587"/>
    </row>
    <row r="242" spans="1:15" ht="63.75" customHeight="1" x14ac:dyDescent="0.3">
      <c r="A242" s="98">
        <v>103</v>
      </c>
      <c r="B242" s="4" t="s">
        <v>58</v>
      </c>
      <c r="C242" s="4" t="s">
        <v>141</v>
      </c>
      <c r="D242" s="24" t="s">
        <v>727</v>
      </c>
      <c r="E242" s="711" t="e">
        <f>INDEX('PY1 Data(H)'!$A$1:$CZ$307,MATCH('Unit Data from Audit Worksheet'!$A242,'PY1 Data(H)'!$A$1:$A$307,0),MATCH('Unit Data from Audit Worksheet'!$D$2,'PY1 Data(H)'!$A$1:$CZ$1,0))</f>
        <v>#N/A</v>
      </c>
      <c r="F242" s="182">
        <v>0</v>
      </c>
      <c r="G242" s="386" t="e">
        <f>IF(F242=H242," ","Please check values in account 529 and 531.")</f>
        <v>#DIV/0!</v>
      </c>
      <c r="H242" s="426" t="e">
        <f>ROUND((F237-F239)/F237*100,2)</f>
        <v>#DIV/0!</v>
      </c>
      <c r="I242" s="71"/>
      <c r="J242" s="176"/>
      <c r="K242" s="587"/>
      <c r="M242" s="18" t="s">
        <v>545</v>
      </c>
    </row>
    <row r="243" spans="1:15" ht="72" customHeight="1" x14ac:dyDescent="0.3">
      <c r="A243" s="98">
        <v>544</v>
      </c>
      <c r="B243" s="356" t="s">
        <v>58</v>
      </c>
      <c r="C243" s="356" t="s">
        <v>141</v>
      </c>
      <c r="D243" s="19" t="s">
        <v>728</v>
      </c>
      <c r="E243" s="819" t="e">
        <f>INDEX('PY1 Data(H)'!$A$1:$CZ$307,MATCH('Unit Data from Audit Worksheet'!$A243,'PY1 Data(H)'!$A$1:$A$307,0),MATCH('Unit Data from Audit Worksheet'!$D$2,'PY1 Data(H)'!$A$1:$CZ$1,0))</f>
        <v>#N/A</v>
      </c>
      <c r="F243" s="237">
        <v>0</v>
      </c>
      <c r="G243" s="386"/>
      <c r="H243" s="17"/>
      <c r="I243" s="98"/>
      <c r="J243" s="176"/>
      <c r="K243" s="587"/>
      <c r="M243" s="18" t="s">
        <v>50</v>
      </c>
    </row>
    <row r="244" spans="1:15" ht="73.5" customHeight="1" x14ac:dyDescent="0.3">
      <c r="A244" s="98">
        <v>545</v>
      </c>
      <c r="B244" s="356" t="s">
        <v>58</v>
      </c>
      <c r="C244" s="356" t="s">
        <v>141</v>
      </c>
      <c r="D244" s="19" t="s">
        <v>729</v>
      </c>
      <c r="E244" s="568"/>
      <c r="F244" s="237">
        <v>0</v>
      </c>
      <c r="G244" s="386"/>
      <c r="H244" s="17"/>
      <c r="I244" s="124"/>
      <c r="J244" s="176"/>
      <c r="K244" s="587"/>
      <c r="M244" s="18" t="s">
        <v>51</v>
      </c>
    </row>
    <row r="245" spans="1:15" ht="27.75" customHeight="1" x14ac:dyDescent="0.3">
      <c r="A245" s="98"/>
      <c r="B245" s="488" t="s">
        <v>329</v>
      </c>
      <c r="C245" s="488"/>
      <c r="D245" s="488"/>
      <c r="E245" s="509"/>
      <c r="F245" s="509"/>
      <c r="G245" s="510"/>
      <c r="H245" s="17"/>
      <c r="I245" s="98"/>
      <c r="J245" s="176"/>
      <c r="K245" s="587"/>
      <c r="M245" s="18" t="s">
        <v>548</v>
      </c>
    </row>
    <row r="246" spans="1:15" ht="68.25" customHeight="1" x14ac:dyDescent="0.3">
      <c r="A246" s="98">
        <v>620</v>
      </c>
      <c r="B246" s="356" t="s">
        <v>58</v>
      </c>
      <c r="C246" s="356"/>
      <c r="D246" s="19" t="s">
        <v>328</v>
      </c>
      <c r="E246" s="523"/>
      <c r="F246" s="177"/>
      <c r="G246" s="420" t="str">
        <f>IF(F246&lt;1,"Please answer this question","")</f>
        <v>Please answer this question</v>
      </c>
      <c r="H246" s="17"/>
      <c r="I246" s="98"/>
      <c r="J246" s="176"/>
      <c r="K246" s="587"/>
      <c r="M246" s="18" t="s">
        <v>549</v>
      </c>
    </row>
    <row r="247" spans="1:15" ht="123.75" customHeight="1" x14ac:dyDescent="0.3">
      <c r="A247" s="460"/>
      <c r="B247" s="842" t="s">
        <v>436</v>
      </c>
      <c r="C247" s="842"/>
      <c r="D247" s="842"/>
      <c r="E247" s="520"/>
      <c r="F247" s="520"/>
      <c r="G247" s="520"/>
      <c r="H247" s="17"/>
      <c r="I247" s="98"/>
      <c r="J247"/>
      <c r="M247" s="18" t="s">
        <v>439</v>
      </c>
    </row>
    <row r="248" spans="1:15" ht="63" customHeight="1" x14ac:dyDescent="0.3">
      <c r="A248" s="190">
        <v>947</v>
      </c>
      <c r="B248" s="455"/>
      <c r="C248" s="455"/>
      <c r="D248" s="325" t="s">
        <v>393</v>
      </c>
      <c r="E248" s="611"/>
      <c r="F248" s="427"/>
      <c r="G248" s="420" t="str">
        <f>IF(ISBLANK(F248),"Please do not leave blank","")</f>
        <v>Please do not leave blank</v>
      </c>
      <c r="H248" s="17"/>
      <c r="I248" s="186"/>
      <c r="J248"/>
      <c r="K248" s="186"/>
      <c r="M248" s="186"/>
      <c r="O248" s="186"/>
    </row>
    <row r="249" spans="1:15" ht="65.25" customHeight="1" x14ac:dyDescent="0.3">
      <c r="A249" s="190">
        <v>948</v>
      </c>
      <c r="B249" s="455"/>
      <c r="C249" s="455"/>
      <c r="D249" s="325" t="s">
        <v>394</v>
      </c>
      <c r="E249" s="611"/>
      <c r="F249" s="427"/>
      <c r="G249" s="420" t="str">
        <f t="shared" ref="G249:G255" si="4">IF(ISBLANK(F249),"Please do not leave blank","")</f>
        <v>Please do not leave blank</v>
      </c>
      <c r="H249" s="17"/>
      <c r="I249" s="186"/>
      <c r="J249"/>
      <c r="K249" s="186"/>
      <c r="M249" s="186"/>
      <c r="O249" s="186"/>
    </row>
    <row r="250" spans="1:15" ht="76.5" customHeight="1" x14ac:dyDescent="0.3">
      <c r="A250" s="190">
        <v>949</v>
      </c>
      <c r="B250" s="455"/>
      <c r="C250" s="455"/>
      <c r="D250" s="325" t="s">
        <v>395</v>
      </c>
      <c r="E250" s="611"/>
      <c r="F250" s="427"/>
      <c r="G250" s="420" t="str">
        <f t="shared" si="4"/>
        <v>Please do not leave blank</v>
      </c>
      <c r="H250" s="17"/>
      <c r="I250" s="186"/>
      <c r="J250"/>
      <c r="K250" s="186"/>
      <c r="M250" s="186"/>
      <c r="O250" s="186"/>
    </row>
    <row r="251" spans="1:15" ht="60" customHeight="1" x14ac:dyDescent="0.3">
      <c r="A251" s="190">
        <v>950</v>
      </c>
      <c r="B251" s="455"/>
      <c r="C251" s="455"/>
      <c r="D251" s="325" t="s">
        <v>381</v>
      </c>
      <c r="E251" s="611"/>
      <c r="F251" s="427"/>
      <c r="G251" s="420" t="str">
        <f t="shared" si="4"/>
        <v>Please do not leave blank</v>
      </c>
      <c r="H251" s="17"/>
      <c r="I251" s="186"/>
      <c r="J251"/>
      <c r="K251" s="186"/>
      <c r="M251" s="186"/>
      <c r="O251" s="186"/>
    </row>
    <row r="252" spans="1:15" ht="91.8" customHeight="1" x14ac:dyDescent="0.3">
      <c r="A252" s="190">
        <v>952</v>
      </c>
      <c r="B252" s="455"/>
      <c r="C252" s="455"/>
      <c r="D252" s="406" t="s">
        <v>1844</v>
      </c>
      <c r="E252" s="611"/>
      <c r="F252" s="428"/>
      <c r="G252" s="420" t="s">
        <v>747</v>
      </c>
      <c r="H252" s="17"/>
      <c r="I252" s="429"/>
      <c r="J252"/>
      <c r="K252" s="186"/>
      <c r="M252" s="186"/>
      <c r="O252" s="186"/>
    </row>
    <row r="253" spans="1:15" ht="93" customHeight="1" x14ac:dyDescent="0.3">
      <c r="A253" s="190">
        <v>954</v>
      </c>
      <c r="B253" s="455"/>
      <c r="C253" s="455"/>
      <c r="D253" s="406" t="s">
        <v>382</v>
      </c>
      <c r="E253" s="611"/>
      <c r="F253" s="427"/>
      <c r="G253" s="420" t="str">
        <f t="shared" si="4"/>
        <v>Please do not leave blank</v>
      </c>
      <c r="H253" s="17"/>
      <c r="I253" s="186"/>
      <c r="J253"/>
      <c r="K253" s="186"/>
      <c r="M253" s="186"/>
      <c r="O253" s="186"/>
    </row>
    <row r="254" spans="1:15" ht="98.25" customHeight="1" x14ac:dyDescent="0.3">
      <c r="A254" s="190">
        <v>956</v>
      </c>
      <c r="B254" s="455"/>
      <c r="C254" s="455"/>
      <c r="D254" s="406" t="s">
        <v>383</v>
      </c>
      <c r="E254" s="611"/>
      <c r="F254" s="427"/>
      <c r="G254" s="420" t="str">
        <f t="shared" si="4"/>
        <v>Please do not leave blank</v>
      </c>
      <c r="H254" s="17"/>
      <c r="I254" s="186"/>
      <c r="J254"/>
      <c r="K254" s="186"/>
      <c r="M254" s="186"/>
      <c r="O254" s="186"/>
    </row>
    <row r="255" spans="1:15" ht="218.25" customHeight="1" x14ac:dyDescent="0.3">
      <c r="A255" s="190">
        <v>958</v>
      </c>
      <c r="B255" s="455"/>
      <c r="C255" s="455"/>
      <c r="D255" s="818" t="s">
        <v>1885</v>
      </c>
      <c r="E255" s="611"/>
      <c r="F255" s="427"/>
      <c r="G255" s="420" t="str">
        <f t="shared" si="4"/>
        <v>Please do not leave blank</v>
      </c>
      <c r="H255" s="17"/>
      <c r="I255" s="186"/>
      <c r="J255"/>
      <c r="K255" s="186"/>
      <c r="M255" s="186"/>
      <c r="O255" s="186"/>
    </row>
    <row r="256" spans="1:15" ht="27.6" customHeight="1" thickBot="1" x14ac:dyDescent="0.35">
      <c r="A256" s="98"/>
      <c r="B256" s="511"/>
      <c r="C256" s="512"/>
      <c r="D256" s="513" t="s">
        <v>385</v>
      </c>
      <c r="E256" s="498"/>
      <c r="F256" s="514"/>
      <c r="G256" s="515"/>
      <c r="H256" s="516"/>
      <c r="I256" s="186"/>
      <c r="J256"/>
      <c r="K256" s="186"/>
      <c r="M256" s="186"/>
      <c r="O256" s="186"/>
    </row>
    <row r="257" spans="1:10" ht="30" customHeight="1" thickBot="1" x14ac:dyDescent="0.35">
      <c r="B257" s="839" t="s">
        <v>437</v>
      </c>
      <c r="C257" s="840"/>
      <c r="D257" s="840"/>
      <c r="E257" s="841"/>
      <c r="F257" s="71"/>
      <c r="G257" s="420"/>
      <c r="H257" s="17"/>
      <c r="I257" s="98"/>
      <c r="J257"/>
    </row>
    <row r="258" spans="1:10" ht="75.75" customHeight="1" x14ac:dyDescent="0.3">
      <c r="B258" s="825" t="s">
        <v>438</v>
      </c>
      <c r="C258" s="825"/>
      <c r="D258" s="825"/>
      <c r="E258" s="825"/>
      <c r="F258" s="71"/>
      <c r="G258" s="420"/>
      <c r="H258" s="17"/>
      <c r="I258" s="98"/>
      <c r="J258"/>
    </row>
    <row r="259" spans="1:10" ht="15" thickBot="1" x14ac:dyDescent="0.35">
      <c r="A259" s="430"/>
      <c r="B259" s="431"/>
      <c r="C259" s="431"/>
      <c r="D259" s="432"/>
      <c r="E259" s="354"/>
      <c r="F259" s="71"/>
      <c r="G259" s="420"/>
      <c r="H259" s="17"/>
      <c r="I259" s="98"/>
      <c r="J259"/>
    </row>
    <row r="260" spans="1:10" ht="15" thickBot="1" x14ac:dyDescent="0.35">
      <c r="B260" s="146" t="s">
        <v>373</v>
      </c>
      <c r="C260" s="147" t="s">
        <v>374</v>
      </c>
      <c r="D260" s="433"/>
      <c r="E260" s="434"/>
      <c r="F260" s="90"/>
      <c r="G260" s="420"/>
      <c r="H260" s="17"/>
      <c r="I260" s="98"/>
      <c r="J260"/>
    </row>
    <row r="261" spans="1:10" ht="44.25" customHeight="1" thickBot="1" x14ac:dyDescent="0.35">
      <c r="B261" s="150" t="s">
        <v>398</v>
      </c>
      <c r="C261" s="149"/>
      <c r="D261" s="148"/>
      <c r="E261" s="357"/>
      <c r="F261" s="435"/>
      <c r="G261" s="420"/>
      <c r="H261" s="17"/>
      <c r="I261" s="98"/>
      <c r="J261"/>
    </row>
    <row r="262" spans="1:10" ht="44.25" customHeight="1" thickBot="1" x14ac:dyDescent="0.35">
      <c r="B262" s="150"/>
      <c r="C262" s="156"/>
      <c r="D262" s="436" t="s">
        <v>426</v>
      </c>
      <c r="E262" s="437"/>
      <c r="F262" s="438"/>
      <c r="G262" s="438"/>
      <c r="H262" s="17"/>
      <c r="I262" s="98"/>
      <c r="J262"/>
    </row>
    <row r="263" spans="1:10" ht="32.4" customHeight="1" thickBot="1" x14ac:dyDescent="0.35">
      <c r="A263" s="258">
        <v>960</v>
      </c>
      <c r="B263" s="832" t="s">
        <v>399</v>
      </c>
      <c r="C263" s="833"/>
      <c r="D263" s="439"/>
      <c r="E263" s="705" t="str">
        <f>IF(ISBLANK($D263),"&lt;&lt;&lt;&lt;&lt;&lt;&lt;&lt;&lt;&lt;&lt;&lt;&lt;&lt;&lt;","")</f>
        <v>&lt;&lt;&lt;&lt;&lt;&lt;&lt;&lt;&lt;&lt;&lt;&lt;&lt;&lt;&lt;</v>
      </c>
      <c r="F263" s="706" t="str">
        <f>IF(ISBLANK($D263),"Required","")</f>
        <v>Required</v>
      </c>
      <c r="G263" s="521"/>
      <c r="H263" s="387"/>
      <c r="I263" s="98"/>
      <c r="J263"/>
    </row>
    <row r="264" spans="1:10" ht="32.4" customHeight="1" thickBot="1" x14ac:dyDescent="0.35">
      <c r="A264" s="258">
        <v>962</v>
      </c>
      <c r="B264" s="830" t="s">
        <v>375</v>
      </c>
      <c r="C264" s="831"/>
      <c r="D264" s="439"/>
      <c r="E264" s="705" t="str">
        <f>IF(ISBLANK($D264),"&lt;&lt;&lt;&lt;&lt;&lt;&lt;&lt;&lt;&lt;&lt;&lt;&lt;&lt;&lt;","")</f>
        <v>&lt;&lt;&lt;&lt;&lt;&lt;&lt;&lt;&lt;&lt;&lt;&lt;&lt;&lt;&lt;</v>
      </c>
      <c r="F264" s="706" t="str">
        <f>IF(ISBLANK($D264),"Required","")</f>
        <v>Required</v>
      </c>
      <c r="H264" s="17"/>
      <c r="I264" s="98"/>
      <c r="J264"/>
    </row>
    <row r="265" spans="1:10" ht="32.4" customHeight="1" thickBot="1" x14ac:dyDescent="0.35">
      <c r="A265" s="258">
        <v>964</v>
      </c>
      <c r="B265" s="830" t="s">
        <v>376</v>
      </c>
      <c r="C265" s="831"/>
      <c r="D265" s="440"/>
      <c r="E265" s="705" t="str">
        <f>IF(ISBLANK($D265),"&lt;&lt;&lt;&lt;&lt;&lt;&lt;&lt;&lt;&lt;&lt;&lt;&lt;&lt;&lt;","")</f>
        <v>&lt;&lt;&lt;&lt;&lt;&lt;&lt;&lt;&lt;&lt;&lt;&lt;&lt;&lt;&lt;</v>
      </c>
      <c r="F265" s="706" t="str">
        <f>IF(ISBLANK($D265),"Required","")</f>
        <v>Required</v>
      </c>
      <c r="H265" s="17"/>
      <c r="I265" s="238"/>
      <c r="J265"/>
    </row>
    <row r="266" spans="1:10" ht="32.4" customHeight="1" thickBot="1" x14ac:dyDescent="0.35">
      <c r="A266" s="704">
        <v>966</v>
      </c>
      <c r="B266" s="826" t="s">
        <v>1837</v>
      </c>
      <c r="C266" s="827"/>
      <c r="D266" s="619"/>
      <c r="E266" s="705" t="str">
        <f>IF(ISBLANK($D266),"&lt;&lt;&lt;&lt;&lt;&lt;&lt;&lt;&lt;&lt;&lt;&lt;&lt;&lt;&lt;","")</f>
        <v>&lt;&lt;&lt;&lt;&lt;&lt;&lt;&lt;&lt;&lt;&lt;&lt;&lt;&lt;&lt;</v>
      </c>
      <c r="F266" s="706" t="str">
        <f>IF(ISBLANK($D266),"Required","")</f>
        <v>Required</v>
      </c>
      <c r="G266"/>
      <c r="H266" s="17"/>
      <c r="I266" s="98"/>
    </row>
    <row r="267" spans="1:10" ht="32.4" customHeight="1" thickBot="1" x14ac:dyDescent="0.35">
      <c r="A267" s="704"/>
      <c r="B267" s="826" t="s">
        <v>1838</v>
      </c>
      <c r="C267" s="827"/>
      <c r="D267" s="439"/>
      <c r="E267" s="707"/>
      <c r="F267" s="706"/>
      <c r="G267"/>
      <c r="H267" s="17"/>
      <c r="I267" s="98"/>
    </row>
    <row r="268" spans="1:10" ht="32.4" customHeight="1" thickBot="1" x14ac:dyDescent="0.35">
      <c r="A268" s="258">
        <v>968</v>
      </c>
      <c r="B268" s="828" t="s">
        <v>378</v>
      </c>
      <c r="C268" s="829"/>
      <c r="D268" s="613"/>
      <c r="E268" s="708" t="str">
        <f>IF(ISBLANK($D268),"&lt;&lt;&lt;&lt;&lt;&lt;&lt;&lt;&lt;&lt;&lt;&lt;&lt;&lt;&lt;","")</f>
        <v>&lt;&lt;&lt;&lt;&lt;&lt;&lt;&lt;&lt;&lt;&lt;&lt;&lt;&lt;&lt;</v>
      </c>
      <c r="F268" s="706" t="str">
        <f>IF(ISBLANK($D268),"Required","")</f>
        <v>Required</v>
      </c>
      <c r="H268" s="17"/>
      <c r="I268" s="98"/>
    </row>
    <row r="269" spans="1:10" x14ac:dyDescent="0.3">
      <c r="A269" s="98"/>
      <c r="B269" s="517"/>
      <c r="C269" s="517"/>
      <c r="D269" s="522" t="s">
        <v>45</v>
      </c>
      <c r="E269" s="518"/>
      <c r="F269" s="518"/>
      <c r="G269" s="518"/>
      <c r="H269" s="519"/>
      <c r="I269" s="98"/>
    </row>
    <row r="270" spans="1:10" x14ac:dyDescent="0.3">
      <c r="A270" s="98"/>
      <c r="B270" s="356"/>
      <c r="C270" s="356"/>
      <c r="D270" s="154"/>
      <c r="E270" s="187"/>
      <c r="F270" s="441"/>
      <c r="G270" s="441"/>
      <c r="H270" s="17"/>
      <c r="I270" s="98"/>
    </row>
    <row r="271" spans="1:10" x14ac:dyDescent="0.3">
      <c r="A271" s="98"/>
      <c r="B271" s="356"/>
      <c r="C271" s="356"/>
      <c r="D271" s="19"/>
      <c r="E271" s="354"/>
      <c r="F271" s="441"/>
      <c r="G271" s="441"/>
      <c r="H271" s="17"/>
      <c r="I271" s="98"/>
    </row>
    <row r="272" spans="1:10" x14ac:dyDescent="0.3">
      <c r="A272" s="566">
        <f>SUBTOTAL(109,A7:A268)</f>
        <v>94068</v>
      </c>
      <c r="E272" s="587"/>
    </row>
    <row r="273" spans="1:9" x14ac:dyDescent="0.3">
      <c r="A273" s="98"/>
      <c r="B273" s="461"/>
      <c r="C273" s="461"/>
      <c r="D273" s="442"/>
      <c r="E273" s="254"/>
      <c r="F273" s="18"/>
      <c r="G273" s="443"/>
      <c r="H273" s="17"/>
      <c r="I273" s="98"/>
    </row>
    <row r="274" spans="1:9" x14ac:dyDescent="0.3">
      <c r="A274" s="258"/>
      <c r="B274" s="258"/>
      <c r="C274" s="258"/>
      <c r="D274" s="442"/>
      <c r="E274" s="254"/>
      <c r="F274" s="186"/>
      <c r="G274" s="443"/>
      <c r="H274" s="17"/>
      <c r="I274" s="98"/>
    </row>
    <row r="275" spans="1:9" x14ac:dyDescent="0.3">
      <c r="A275" s="258"/>
      <c r="B275" s="258"/>
      <c r="C275" s="258"/>
      <c r="D275" s="444"/>
      <c r="E275" s="254"/>
      <c r="F275" s="186"/>
      <c r="G275" s="443"/>
      <c r="H275" s="17"/>
      <c r="I275" s="98"/>
    </row>
    <row r="276" spans="1:9" x14ac:dyDescent="0.3">
      <c r="A276" s="258"/>
      <c r="B276" s="258"/>
      <c r="C276" s="258"/>
      <c r="D276" s="444"/>
      <c r="E276" s="254"/>
      <c r="F276" s="186"/>
      <c r="G276" s="443"/>
      <c r="H276" s="17"/>
      <c r="I276" s="98"/>
    </row>
    <row r="277" spans="1:9" x14ac:dyDescent="0.3">
      <c r="A277" s="258"/>
      <c r="B277" s="258"/>
      <c r="C277" s="258"/>
      <c r="D277" s="444"/>
      <c r="E277" s="254"/>
      <c r="F277" s="186"/>
      <c r="G277" s="443"/>
      <c r="H277" s="17"/>
      <c r="I277" s="98"/>
    </row>
    <row r="278" spans="1:9" x14ac:dyDescent="0.3">
      <c r="A278" s="258"/>
      <c r="B278" s="258"/>
      <c r="C278" s="258"/>
      <c r="D278" s="444"/>
      <c r="E278" s="254"/>
      <c r="F278" s="186"/>
      <c r="G278" s="443"/>
      <c r="H278" s="17"/>
      <c r="I278" s="98"/>
    </row>
    <row r="279" spans="1:9" x14ac:dyDescent="0.3">
      <c r="A279" s="258"/>
      <c r="D279" s="294"/>
      <c r="E279" s="254"/>
      <c r="F279" s="186"/>
      <c r="H279" s="17"/>
      <c r="I279" s="98"/>
    </row>
    <row r="280" spans="1:9" x14ac:dyDescent="0.3">
      <c r="D280" s="294"/>
      <c r="E280" s="255"/>
      <c r="F280" s="186"/>
      <c r="H280" s="17"/>
      <c r="I280" s="98"/>
    </row>
    <row r="281" spans="1:9" x14ac:dyDescent="0.3">
      <c r="D281" s="294"/>
      <c r="E281" s="254"/>
      <c r="F281" s="186"/>
      <c r="H281" s="17"/>
      <c r="I281" s="98"/>
    </row>
    <row r="282" spans="1:9" x14ac:dyDescent="0.3">
      <c r="D282" s="294"/>
      <c r="E282" s="187"/>
      <c r="F282" s="186"/>
      <c r="I282" s="98"/>
    </row>
    <row r="283" spans="1:9" x14ac:dyDescent="0.3">
      <c r="E283" s="253"/>
      <c r="F283" s="186"/>
      <c r="G283" s="446"/>
      <c r="I283" s="98"/>
    </row>
    <row r="284" spans="1:9" x14ac:dyDescent="0.3">
      <c r="E284" s="187"/>
      <c r="F284" s="186"/>
      <c r="I284" s="98"/>
    </row>
    <row r="285" spans="1:9" x14ac:dyDescent="0.3">
      <c r="E285" s="187"/>
      <c r="F285" s="186"/>
      <c r="I285" s="98"/>
    </row>
    <row r="286" spans="1:9" x14ac:dyDescent="0.3">
      <c r="E286" s="187"/>
      <c r="F286" s="186"/>
      <c r="I286" s="98"/>
    </row>
    <row r="287" spans="1:9" x14ac:dyDescent="0.3">
      <c r="I287" s="98"/>
    </row>
    <row r="288" spans="1:9" x14ac:dyDescent="0.3">
      <c r="I288" s="98"/>
    </row>
    <row r="289" spans="9:11" x14ac:dyDescent="0.3">
      <c r="I289" s="98"/>
    </row>
    <row r="290" spans="9:11" x14ac:dyDescent="0.3">
      <c r="I290" s="98"/>
    </row>
    <row r="291" spans="9:11" x14ac:dyDescent="0.3">
      <c r="I291" s="98"/>
    </row>
    <row r="292" spans="9:11" x14ac:dyDescent="0.3">
      <c r="I292" s="98"/>
    </row>
    <row r="293" spans="9:11" x14ac:dyDescent="0.3">
      <c r="I293" s="98"/>
    </row>
    <row r="294" spans="9:11" x14ac:dyDescent="0.3">
      <c r="I294" s="186"/>
    </row>
    <row r="295" spans="9:11" x14ac:dyDescent="0.3">
      <c r="I295" s="186"/>
      <c r="K295" s="187"/>
    </row>
    <row r="296" spans="9:11" x14ac:dyDescent="0.3">
      <c r="I296" s="186"/>
      <c r="K296" s="187"/>
    </row>
    <row r="297" spans="9:11" x14ac:dyDescent="0.3">
      <c r="I297" s="186"/>
      <c r="K297" s="187"/>
    </row>
    <row r="298" spans="9:11" x14ac:dyDescent="0.3">
      <c r="I298" s="186"/>
      <c r="K298" s="187"/>
    </row>
    <row r="299" spans="9:11" x14ac:dyDescent="0.3">
      <c r="I299" s="186"/>
      <c r="K299" s="187"/>
    </row>
    <row r="300" spans="9:11" x14ac:dyDescent="0.3">
      <c r="I300" s="186"/>
      <c r="K300" s="187"/>
    </row>
    <row r="301" spans="9:11" x14ac:dyDescent="0.3">
      <c r="I301" s="98"/>
      <c r="K301" s="187"/>
    </row>
    <row r="302" spans="9:11" x14ac:dyDescent="0.3">
      <c r="I302" s="98"/>
      <c r="K302" s="187"/>
    </row>
    <row r="303" spans="9:11" x14ac:dyDescent="0.3">
      <c r="I303" s="98"/>
      <c r="K303" s="187"/>
    </row>
    <row r="304" spans="9:11" x14ac:dyDescent="0.3">
      <c r="I304" s="98"/>
      <c r="K304" s="187"/>
    </row>
    <row r="305" spans="9:11" x14ac:dyDescent="0.3">
      <c r="I305" s="98"/>
      <c r="K305" s="187"/>
    </row>
    <row r="306" spans="9:11" x14ac:dyDescent="0.3">
      <c r="I306" s="98"/>
      <c r="J306" s="187"/>
      <c r="K306" s="187"/>
    </row>
    <row r="307" spans="9:11" x14ac:dyDescent="0.3">
      <c r="I307" s="98"/>
      <c r="J307" s="187"/>
      <c r="K307" s="187"/>
    </row>
    <row r="308" spans="9:11" x14ac:dyDescent="0.3">
      <c r="I308" s="98"/>
      <c r="J308" s="187"/>
      <c r="K308" s="187"/>
    </row>
    <row r="309" spans="9:11" x14ac:dyDescent="0.3">
      <c r="I309" s="98"/>
      <c r="J309" s="187"/>
      <c r="K309" s="187"/>
    </row>
    <row r="310" spans="9:11" x14ac:dyDescent="0.3">
      <c r="I310" s="186"/>
      <c r="J310" s="187"/>
      <c r="K310" s="187"/>
    </row>
    <row r="311" spans="9:11" x14ac:dyDescent="0.3">
      <c r="I311" s="186"/>
      <c r="J311" s="187"/>
      <c r="K311" s="187"/>
    </row>
    <row r="312" spans="9:11" x14ac:dyDescent="0.3">
      <c r="I312" s="186"/>
      <c r="J312" s="187"/>
      <c r="K312" s="187"/>
    </row>
    <row r="313" spans="9:11" x14ac:dyDescent="0.3">
      <c r="I313" s="186"/>
      <c r="J313" s="187"/>
      <c r="K313" s="187"/>
    </row>
    <row r="314" spans="9:11" x14ac:dyDescent="0.3">
      <c r="I314" s="186"/>
      <c r="J314" s="187"/>
      <c r="K314" s="187"/>
    </row>
    <row r="315" spans="9:11" x14ac:dyDescent="0.3">
      <c r="I315" s="186"/>
      <c r="J315" s="187"/>
      <c r="K315" s="187"/>
    </row>
    <row r="316" spans="9:11" x14ac:dyDescent="0.3">
      <c r="I316" s="186"/>
      <c r="J316" s="187"/>
      <c r="K316" s="187"/>
    </row>
    <row r="317" spans="9:11" x14ac:dyDescent="0.3">
      <c r="I317" s="186"/>
      <c r="J317" s="187"/>
      <c r="K317" s="187"/>
    </row>
    <row r="318" spans="9:11" x14ac:dyDescent="0.3">
      <c r="I318" s="186"/>
      <c r="J318" s="187"/>
      <c r="K318" s="187"/>
    </row>
    <row r="319" spans="9:11" x14ac:dyDescent="0.3">
      <c r="I319" s="186"/>
      <c r="J319" s="187"/>
      <c r="K319" s="187"/>
    </row>
    <row r="320" spans="9:11" x14ac:dyDescent="0.3">
      <c r="I320" s="186"/>
      <c r="J320" s="187"/>
      <c r="K320" s="187"/>
    </row>
    <row r="321" spans="9:11" x14ac:dyDescent="0.3">
      <c r="I321" s="186"/>
      <c r="J321" s="187"/>
      <c r="K321" s="187"/>
    </row>
    <row r="322" spans="9:11" x14ac:dyDescent="0.3">
      <c r="I322" s="186"/>
      <c r="J322" s="187"/>
      <c r="K322" s="187"/>
    </row>
    <row r="323" spans="9:11" x14ac:dyDescent="0.3">
      <c r="I323" s="186"/>
      <c r="J323" s="187"/>
      <c r="K323" s="187"/>
    </row>
    <row r="324" spans="9:11" x14ac:dyDescent="0.3">
      <c r="I324" s="186"/>
      <c r="J324" s="187"/>
      <c r="K324" s="187"/>
    </row>
    <row r="325" spans="9:11" x14ac:dyDescent="0.3">
      <c r="I325" s="186"/>
      <c r="J325" s="187"/>
      <c r="K325" s="187"/>
    </row>
    <row r="326" spans="9:11" x14ac:dyDescent="0.3">
      <c r="I326" s="186"/>
      <c r="J326" s="187"/>
      <c r="K326" s="187"/>
    </row>
    <row r="327" spans="9:11" x14ac:dyDescent="0.3">
      <c r="I327" s="186"/>
      <c r="J327" s="187"/>
      <c r="K327" s="187"/>
    </row>
    <row r="328" spans="9:11" x14ac:dyDescent="0.3">
      <c r="I328" s="186"/>
      <c r="J328" s="187"/>
      <c r="K328" s="187"/>
    </row>
    <row r="329" spans="9:11" x14ac:dyDescent="0.3">
      <c r="I329" s="186"/>
      <c r="J329" s="187"/>
      <c r="K329" s="187"/>
    </row>
    <row r="330" spans="9:11" x14ac:dyDescent="0.3">
      <c r="I330" s="186"/>
      <c r="J330" s="187"/>
      <c r="K330" s="187"/>
    </row>
    <row r="331" spans="9:11" x14ac:dyDescent="0.3">
      <c r="I331" s="186"/>
      <c r="J331" s="187"/>
      <c r="K331" s="187"/>
    </row>
    <row r="332" spans="9:11" x14ac:dyDescent="0.3">
      <c r="I332" s="186"/>
      <c r="J332" s="187"/>
      <c r="K332" s="187"/>
    </row>
    <row r="333" spans="9:11" x14ac:dyDescent="0.3">
      <c r="I333" s="186"/>
      <c r="J333" s="187"/>
      <c r="K333" s="187"/>
    </row>
    <row r="334" spans="9:11" x14ac:dyDescent="0.3">
      <c r="I334" s="186"/>
      <c r="J334" s="187"/>
      <c r="K334" s="187"/>
    </row>
    <row r="335" spans="9:11" x14ac:dyDescent="0.3">
      <c r="I335" s="186"/>
      <c r="J335" s="187"/>
      <c r="K335" s="187"/>
    </row>
    <row r="336" spans="9:11" x14ac:dyDescent="0.3">
      <c r="I336" s="186"/>
      <c r="J336" s="187"/>
      <c r="K336" s="187"/>
    </row>
    <row r="337" spans="9:11" x14ac:dyDescent="0.3">
      <c r="I337" s="186"/>
      <c r="J337" s="187"/>
      <c r="K337" s="187"/>
    </row>
    <row r="338" spans="9:11" x14ac:dyDescent="0.3">
      <c r="I338" s="186"/>
      <c r="J338" s="187"/>
      <c r="K338" s="187"/>
    </row>
    <row r="339" spans="9:11" x14ac:dyDescent="0.3">
      <c r="I339" s="186"/>
      <c r="J339" s="187"/>
      <c r="K339" s="187"/>
    </row>
    <row r="340" spans="9:11" x14ac:dyDescent="0.3">
      <c r="I340" s="186"/>
      <c r="J340" s="187"/>
      <c r="K340" s="187"/>
    </row>
    <row r="341" spans="9:11" x14ac:dyDescent="0.3">
      <c r="I341" s="186"/>
      <c r="J341" s="187"/>
      <c r="K341" s="187"/>
    </row>
    <row r="342" spans="9:11" x14ac:dyDescent="0.3">
      <c r="I342" s="186"/>
      <c r="J342" s="187"/>
      <c r="K342" s="187"/>
    </row>
    <row r="343" spans="9:11" x14ac:dyDescent="0.3">
      <c r="I343" s="186"/>
      <c r="J343" s="187"/>
      <c r="K343" s="187"/>
    </row>
    <row r="344" spans="9:11" x14ac:dyDescent="0.3">
      <c r="I344" s="186"/>
      <c r="J344" s="187"/>
      <c r="K344" s="187"/>
    </row>
    <row r="345" spans="9:11" x14ac:dyDescent="0.3">
      <c r="I345" s="186"/>
      <c r="J345" s="187"/>
      <c r="K345" s="187"/>
    </row>
    <row r="346" spans="9:11" x14ac:dyDescent="0.3">
      <c r="I346" s="186"/>
      <c r="J346" s="187"/>
      <c r="K346" s="187"/>
    </row>
    <row r="347" spans="9:11" x14ac:dyDescent="0.3">
      <c r="I347" s="186"/>
      <c r="J347" s="187"/>
      <c r="K347" s="187"/>
    </row>
    <row r="348" spans="9:11" x14ac:dyDescent="0.3">
      <c r="I348" s="186"/>
      <c r="J348" s="187"/>
      <c r="K348" s="187"/>
    </row>
    <row r="349" spans="9:11" x14ac:dyDescent="0.3">
      <c r="I349" s="186"/>
      <c r="J349" s="187"/>
      <c r="K349" s="187"/>
    </row>
    <row r="350" spans="9:11" x14ac:dyDescent="0.3">
      <c r="I350" s="186"/>
      <c r="J350" s="187"/>
      <c r="K350" s="187"/>
    </row>
    <row r="351" spans="9:11" x14ac:dyDescent="0.3">
      <c r="I351" s="186"/>
      <c r="J351" s="187"/>
      <c r="K351" s="187"/>
    </row>
    <row r="352" spans="9:11" x14ac:dyDescent="0.3">
      <c r="I352" s="186"/>
      <c r="J352" s="187"/>
      <c r="K352" s="187"/>
    </row>
    <row r="353" spans="9:11" x14ac:dyDescent="0.3">
      <c r="I353" s="186"/>
      <c r="J353" s="187"/>
      <c r="K353" s="187"/>
    </row>
    <row r="354" spans="9:11" x14ac:dyDescent="0.3">
      <c r="I354" s="186"/>
      <c r="J354" s="187"/>
      <c r="K354" s="187"/>
    </row>
    <row r="355" spans="9:11" x14ac:dyDescent="0.3">
      <c r="I355" s="186"/>
      <c r="J355" s="187"/>
      <c r="K355" s="187"/>
    </row>
    <row r="356" spans="9:11" x14ac:dyDescent="0.3">
      <c r="I356" s="186"/>
      <c r="J356" s="187"/>
      <c r="K356" s="187"/>
    </row>
    <row r="357" spans="9:11" x14ac:dyDescent="0.3">
      <c r="I357" s="186"/>
      <c r="J357" s="187"/>
      <c r="K357" s="187"/>
    </row>
    <row r="358" spans="9:11" x14ac:dyDescent="0.3">
      <c r="I358" s="186"/>
      <c r="J358" s="187"/>
      <c r="K358" s="187"/>
    </row>
    <row r="359" spans="9:11" x14ac:dyDescent="0.3">
      <c r="I359" s="186"/>
      <c r="J359" s="187"/>
      <c r="K359" s="187"/>
    </row>
    <row r="360" spans="9:11" x14ac:dyDescent="0.3">
      <c r="I360" s="186"/>
      <c r="J360" s="187"/>
      <c r="K360" s="187"/>
    </row>
    <row r="361" spans="9:11" x14ac:dyDescent="0.3">
      <c r="I361" s="186"/>
      <c r="J361" s="187"/>
      <c r="K361" s="187"/>
    </row>
    <row r="362" spans="9:11" x14ac:dyDescent="0.3">
      <c r="I362" s="186"/>
      <c r="J362" s="187"/>
      <c r="K362" s="187"/>
    </row>
    <row r="363" spans="9:11" x14ac:dyDescent="0.3">
      <c r="I363" s="186"/>
      <c r="J363" s="187"/>
      <c r="K363" s="187"/>
    </row>
    <row r="364" spans="9:11" x14ac:dyDescent="0.3">
      <c r="I364" s="186"/>
      <c r="J364" s="187"/>
    </row>
    <row r="365" spans="9:11" x14ac:dyDescent="0.3">
      <c r="I365" s="186"/>
      <c r="J365" s="187"/>
    </row>
    <row r="366" spans="9:11" x14ac:dyDescent="0.3">
      <c r="I366" s="186"/>
      <c r="J366" s="187"/>
    </row>
    <row r="367" spans="9:11" x14ac:dyDescent="0.3">
      <c r="I367" s="186"/>
      <c r="J367" s="187"/>
    </row>
    <row r="368" spans="9:11" x14ac:dyDescent="0.3">
      <c r="I368" s="186"/>
      <c r="J368" s="187"/>
    </row>
    <row r="369" spans="9:10" x14ac:dyDescent="0.3">
      <c r="I369" s="186"/>
      <c r="J369" s="187"/>
    </row>
    <row r="370" spans="9:10" x14ac:dyDescent="0.3">
      <c r="I370" s="186"/>
      <c r="J370" s="187"/>
    </row>
    <row r="371" spans="9:10" x14ac:dyDescent="0.3">
      <c r="I371" s="186"/>
      <c r="J371" s="187"/>
    </row>
    <row r="372" spans="9:10" x14ac:dyDescent="0.3">
      <c r="I372" s="186"/>
      <c r="J372" s="187"/>
    </row>
    <row r="373" spans="9:10" x14ac:dyDescent="0.3">
      <c r="I373" s="186"/>
      <c r="J373" s="187"/>
    </row>
    <row r="374" spans="9:10" x14ac:dyDescent="0.3">
      <c r="I374" s="186"/>
      <c r="J374" s="187"/>
    </row>
    <row r="375" spans="9:10" x14ac:dyDescent="0.3">
      <c r="I375" s="186"/>
    </row>
    <row r="376" spans="9:10" x14ac:dyDescent="0.3">
      <c r="I376" s="186"/>
    </row>
    <row r="377" spans="9:10" x14ac:dyDescent="0.3">
      <c r="I377" s="186"/>
    </row>
    <row r="378" spans="9:10" x14ac:dyDescent="0.3">
      <c r="I378" s="186"/>
    </row>
    <row r="379" spans="9:10" x14ac:dyDescent="0.3">
      <c r="I379" s="98"/>
    </row>
    <row r="380" spans="9:10" x14ac:dyDescent="0.3">
      <c r="I380" s="98"/>
    </row>
    <row r="381" spans="9:10" x14ac:dyDescent="0.3">
      <c r="I381" s="98"/>
    </row>
    <row r="382" spans="9:10" x14ac:dyDescent="0.3">
      <c r="I382" s="98"/>
    </row>
    <row r="383" spans="9:10" x14ac:dyDescent="0.3">
      <c r="I383" s="98"/>
    </row>
    <row r="384" spans="9:10" x14ac:dyDescent="0.3">
      <c r="I384" s="98"/>
    </row>
    <row r="385" spans="9:9" x14ac:dyDescent="0.3">
      <c r="I385" s="98"/>
    </row>
    <row r="386" spans="9:9" x14ac:dyDescent="0.3">
      <c r="I386" s="98"/>
    </row>
    <row r="387" spans="9:9" x14ac:dyDescent="0.3">
      <c r="I387" s="98"/>
    </row>
    <row r="388" spans="9:9" x14ac:dyDescent="0.3">
      <c r="I388" s="98"/>
    </row>
  </sheetData>
  <sheetProtection algorithmName="SHA-512" hashValue="JcHIhAr/dqqBzc6MlBtAMkXq/Yoz0b1YPUjDp0p3sihM8XTO/HzjZti/kje6Ws0g9HUO2+T0IGRjrEY3yD9U+Q==" saltValue="2vY/th4NlMDsAmEZlSUHYg==" spinCount="100000" sheet="1" formatCells="0"/>
  <dataConsolidate link="1"/>
  <mergeCells count="12">
    <mergeCell ref="E2:G2"/>
    <mergeCell ref="B2:C2"/>
    <mergeCell ref="B118:D118"/>
    <mergeCell ref="B257:E257"/>
    <mergeCell ref="B247:D247"/>
    <mergeCell ref="B258:E258"/>
    <mergeCell ref="B266:C266"/>
    <mergeCell ref="B268:C268"/>
    <mergeCell ref="B265:C265"/>
    <mergeCell ref="B263:C263"/>
    <mergeCell ref="B264:C264"/>
    <mergeCell ref="B267:C267"/>
  </mergeCells>
  <phoneticPr fontId="54" type="noConversion"/>
  <conditionalFormatting sqref="H148 H70:H73">
    <cfRule type="cellIs" dxfId="82" priority="107" stopIfTrue="1" operator="notEqual">
      <formula>0</formula>
    </cfRule>
  </conditionalFormatting>
  <conditionalFormatting sqref="H149">
    <cfRule type="cellIs" dxfId="81" priority="105" stopIfTrue="1" operator="notEqual">
      <formula>0</formula>
    </cfRule>
  </conditionalFormatting>
  <conditionalFormatting sqref="G236:G239 G243:G244">
    <cfRule type="cellIs" dxfId="80" priority="104" stopIfTrue="1" operator="notEqual">
      <formula>0</formula>
    </cfRule>
  </conditionalFormatting>
  <conditionalFormatting sqref="H23">
    <cfRule type="cellIs" dxfId="79" priority="103" stopIfTrue="1" operator="notEqual">
      <formula>0</formula>
    </cfRule>
  </conditionalFormatting>
  <conditionalFormatting sqref="H37:H38">
    <cfRule type="cellIs" dxfId="78" priority="102" stopIfTrue="1" operator="notEqual">
      <formula>0</formula>
    </cfRule>
  </conditionalFormatting>
  <conditionalFormatting sqref="H56">
    <cfRule type="cellIs" dxfId="77" priority="101" stopIfTrue="1" operator="notEqual">
      <formula>0</formula>
    </cfRule>
  </conditionalFormatting>
  <conditionalFormatting sqref="H97">
    <cfRule type="cellIs" dxfId="76" priority="99" stopIfTrue="1" operator="notEqual">
      <formula>0</formula>
    </cfRule>
  </conditionalFormatting>
  <conditionalFormatting sqref="H116">
    <cfRule type="cellIs" dxfId="75" priority="98" stopIfTrue="1" operator="notEqual">
      <formula>0</formula>
    </cfRule>
  </conditionalFormatting>
  <conditionalFormatting sqref="H131">
    <cfRule type="cellIs" dxfId="74" priority="97" stopIfTrue="1" operator="notEqual">
      <formula>0</formula>
    </cfRule>
  </conditionalFormatting>
  <conditionalFormatting sqref="H132">
    <cfRule type="cellIs" dxfId="73" priority="96" stopIfTrue="1" operator="notEqual">
      <formula>0</formula>
    </cfRule>
  </conditionalFormatting>
  <conditionalFormatting sqref="G221">
    <cfRule type="cellIs" priority="68" stopIfTrue="1" operator="equal">
      <formula>";;;"</formula>
    </cfRule>
  </conditionalFormatting>
  <conditionalFormatting sqref="G221">
    <cfRule type="cellIs" dxfId="72" priority="67" stopIfTrue="1" operator="equal">
      <formula>0</formula>
    </cfRule>
  </conditionalFormatting>
  <conditionalFormatting sqref="G220">
    <cfRule type="cellIs" priority="65" stopIfTrue="1" operator="equal">
      <formula>";;;"</formula>
    </cfRule>
  </conditionalFormatting>
  <conditionalFormatting sqref="G220">
    <cfRule type="cellIs" dxfId="71" priority="64" stopIfTrue="1" operator="equal">
      <formula>0</formula>
    </cfRule>
  </conditionalFormatting>
  <conditionalFormatting sqref="G220">
    <cfRule type="cellIs" dxfId="70" priority="63" stopIfTrue="1" operator="equal">
      <formula>0</formula>
    </cfRule>
  </conditionalFormatting>
  <conditionalFormatting sqref="G219">
    <cfRule type="cellIs" priority="53" stopIfTrue="1" operator="equal">
      <formula>";;;"</formula>
    </cfRule>
  </conditionalFormatting>
  <conditionalFormatting sqref="G219">
    <cfRule type="cellIs" dxfId="69" priority="52" stopIfTrue="1" operator="equal">
      <formula>0</formula>
    </cfRule>
  </conditionalFormatting>
  <conditionalFormatting sqref="G219">
    <cfRule type="cellIs" dxfId="68" priority="51" stopIfTrue="1" operator="equal">
      <formula>0</formula>
    </cfRule>
  </conditionalFormatting>
  <conditionalFormatting sqref="G214">
    <cfRule type="cellIs" priority="20" stopIfTrue="1" operator="equal">
      <formula>";;;"</formula>
    </cfRule>
  </conditionalFormatting>
  <conditionalFormatting sqref="G214">
    <cfRule type="cellIs" dxfId="67" priority="19" stopIfTrue="1" operator="equal">
      <formula>0</formula>
    </cfRule>
  </conditionalFormatting>
  <conditionalFormatting sqref="G214">
    <cfRule type="cellIs" dxfId="66" priority="18" stopIfTrue="1" operator="equal">
      <formula>0</formula>
    </cfRule>
  </conditionalFormatting>
  <conditionalFormatting sqref="G212">
    <cfRule type="cellIs" priority="17" stopIfTrue="1" operator="equal">
      <formula>";;;"</formula>
    </cfRule>
  </conditionalFormatting>
  <conditionalFormatting sqref="G212">
    <cfRule type="cellIs" dxfId="65" priority="16" stopIfTrue="1" operator="equal">
      <formula>0</formula>
    </cfRule>
  </conditionalFormatting>
  <conditionalFormatting sqref="G212">
    <cfRule type="cellIs" dxfId="64" priority="15" stopIfTrue="1" operator="equal">
      <formula>0</formula>
    </cfRule>
  </conditionalFormatting>
  <conditionalFormatting sqref="G213">
    <cfRule type="cellIs" priority="14" stopIfTrue="1" operator="equal">
      <formula>";;;"</formula>
    </cfRule>
  </conditionalFormatting>
  <conditionalFormatting sqref="G213">
    <cfRule type="cellIs" dxfId="63" priority="13" stopIfTrue="1" operator="equal">
      <formula>0</formula>
    </cfRule>
  </conditionalFormatting>
  <conditionalFormatting sqref="G213">
    <cfRule type="cellIs" dxfId="62" priority="12" stopIfTrue="1" operator="equal">
      <formula>0</formula>
    </cfRule>
  </conditionalFormatting>
  <conditionalFormatting sqref="G216">
    <cfRule type="cellIs" priority="11" stopIfTrue="1" operator="equal">
      <formula>";;;"</formula>
    </cfRule>
  </conditionalFormatting>
  <conditionalFormatting sqref="G216">
    <cfRule type="cellIs" dxfId="61" priority="10" stopIfTrue="1" operator="equal">
      <formula>0</formula>
    </cfRule>
  </conditionalFormatting>
  <conditionalFormatting sqref="G216">
    <cfRule type="cellIs" dxfId="60" priority="9" stopIfTrue="1" operator="equal">
      <formula>0</formula>
    </cfRule>
  </conditionalFormatting>
  <conditionalFormatting sqref="G218">
    <cfRule type="cellIs" priority="3" stopIfTrue="1" operator="equal">
      <formula>";;;"</formula>
    </cfRule>
  </conditionalFormatting>
  <conditionalFormatting sqref="G218">
    <cfRule type="cellIs" dxfId="59" priority="2" stopIfTrue="1" operator="equal">
      <formula>0</formula>
    </cfRule>
  </conditionalFormatting>
  <conditionalFormatting sqref="G218">
    <cfRule type="cellIs" dxfId="58" priority="1" stopIfTrue="1" operator="equal">
      <formula>0</formula>
    </cfRule>
  </conditionalFormatting>
  <dataValidations xWindow="829" yWindow="690" count="15">
    <dataValidation type="list" allowBlank="1" showErrorMessage="1" prompt="Please select  from the drop-down list." sqref="F79" xr:uid="{00000000-0002-0000-0100-000005000000}">
      <formula1>$N$2:$N$4</formula1>
    </dataValidation>
    <dataValidation type="list" allowBlank="1" showInputMessage="1" showErrorMessage="1" prompt="Please select from the drop down list." sqref="F71" xr:uid="{A85FF889-D99F-45B3-A284-6701B76512B6}">
      <formula1>$M$4:$M$5</formula1>
    </dataValidation>
    <dataValidation type="list" allowBlank="1" showInputMessage="1" showErrorMessage="1" sqref="F253:F255 F251" xr:uid="{9CC5535C-800A-4D03-A86E-273A5BC3EBB6}">
      <formula1>$M$1:$M$2</formula1>
    </dataValidation>
    <dataValidation type="list" allowBlank="1" showErrorMessage="1" prompt="Please select from the drop down list." sqref="F209" xr:uid="{FCE57F22-20D9-4CFA-AFE5-1751E216D3C1}">
      <formula1>$O$1:$O$2</formula1>
    </dataValidation>
    <dataValidation type="list" allowBlank="1" showErrorMessage="1" prompt="P:lase select from the drop down list." sqref="F217" xr:uid="{2CD3BDAD-30EF-425F-BB01-D3FF43CDAA81}">
      <formula1>$O$1:$O$4</formula1>
    </dataValidation>
    <dataValidation type="list" allowBlank="1" showErrorMessage="1" prompt="Please select from the drop down box list." sqref="F246" xr:uid="{7584867B-76E5-42C2-B404-3B1B6C94E6E2}">
      <formula1>$O$1:$O$2</formula1>
    </dataValidation>
    <dataValidation type="list" allowBlank="1" showInputMessage="1" showErrorMessage="1" sqref="F250"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64 F162 F151 F28:F39 F41:F42 F25:F26 F80:F97 F99:F116 F119:F132 F136:F149 F154:F160 F168:F170 F18:F23 F72:F73 F75 F44:F58 F60:F70"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79:F182 F185:F188 F191:F194 F199:F201 F203:F206 F174:F175" xr:uid="{DA17F63A-7740-447E-B0DD-1FD94F0BE4C8}">
      <formula1>ISNUMBER(F174)</formula1>
    </dataValidation>
    <dataValidation type="custom" allowBlank="1" showErrorMessage="1" error="Please enter a numeric value.  If this data is not applicable to your unit of government, the cell should be populated with zero." sqref="F236:F244 F233 F231 F223:F227 F229 F218:F220 F211:F214" xr:uid="{6656F482-2030-43E8-B669-24F0F4187CE8}">
      <formula1>ISNUMBER(F211)</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15"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from drop down list." sqref="F133:F134" xr:uid="{B28A4ED8-9280-4348-99A1-3B99F5248D33}">
      <formula1>$O$1:$O$2</formula1>
    </dataValidation>
    <dataValidation type="custom" allowBlank="1" showErrorMessage="1" error="Please enter a numeric value.  If this data is not applicable to your unit of government the cell should be populated with zero." sqref="F208" xr:uid="{CB641EB2-3894-4A74-BBEC-CDF7A3E8D5D8}">
      <formula1>ISNUMBER(F208)</formula1>
    </dataValidation>
    <dataValidation type="custom" allowBlank="1" showErrorMessage="1" error="Please enter a numeric value.  If this data is not applicable to your unit of government, the cell should be populated wih zero." sqref="F216" xr:uid="{EE3DADAD-5656-406D-A714-9D6C22BCD542}">
      <formula1>ISNUMBER(F216)</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41:H242"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Names(H)'!$A$1:$A$49</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pageSetUpPr fitToPage="1"/>
  </sheetPr>
  <dimension ref="A1:M46"/>
  <sheetViews>
    <sheetView topLeftCell="A3" zoomScaleNormal="100" workbookViewId="0">
      <selection activeCell="C9" sqref="C9"/>
    </sheetView>
  </sheetViews>
  <sheetFormatPr defaultRowHeight="14.4" x14ac:dyDescent="0.3"/>
  <cols>
    <col min="1" max="1" width="7.6640625" style="152" customWidth="1"/>
    <col min="2" max="2" width="103.109375" customWidth="1"/>
    <col min="3" max="3" width="19" customWidth="1"/>
    <col min="4" max="4" width="50.33203125" style="525" customWidth="1"/>
    <col min="5" max="5" width="13.5546875" customWidth="1"/>
    <col min="9" max="9" width="8.88671875" style="697"/>
    <col min="10" max="10" width="1.6640625" style="697" customWidth="1"/>
    <col min="11" max="12" width="8.88671875" style="697" hidden="1" customWidth="1"/>
    <col min="13" max="13" width="13" style="697" customWidth="1"/>
  </cols>
  <sheetData>
    <row r="1" spans="1:13" s="600" customFormat="1" ht="12" customHeight="1" thickBot="1" x14ac:dyDescent="0.35">
      <c r="A1" s="599"/>
      <c r="D1" s="684"/>
      <c r="E1"/>
      <c r="F1"/>
      <c r="G1"/>
      <c r="H1"/>
      <c r="I1" s="696"/>
      <c r="J1" s="696"/>
      <c r="K1" s="696"/>
      <c r="L1" s="696"/>
      <c r="M1" s="696"/>
    </row>
    <row r="2" spans="1:13" ht="57" customHeight="1" thickBot="1" x14ac:dyDescent="0.35">
      <c r="A2" s="843" t="s">
        <v>1291</v>
      </c>
      <c r="B2" s="844"/>
      <c r="C2" s="844"/>
      <c r="D2" s="844"/>
    </row>
    <row r="3" spans="1:13" s="600" customFormat="1" ht="15" customHeight="1" thickBot="1" x14ac:dyDescent="0.35">
      <c r="A3" s="683"/>
      <c r="D3" s="684"/>
      <c r="E3"/>
      <c r="F3"/>
      <c r="G3"/>
      <c r="H3"/>
      <c r="I3" s="696"/>
      <c r="J3" s="696"/>
      <c r="K3" s="696"/>
      <c r="L3" s="696"/>
      <c r="M3" s="696"/>
    </row>
    <row r="4" spans="1:13" ht="34.950000000000003" customHeight="1" thickBot="1" x14ac:dyDescent="0.35">
      <c r="A4" s="845" t="s">
        <v>1292</v>
      </c>
      <c r="B4" s="846"/>
      <c r="C4" s="846"/>
      <c r="D4" s="846"/>
    </row>
    <row r="5" spans="1:13" s="600" customFormat="1" ht="13.2" customHeight="1" thickBot="1" x14ac:dyDescent="0.35">
      <c r="A5" s="685"/>
      <c r="B5" s="688"/>
      <c r="C5" s="688"/>
      <c r="D5" s="694"/>
      <c r="E5"/>
      <c r="F5"/>
      <c r="G5"/>
      <c r="H5"/>
      <c r="I5" s="696"/>
      <c r="J5" s="696"/>
      <c r="K5" s="696"/>
      <c r="L5" s="696"/>
      <c r="M5" s="696"/>
    </row>
    <row r="6" spans="1:13" ht="28.95" customHeight="1" thickBot="1" x14ac:dyDescent="0.35">
      <c r="A6" s="847" t="s">
        <v>824</v>
      </c>
      <c r="B6" s="848"/>
      <c r="C6" s="848"/>
      <c r="D6" s="848"/>
    </row>
    <row r="7" spans="1:13" s="600" customFormat="1" ht="13.95" customHeight="1" thickBot="1" x14ac:dyDescent="0.35">
      <c r="A7" s="686"/>
      <c r="B7" s="687"/>
      <c r="C7" s="687"/>
      <c r="D7" s="695"/>
      <c r="E7"/>
      <c r="F7"/>
      <c r="G7"/>
      <c r="H7"/>
      <c r="I7" s="696"/>
      <c r="J7" s="696"/>
      <c r="K7" s="696"/>
      <c r="L7" s="696"/>
      <c r="M7" s="696"/>
    </row>
    <row r="8" spans="1:13" ht="35.4" customHeight="1" x14ac:dyDescent="0.3">
      <c r="A8" s="758" t="s">
        <v>755</v>
      </c>
      <c r="B8" s="759"/>
      <c r="C8" s="759"/>
      <c r="D8" s="760"/>
    </row>
    <row r="9" spans="1:13" s="574" customFormat="1" ht="40.200000000000003" customHeight="1" x14ac:dyDescent="0.3">
      <c r="A9" s="722">
        <v>906</v>
      </c>
      <c r="B9" s="723" t="s">
        <v>441</v>
      </c>
      <c r="C9" s="761"/>
      <c r="D9" s="728" t="str">
        <f t="shared" ref="D9:D28" si="0">IF(C9="","This Question must be answered before uploading, the report will not be processed if left blank","")</f>
        <v>This Question must be answered before uploading, the report will not be processed if left blank</v>
      </c>
      <c r="E9"/>
      <c r="F9"/>
      <c r="G9"/>
      <c r="H9"/>
      <c r="I9" s="698"/>
      <c r="J9" s="698"/>
      <c r="K9" s="698"/>
      <c r="L9" s="698"/>
      <c r="M9" s="698"/>
    </row>
    <row r="10" spans="1:13" ht="40.200000000000003" customHeight="1" x14ac:dyDescent="0.3">
      <c r="A10" s="722">
        <v>907</v>
      </c>
      <c r="B10" s="723" t="s">
        <v>1285</v>
      </c>
      <c r="C10" s="761"/>
      <c r="D10" s="728" t="str">
        <f t="shared" si="0"/>
        <v>This Question must be answered before uploading, the report will not be processed if left blank</v>
      </c>
      <c r="I10" s="698"/>
      <c r="J10" s="698"/>
      <c r="K10" s="698"/>
      <c r="L10" s="698"/>
    </row>
    <row r="11" spans="1:13" s="176" customFormat="1" ht="40.200000000000003" customHeight="1" x14ac:dyDescent="0.3">
      <c r="A11" s="689">
        <v>1055</v>
      </c>
      <c r="B11" s="690" t="s">
        <v>1281</v>
      </c>
      <c r="C11" s="761"/>
      <c r="D11" s="728" t="str">
        <f t="shared" si="0"/>
        <v>This Question must be answered before uploading, the report will not be processed if left blank</v>
      </c>
      <c r="E11"/>
      <c r="F11"/>
      <c r="G11"/>
      <c r="H11"/>
      <c r="I11" s="698"/>
      <c r="J11" s="698"/>
      <c r="K11" s="698"/>
      <c r="L11" s="698"/>
      <c r="M11" s="697"/>
    </row>
    <row r="12" spans="1:13" s="176" customFormat="1" ht="40.200000000000003" customHeight="1" x14ac:dyDescent="0.3">
      <c r="A12" s="689">
        <v>1056</v>
      </c>
      <c r="B12" s="690" t="s">
        <v>1282</v>
      </c>
      <c r="C12" s="761"/>
      <c r="D12" s="728" t="str">
        <f t="shared" si="0"/>
        <v>This Question must be answered before uploading, the report will not be processed if left blank</v>
      </c>
      <c r="E12"/>
      <c r="F12"/>
      <c r="G12"/>
      <c r="H12"/>
      <c r="I12" s="698"/>
      <c r="J12" s="698"/>
      <c r="K12" s="698"/>
      <c r="L12" s="698"/>
      <c r="M12" s="697"/>
    </row>
    <row r="13" spans="1:13" s="176" customFormat="1" ht="40.200000000000003" customHeight="1" x14ac:dyDescent="0.3">
      <c r="A13" s="689">
        <v>1057</v>
      </c>
      <c r="B13" s="690" t="s">
        <v>1283</v>
      </c>
      <c r="C13" s="761"/>
      <c r="D13" s="728" t="str">
        <f t="shared" si="0"/>
        <v>This Question must be answered before uploading, the report will not be processed if left blank</v>
      </c>
      <c r="E13"/>
      <c r="F13"/>
      <c r="G13"/>
      <c r="H13"/>
      <c r="I13" s="698"/>
      <c r="J13" s="698"/>
      <c r="K13" s="698"/>
      <c r="L13" s="698"/>
      <c r="M13" s="697"/>
    </row>
    <row r="14" spans="1:13" ht="44.4" customHeight="1" x14ac:dyDescent="0.3">
      <c r="A14" s="689">
        <v>1058</v>
      </c>
      <c r="B14" s="690" t="s">
        <v>1284</v>
      </c>
      <c r="C14" s="761"/>
      <c r="D14" s="728" t="str">
        <f t="shared" si="0"/>
        <v>This Question must be answered before uploading, the report will not be processed if left blank</v>
      </c>
    </row>
    <row r="15" spans="1:13" ht="40.200000000000003" customHeight="1" x14ac:dyDescent="0.3">
      <c r="A15" s="689">
        <v>1059</v>
      </c>
      <c r="B15" s="692" t="s">
        <v>1836</v>
      </c>
      <c r="C15" s="761"/>
      <c r="D15" s="728" t="str">
        <f t="shared" si="0"/>
        <v>This Question must be answered before uploading, the report will not be processed if left blank</v>
      </c>
      <c r="I15" s="698"/>
      <c r="J15" s="698"/>
      <c r="K15" s="698"/>
      <c r="L15" s="698"/>
    </row>
    <row r="16" spans="1:13" ht="40.200000000000003" customHeight="1" x14ac:dyDescent="0.3">
      <c r="A16" s="722">
        <v>951</v>
      </c>
      <c r="B16" s="723" t="s">
        <v>1286</v>
      </c>
      <c r="C16" s="761"/>
      <c r="D16" s="728" t="str">
        <f t="shared" si="0"/>
        <v>This Question must be answered before uploading, the report will not be processed if left blank</v>
      </c>
      <c r="I16" s="698"/>
      <c r="J16" s="698"/>
      <c r="K16" s="698"/>
      <c r="L16" s="698"/>
    </row>
    <row r="17" spans="1:13" ht="40.200000000000003" customHeight="1" x14ac:dyDescent="0.3">
      <c r="A17" s="722">
        <v>953</v>
      </c>
      <c r="B17" s="723" t="s">
        <v>1287</v>
      </c>
      <c r="C17" s="761"/>
      <c r="D17" s="728" t="str">
        <f t="shared" si="0"/>
        <v>This Question must be answered before uploading, the report will not be processed if left blank</v>
      </c>
      <c r="I17" s="698"/>
      <c r="J17" s="698"/>
      <c r="K17" s="698"/>
      <c r="L17" s="698"/>
    </row>
    <row r="18" spans="1:13" ht="40.200000000000003" customHeight="1" x14ac:dyDescent="0.3">
      <c r="A18" s="722">
        <v>955</v>
      </c>
      <c r="B18" s="723" t="s">
        <v>1888</v>
      </c>
      <c r="C18" s="761"/>
      <c r="D18" s="728" t="str">
        <f t="shared" si="0"/>
        <v>This Question must be answered before uploading, the report will not be processed if left blank</v>
      </c>
      <c r="I18" s="698"/>
      <c r="J18" s="698"/>
      <c r="K18" s="698"/>
      <c r="L18" s="698"/>
    </row>
    <row r="19" spans="1:13" ht="40.200000000000003" customHeight="1" x14ac:dyDescent="0.3">
      <c r="A19" s="722">
        <v>957</v>
      </c>
      <c r="B19" s="723" t="s">
        <v>1889</v>
      </c>
      <c r="C19" s="761"/>
      <c r="D19" s="728" t="str">
        <f t="shared" si="0"/>
        <v>This Question must be answered before uploading, the report will not be processed if left blank</v>
      </c>
      <c r="I19" s="698"/>
      <c r="J19" s="698"/>
      <c r="K19" s="698"/>
      <c r="L19" s="698"/>
    </row>
    <row r="20" spans="1:13" s="176" customFormat="1" ht="135.6" customHeight="1" x14ac:dyDescent="0.3">
      <c r="A20" s="722">
        <v>973</v>
      </c>
      <c r="B20" s="723" t="s">
        <v>1890</v>
      </c>
      <c r="C20" s="761"/>
      <c r="D20" s="728" t="str">
        <f t="shared" si="0"/>
        <v>This Question must be answered before uploading, the report will not be processed if left blank</v>
      </c>
      <c r="E20"/>
      <c r="F20"/>
      <c r="G20"/>
      <c r="H20"/>
      <c r="I20" s="698"/>
      <c r="J20" s="698"/>
      <c r="K20" s="698"/>
      <c r="L20" s="698"/>
      <c r="M20" s="697"/>
    </row>
    <row r="21" spans="1:13" s="176" customFormat="1" ht="46.2" customHeight="1" x14ac:dyDescent="0.3">
      <c r="A21" s="722">
        <v>959</v>
      </c>
      <c r="B21" s="723" t="s">
        <v>602</v>
      </c>
      <c r="C21" s="761"/>
      <c r="D21" s="728" t="str">
        <f t="shared" si="0"/>
        <v>This Question must be answered before uploading, the report will not be processed if left blank</v>
      </c>
      <c r="E21"/>
      <c r="F21"/>
      <c r="G21"/>
      <c r="H21"/>
      <c r="I21" s="698"/>
      <c r="J21" s="698"/>
      <c r="K21" s="698"/>
      <c r="L21" s="698"/>
      <c r="M21" s="697"/>
    </row>
    <row r="22" spans="1:13" ht="67.2" customHeight="1" x14ac:dyDescent="0.3">
      <c r="A22" s="722">
        <v>974</v>
      </c>
      <c r="B22" s="723" t="s">
        <v>605</v>
      </c>
      <c r="C22" s="761"/>
      <c r="D22" s="728" t="str">
        <f t="shared" si="0"/>
        <v>This Question must be answered before uploading, the report will not be processed if left blank</v>
      </c>
      <c r="I22" s="698"/>
      <c r="J22" s="698"/>
      <c r="K22" s="698"/>
      <c r="L22" s="698"/>
    </row>
    <row r="23" spans="1:13" ht="40.200000000000003" customHeight="1" x14ac:dyDescent="0.3">
      <c r="A23" s="722" t="s">
        <v>566</v>
      </c>
      <c r="B23" s="723" t="s">
        <v>442</v>
      </c>
      <c r="C23" s="761"/>
      <c r="D23" s="728" t="str">
        <f t="shared" si="0"/>
        <v>This Question must be answered before uploading, the report will not be processed if left blank</v>
      </c>
      <c r="I23" s="698"/>
      <c r="J23" s="698"/>
      <c r="K23" s="698"/>
      <c r="L23" s="698"/>
    </row>
    <row r="24" spans="1:13" ht="40.200000000000003" customHeight="1" x14ac:dyDescent="0.3">
      <c r="A24" s="722" t="s">
        <v>567</v>
      </c>
      <c r="B24" s="723" t="s">
        <v>443</v>
      </c>
      <c r="C24" s="761"/>
      <c r="D24" s="728" t="str">
        <f t="shared" si="0"/>
        <v>This Question must be answered before uploading, the report will not be processed if left blank</v>
      </c>
      <c r="I24" s="698"/>
      <c r="J24" s="698"/>
      <c r="K24" s="698"/>
      <c r="L24" s="698"/>
    </row>
    <row r="25" spans="1:13" ht="40.200000000000003" customHeight="1" x14ac:dyDescent="0.3">
      <c r="A25" s="722" t="s">
        <v>568</v>
      </c>
      <c r="B25" s="723" t="s">
        <v>444</v>
      </c>
      <c r="C25" s="761"/>
      <c r="D25" s="728" t="str">
        <f t="shared" si="0"/>
        <v>This Question must be answered before uploading, the report will not be processed if left blank</v>
      </c>
      <c r="I25" s="698"/>
      <c r="J25" s="698"/>
      <c r="K25" s="698"/>
      <c r="L25" s="698"/>
    </row>
    <row r="26" spans="1:13" ht="40.200000000000003" customHeight="1" x14ac:dyDescent="0.3">
      <c r="A26" s="722">
        <v>979</v>
      </c>
      <c r="B26" s="723" t="s">
        <v>821</v>
      </c>
      <c r="C26" s="761"/>
      <c r="D26" s="728" t="str">
        <f t="shared" si="0"/>
        <v>This Question must be answered before uploading, the report will not be processed if left blank</v>
      </c>
      <c r="I26" s="698"/>
      <c r="J26" s="698"/>
      <c r="K26" s="698"/>
      <c r="L26" s="698"/>
    </row>
    <row r="27" spans="1:13" ht="52.95" customHeight="1" x14ac:dyDescent="0.3">
      <c r="A27" s="722">
        <v>980</v>
      </c>
      <c r="B27" s="723" t="s">
        <v>1884</v>
      </c>
      <c r="C27" s="762"/>
      <c r="D27" s="728" t="str">
        <f t="shared" si="0"/>
        <v>This Question must be answered before uploading, the report will not be processed if left blank</v>
      </c>
      <c r="I27"/>
      <c r="J27"/>
      <c r="K27"/>
      <c r="L27"/>
      <c r="M27"/>
    </row>
    <row r="28" spans="1:13" ht="40.200000000000003" customHeight="1" x14ac:dyDescent="0.3">
      <c r="A28" s="722">
        <v>975</v>
      </c>
      <c r="B28" s="723" t="s">
        <v>556</v>
      </c>
      <c r="C28" s="761"/>
      <c r="D28" s="728" t="str">
        <f t="shared" si="0"/>
        <v>This Question must be answered before uploading, the report will not be processed if left blank</v>
      </c>
      <c r="I28" s="698"/>
      <c r="J28" s="698"/>
      <c r="K28" s="698"/>
      <c r="L28" s="698"/>
    </row>
    <row r="29" spans="1:13" x14ac:dyDescent="0.3">
      <c r="A29" s="599"/>
      <c r="B29" s="684"/>
      <c r="C29" s="600"/>
      <c r="D29" s="725"/>
    </row>
    <row r="30" spans="1:13" s="176" customFormat="1" ht="40.200000000000003" customHeight="1" x14ac:dyDescent="0.3">
      <c r="A30" s="724" t="s">
        <v>569</v>
      </c>
      <c r="B30" s="730" t="str">
        <f>IF(D30="","This Question must be answered before uploading, the report will not be processed if left blank","")</f>
        <v>This Question must be answered before uploading, the report will not be processed if left blank</v>
      </c>
      <c r="C30" s="726" t="s">
        <v>445</v>
      </c>
      <c r="D30" s="763"/>
      <c r="E30"/>
      <c r="F30"/>
      <c r="G30"/>
      <c r="H30"/>
      <c r="I30" s="697"/>
      <c r="J30" s="697"/>
      <c r="K30" s="697"/>
      <c r="L30" s="697"/>
      <c r="M30" s="697"/>
    </row>
    <row r="31" spans="1:13" ht="14.4" customHeight="1" x14ac:dyDescent="0.3">
      <c r="A31" s="599"/>
      <c r="B31" s="684"/>
      <c r="C31" s="600"/>
      <c r="D31" s="725"/>
    </row>
    <row r="32" spans="1:13" ht="40.200000000000003" customHeight="1" x14ac:dyDescent="0.3">
      <c r="A32" s="724" t="s">
        <v>570</v>
      </c>
      <c r="B32" s="730" t="str">
        <f>IF(D32="","This Question must be answered before uploading, the report will not be processed if left blank","")</f>
        <v>This Question must be answered before uploading, the report will not be processed if left blank</v>
      </c>
      <c r="C32" s="726" t="s">
        <v>446</v>
      </c>
      <c r="D32" s="763"/>
    </row>
    <row r="33" spans="1:13" ht="14.4" customHeight="1" x14ac:dyDescent="0.3">
      <c r="A33" s="599"/>
      <c r="B33" s="684"/>
      <c r="C33" s="600"/>
      <c r="D33" s="725"/>
    </row>
    <row r="34" spans="1:13" s="176" customFormat="1" ht="40.200000000000003" customHeight="1" x14ac:dyDescent="0.3">
      <c r="A34" s="724" t="s">
        <v>823</v>
      </c>
      <c r="B34" s="730" t="str">
        <f>IF(D34="","This Question must be answered before uploading, the report will not be processed if left blank","")</f>
        <v>This Question must be answered before uploading, the report will not be processed if left blank</v>
      </c>
      <c r="C34" s="726" t="s">
        <v>1288</v>
      </c>
      <c r="D34" s="736"/>
      <c r="E34"/>
      <c r="F34"/>
      <c r="G34"/>
      <c r="H34"/>
      <c r="I34" s="697"/>
      <c r="J34" s="697"/>
      <c r="K34" s="697"/>
      <c r="L34" s="697"/>
      <c r="M34" s="697"/>
    </row>
    <row r="38" spans="1:13" x14ac:dyDescent="0.3">
      <c r="D38" s="525" t="s">
        <v>330</v>
      </c>
    </row>
    <row r="42" spans="1:13" x14ac:dyDescent="0.3">
      <c r="A42" s="152">
        <f>SUM(A9:A41)</f>
        <v>16754</v>
      </c>
      <c r="B42" s="600" t="s">
        <v>447</v>
      </c>
      <c r="C42" s="729">
        <v>1.1000000000000001</v>
      </c>
    </row>
    <row r="43" spans="1:13" x14ac:dyDescent="0.3">
      <c r="B43" s="600" t="s">
        <v>448</v>
      </c>
      <c r="C43" s="822">
        <v>44853</v>
      </c>
    </row>
    <row r="44" spans="1:13" x14ac:dyDescent="0.3">
      <c r="B44" s="600"/>
      <c r="C44" s="684"/>
    </row>
    <row r="45" spans="1:13" x14ac:dyDescent="0.3">
      <c r="B45" s="600"/>
      <c r="C45" s="684"/>
    </row>
    <row r="46" spans="1:13" x14ac:dyDescent="0.3">
      <c r="B46" s="600"/>
      <c r="C46" s="600"/>
    </row>
  </sheetData>
  <sheetProtection algorithmName="SHA-512" hashValue="W/AiC+S+Toievijwgw+w0Npa5ETRfakPxSiF/No+bq9Xe80jd9o4neusgQ7NTm7t8flra4nSJ8MKGWB1rUzC+Q==" saltValue="EXQ/O/hAGMykCZA32sCMDg==" spinCount="100000" sheet="1" objects="1" scenarios="1"/>
  <mergeCells count="3">
    <mergeCell ref="A2:D2"/>
    <mergeCell ref="A4:D4"/>
    <mergeCell ref="A6:D6"/>
  </mergeCells>
  <conditionalFormatting sqref="D34">
    <cfRule type="expression" dxfId="57" priority="1">
      <formula>$T34</formula>
    </cfRule>
  </conditionalFormatting>
  <dataValidations count="9">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1: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E696"/>
  <sheetViews>
    <sheetView zoomScaleNormal="100" workbookViewId="0">
      <pane xSplit="3" ySplit="3" topLeftCell="D121" activePane="bottomRight" state="frozen"/>
      <selection activeCell="K179" sqref="K179"/>
      <selection pane="topRight" activeCell="K179" sqref="K179"/>
      <selection pane="bottomLeft" activeCell="K179" sqref="K179"/>
      <selection pane="bottomRight" activeCell="J125" sqref="J125"/>
    </sheetView>
  </sheetViews>
  <sheetFormatPr defaultColWidth="9.109375" defaultRowHeight="14.4" x14ac:dyDescent="0.3"/>
  <cols>
    <col min="1" max="1" width="8.88671875" style="3" customWidth="1"/>
    <col min="2" max="2" width="17.5546875" style="45" bestFit="1" customWidth="1"/>
    <col min="3" max="3" width="36.6640625" style="345" customWidth="1"/>
    <col min="4" max="4" width="20.88671875" style="3" bestFit="1" customWidth="1"/>
    <col min="5" max="5" width="17.5546875" style="3" customWidth="1"/>
    <col min="6" max="6" width="22.6640625" style="3" customWidth="1"/>
    <col min="7" max="7" width="17.44140625" style="256" customWidth="1"/>
    <col min="8" max="8" width="9.6640625" style="3" customWidth="1"/>
    <col min="9" max="9" width="1" style="287" customWidth="1"/>
    <col min="10" max="10" width="18.109375" style="5" customWidth="1"/>
    <col min="11" max="11" width="36.88671875" style="9" customWidth="1"/>
    <col min="12" max="12" width="23.44140625" style="352" customWidth="1"/>
    <col min="13" max="13" width="8.44140625" customWidth="1"/>
    <col min="14" max="14" width="18.109375" style="3" customWidth="1"/>
    <col min="15" max="15" width="17.88671875" style="3" customWidth="1"/>
    <col min="16" max="16" width="9.109375" style="187" customWidth="1"/>
    <col min="17" max="17" width="10.33203125" style="258"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customWidth="1"/>
    <col min="24" max="24" width="10.5546875" customWidth="1"/>
    <col min="25" max="25" width="9.88671875" customWidth="1"/>
    <col min="26" max="26" width="9.109375" customWidth="1"/>
    <col min="32" max="16384" width="9.109375" style="3"/>
  </cols>
  <sheetData>
    <row r="1" spans="1:31" ht="36" x14ac:dyDescent="0.3">
      <c r="C1" s="42" t="s">
        <v>386</v>
      </c>
      <c r="D1" s="13">
        <f>L50-(L38+L39-L43-L44-L182)-L47</f>
        <v>0</v>
      </c>
      <c r="I1" s="257"/>
      <c r="J1" s="41"/>
      <c r="K1" s="14" t="s">
        <v>46</v>
      </c>
      <c r="L1" s="55"/>
      <c r="S1" s="3">
        <v>100</v>
      </c>
      <c r="T1" s="3">
        <v>1</v>
      </c>
    </row>
    <row r="2" spans="1:31" ht="36" x14ac:dyDescent="0.4">
      <c r="C2" s="66" t="str">
        <f>'Unit Data from Audit Worksheet'!D2</f>
        <v>Select Unit Name from Drop Down List</v>
      </c>
      <c r="D2" s="132">
        <v>2022</v>
      </c>
      <c r="E2" s="12">
        <v>2022</v>
      </c>
      <c r="F2" s="12"/>
      <c r="G2" s="62"/>
      <c r="H2" s="12"/>
      <c r="I2" s="257"/>
      <c r="J2" s="36" t="s">
        <v>42</v>
      </c>
      <c r="K2" s="8" t="s">
        <v>41</v>
      </c>
      <c r="L2" s="60" t="s">
        <v>30</v>
      </c>
      <c r="S2" s="3">
        <v>200</v>
      </c>
      <c r="T2" s="3">
        <v>2</v>
      </c>
    </row>
    <row r="3" spans="1:31" ht="31.2" x14ac:dyDescent="0.3">
      <c r="A3" s="259" t="s">
        <v>42</v>
      </c>
      <c r="B3" s="260"/>
      <c r="C3" s="39" t="s">
        <v>1</v>
      </c>
      <c r="D3" s="15" t="s">
        <v>43</v>
      </c>
      <c r="E3" s="15" t="s">
        <v>44</v>
      </c>
      <c r="F3" s="16" t="s">
        <v>48</v>
      </c>
      <c r="G3" s="67" t="s">
        <v>290</v>
      </c>
      <c r="H3" s="16" t="s">
        <v>325</v>
      </c>
      <c r="I3" s="257"/>
      <c r="J3" s="261"/>
      <c r="K3" s="133"/>
      <c r="L3" s="262"/>
      <c r="O3" s="3" t="s">
        <v>258</v>
      </c>
      <c r="Q3" s="77" t="s">
        <v>291</v>
      </c>
      <c r="S3" s="3">
        <v>300</v>
      </c>
      <c r="T3" s="3">
        <v>3</v>
      </c>
    </row>
    <row r="4" spans="1:31" ht="18" x14ac:dyDescent="0.35">
      <c r="A4" s="263"/>
      <c r="B4" s="264"/>
      <c r="C4" s="43"/>
      <c r="D4" s="7"/>
      <c r="E4" s="7"/>
      <c r="F4" s="7"/>
      <c r="G4" s="63"/>
      <c r="H4" s="7"/>
      <c r="I4" s="257"/>
      <c r="J4" s="38">
        <v>999</v>
      </c>
      <c r="K4" s="11" t="s">
        <v>255</v>
      </c>
      <c r="L4" s="748" t="e">
        <f>'Unit Data from Audit Worksheet'!D3</f>
        <v>#N/A</v>
      </c>
      <c r="S4" s="3">
        <v>400</v>
      </c>
      <c r="T4" s="3">
        <v>4</v>
      </c>
    </row>
    <row r="5" spans="1:31" ht="57" customHeight="1" x14ac:dyDescent="0.3">
      <c r="A5" s="265">
        <f>'Unit Data from Audit Worksheet'!A7</f>
        <v>333</v>
      </c>
      <c r="B5" s="47" t="str">
        <f>'Unit Data from Audit Worksheet'!C7</f>
        <v>Net Position-Governmental Activities</v>
      </c>
      <c r="C5" s="266" t="str">
        <f>'Unit Data from Audit Worksheet'!D7</f>
        <v xml:space="preserve"> All unrestricted Cash and investments.  
Exclude: restricted cash 
                   cash held by a third party. </v>
      </c>
      <c r="D5" s="131"/>
      <c r="E5" s="139">
        <f>'Unit Data from Audit Worksheet'!F7</f>
        <v>0</v>
      </c>
      <c r="F5" s="224">
        <f>IF(L5&lt;0,"Error: Number is normally positive.",)</f>
        <v>0</v>
      </c>
      <c r="G5" s="64"/>
      <c r="H5" s="223"/>
      <c r="I5" s="31"/>
      <c r="J5" s="35">
        <v>333</v>
      </c>
      <c r="K5" s="44" t="s">
        <v>153</v>
      </c>
      <c r="L5" s="267">
        <f>IF(D5="",E5,D5)</f>
        <v>0</v>
      </c>
      <c r="P5" s="195"/>
    </row>
    <row r="6" spans="1:31" ht="39.75" customHeight="1" x14ac:dyDescent="0.3">
      <c r="A6" s="212">
        <f>'Unit Data from Audit Worksheet'!A8</f>
        <v>500</v>
      </c>
      <c r="B6" s="225" t="str">
        <f>'Unit Data from Audit Worksheet'!C8</f>
        <v>Net Position-Governmental Activities</v>
      </c>
      <c r="C6" s="211" t="str">
        <f>'Unit Data from Audit Worksheet'!D8</f>
        <v xml:space="preserve"> All restricted Cash and investments</v>
      </c>
      <c r="D6" s="131"/>
      <c r="E6" s="231">
        <f>'Unit Data from Audit Worksheet'!F8</f>
        <v>0</v>
      </c>
      <c r="F6" s="224">
        <f>IF(L6&lt;0,"Error: Number is normally positive.",)</f>
        <v>0</v>
      </c>
      <c r="G6" s="226"/>
      <c r="H6" s="223"/>
      <c r="I6" s="31"/>
      <c r="J6" s="222">
        <v>500</v>
      </c>
      <c r="K6" s="221" t="s">
        <v>152</v>
      </c>
      <c r="L6" s="267">
        <f>IF(D6="",E6,D6)</f>
        <v>0</v>
      </c>
      <c r="P6" s="196"/>
    </row>
    <row r="7" spans="1:31" ht="43.5" customHeight="1" x14ac:dyDescent="0.3">
      <c r="A7" s="212">
        <f>'Unit Data from Audit Worksheet'!A9</f>
        <v>385</v>
      </c>
      <c r="B7" s="225" t="str">
        <f>'Unit Data from Audit Worksheet'!C9</f>
        <v>Net Position-Governmental Activities</v>
      </c>
      <c r="C7" s="211" t="str">
        <f>'Unit Data from Audit Worksheet'!D9</f>
        <v>Total Assets and deferred outflows</v>
      </c>
      <c r="D7" s="131"/>
      <c r="E7" s="231">
        <f>'Unit Data from Audit Worksheet'!F9</f>
        <v>0</v>
      </c>
      <c r="F7" s="123">
        <f>IF((L5+L6)&gt;L7,"Error: Please review accts (333 + 500) &gt; 385",)</f>
        <v>0</v>
      </c>
      <c r="G7" s="226" t="str">
        <f>IF(Q7=1," Included in error count"," ")</f>
        <v xml:space="preserve"> </v>
      </c>
      <c r="H7" s="223"/>
      <c r="I7" s="31"/>
      <c r="J7" s="68">
        <v>385</v>
      </c>
      <c r="K7" s="69" t="s">
        <v>85</v>
      </c>
      <c r="L7" s="268">
        <f>IF(D7="",E7,D7)+IF(D9="",E9,D9)</f>
        <v>0</v>
      </c>
      <c r="N7" s="70" t="s">
        <v>277</v>
      </c>
      <c r="P7" s="196"/>
    </row>
    <row r="8" spans="1:31" ht="90.75" customHeight="1" x14ac:dyDescent="0.3">
      <c r="A8" s="212">
        <f>'Unit Data from Audit Worksheet'!A10</f>
        <v>575</v>
      </c>
      <c r="B8" s="225" t="str">
        <f>'Unit Data from Audit Worksheet'!C10</f>
        <v>Net Position-Governmental Activities</v>
      </c>
      <c r="C8" s="211" t="str">
        <f>'Unit Data from Audit Worksheet'!D10</f>
        <v>Record any positive Internal balances on the net position statements that appear in the Asset Section of the Net Position Statement</v>
      </c>
      <c r="D8" s="131"/>
      <c r="E8" s="231">
        <f>'Unit Data from Audit Worksheet'!F10</f>
        <v>0</v>
      </c>
      <c r="F8" s="224">
        <f>IF(L8&lt;0,"Error: Number is normally positive.",)</f>
        <v>0</v>
      </c>
      <c r="G8" s="226"/>
      <c r="H8" s="223"/>
      <c r="I8" s="31"/>
      <c r="J8" s="222">
        <v>575</v>
      </c>
      <c r="K8" s="228" t="s">
        <v>280</v>
      </c>
      <c r="L8" s="267">
        <f>IF(D8="",E8,D8)</f>
        <v>0</v>
      </c>
      <c r="N8" s="56"/>
      <c r="P8" s="196"/>
    </row>
    <row r="9" spans="1:31" ht="103.5" customHeight="1" x14ac:dyDescent="0.3">
      <c r="A9" s="212">
        <f>'Unit Data from Audit Worksheet'!A11</f>
        <v>576</v>
      </c>
      <c r="B9" s="225" t="str">
        <f>'Unit Data from Audit Worksheet'!C11</f>
        <v>Net Position-Governmental Activities</v>
      </c>
      <c r="C9" s="269" t="str">
        <f>'Unit Data from Audit Worksheet'!D11</f>
        <v>Record any negative Internal balances on the net position statements that appear in the Asset Section of the Net Position Statement.
Enter as a positive</v>
      </c>
      <c r="D9" s="100"/>
      <c r="E9" s="142">
        <f>'Unit Data from Audit Worksheet'!F11</f>
        <v>0</v>
      </c>
      <c r="F9" s="220">
        <f>IF(L9&lt;0,"Error: Enter as positive.",)</f>
        <v>0</v>
      </c>
      <c r="G9" s="102"/>
      <c r="H9" s="103"/>
      <c r="I9" s="31"/>
      <c r="J9" s="95">
        <v>576</v>
      </c>
      <c r="K9" s="228" t="s">
        <v>281</v>
      </c>
      <c r="L9" s="267">
        <f>IF(D9="",E9,D9)</f>
        <v>0</v>
      </c>
      <c r="N9" s="56"/>
      <c r="P9" s="197"/>
    </row>
    <row r="10" spans="1:31" s="18" customFormat="1" ht="100.5" customHeight="1" x14ac:dyDescent="0.3">
      <c r="A10" s="212">
        <f>'Unit Data from Audit Worksheet'!A12</f>
        <v>626</v>
      </c>
      <c r="B10" s="217" t="str">
        <f>'Unit Data from Audit Worksheet'!C12</f>
        <v>Net Position-Governmental Activities</v>
      </c>
      <c r="C10" s="216" t="str">
        <f>'Unit Data from Audit Worksheet'!D12</f>
        <v xml:space="preserve">Total Current liabilities (as reported on Statement of Net Position)
Include:   Current liabilities including current portion of long-term debt.  Deferred inflows should not be included in Current Liabilities  </v>
      </c>
      <c r="D10" s="100"/>
      <c r="E10" s="234">
        <f>'Unit Data from Audit Worksheet'!F12</f>
        <v>0</v>
      </c>
      <c r="F10" s="219">
        <f>IF(L10&lt;0,"Error: Enter as a positive.",)</f>
        <v>0</v>
      </c>
      <c r="G10" s="207"/>
      <c r="H10" s="219"/>
      <c r="I10" s="31"/>
      <c r="J10" s="701">
        <v>626</v>
      </c>
      <c r="K10" s="702" t="s">
        <v>352</v>
      </c>
      <c r="L10" s="703">
        <f>IF(D10="",E10,D10)+IF(D9="",E9,D9)</f>
        <v>0</v>
      </c>
      <c r="M10"/>
      <c r="N10" s="164" t="s">
        <v>277</v>
      </c>
      <c r="O10" s="270"/>
      <c r="P10" s="198"/>
      <c r="Q10" s="271"/>
      <c r="R10" s="3"/>
      <c r="W10"/>
      <c r="X10"/>
      <c r="Y10"/>
      <c r="Z10"/>
      <c r="AA10"/>
      <c r="AB10"/>
      <c r="AC10"/>
      <c r="AD10"/>
      <c r="AE10"/>
    </row>
    <row r="11" spans="1:31" s="18" customFormat="1" ht="86.25" customHeight="1" x14ac:dyDescent="0.3">
      <c r="A11" s="212">
        <f>'Unit Data from Audit Worksheet'!A13</f>
        <v>627</v>
      </c>
      <c r="B11" s="217" t="str">
        <f>'Unit Data from Audit Worksheet'!C13</f>
        <v>Net Position-Governmental Activities</v>
      </c>
      <c r="C11" s="216" t="str">
        <f>'Unit Data from Audit Worksheet'!D13</f>
        <v>Please enter any bond anticipation notes that are classified as current liabilities and included in account 626 above (amounts entered should agree to the current amount included in the changes to long-term debt note)</v>
      </c>
      <c r="D11" s="100"/>
      <c r="E11" s="234">
        <f>'Unit Data from Audit Worksheet'!F13</f>
        <v>0</v>
      </c>
      <c r="F11" s="219"/>
      <c r="G11" s="207"/>
      <c r="H11" s="219"/>
      <c r="I11" s="31"/>
      <c r="J11" s="218">
        <v>627</v>
      </c>
      <c r="K11" s="192" t="s">
        <v>344</v>
      </c>
      <c r="L11" s="273">
        <f t="shared" ref="L11:L16" si="0">IF(D11="",E11,D11)</f>
        <v>0</v>
      </c>
      <c r="M11"/>
      <c r="N11" s="163"/>
      <c r="O11" s="270"/>
      <c r="P11" s="198"/>
      <c r="Q11" s="271"/>
      <c r="R11" s="3"/>
      <c r="W11"/>
      <c r="X11"/>
      <c r="Y11"/>
      <c r="Z11"/>
      <c r="AA11"/>
      <c r="AB11"/>
      <c r="AC11"/>
      <c r="AD11"/>
      <c r="AE11"/>
    </row>
    <row r="12" spans="1:31" s="18" customFormat="1" ht="86.25" customHeight="1" x14ac:dyDescent="0.3">
      <c r="A12" s="212">
        <f>'Unit Data from Audit Worksheet'!A14</f>
        <v>628</v>
      </c>
      <c r="B12" s="217" t="str">
        <f>'Unit Data from Audit Worksheet'!C14</f>
        <v>Net Position-Governmental Activities</v>
      </c>
      <c r="C12" s="216" t="str">
        <f>'Unit Data from Audit Worksheet'!D14</f>
        <v>Please enter any compensated absences that are classified as current liabilities and included in account 626 above (amounts entered should agree to the current amount included in the changes to long-term debt note)</v>
      </c>
      <c r="D12" s="100"/>
      <c r="E12" s="234">
        <f>'Unit Data from Audit Worksheet'!F14</f>
        <v>0</v>
      </c>
      <c r="F12" s="219"/>
      <c r="G12" s="207"/>
      <c r="H12" s="219"/>
      <c r="I12" s="31"/>
      <c r="J12" s="218">
        <v>628</v>
      </c>
      <c r="K12" s="192" t="s">
        <v>349</v>
      </c>
      <c r="L12" s="273">
        <f t="shared" si="0"/>
        <v>0</v>
      </c>
      <c r="M12"/>
      <c r="N12" s="163"/>
      <c r="O12" s="270"/>
      <c r="P12" s="198"/>
      <c r="Q12" s="271"/>
      <c r="R12" s="3"/>
      <c r="W12"/>
      <c r="X12"/>
      <c r="Y12"/>
      <c r="Z12"/>
      <c r="AA12"/>
      <c r="AB12"/>
      <c r="AC12"/>
      <c r="AD12"/>
      <c r="AE12"/>
    </row>
    <row r="13" spans="1:31" s="18" customFormat="1" ht="93" customHeight="1" x14ac:dyDescent="0.3">
      <c r="A13" s="212">
        <f>'Unit Data from Audit Worksheet'!A15</f>
        <v>629</v>
      </c>
      <c r="B13" s="217" t="str">
        <f>'Unit Data from Audit Worksheet'!C15</f>
        <v>Net Position-Governmental Activities</v>
      </c>
      <c r="C13" s="216" t="str">
        <f>'Unit Data from Audit Worksheet'!D15</f>
        <v>Please enter any pension liabilities that are classified as current liabilities and included in account 626 above (amounts entered should agree to the current amount included in the changes to long-term debt note)</v>
      </c>
      <c r="D13" s="100"/>
      <c r="E13" s="234">
        <f>'Unit Data from Audit Worksheet'!F15</f>
        <v>0</v>
      </c>
      <c r="F13" s="219"/>
      <c r="G13" s="207"/>
      <c r="H13" s="219"/>
      <c r="I13" s="31"/>
      <c r="J13" s="218">
        <v>629</v>
      </c>
      <c r="K13" s="192" t="s">
        <v>348</v>
      </c>
      <c r="L13" s="273">
        <f t="shared" si="0"/>
        <v>0</v>
      </c>
      <c r="M13"/>
      <c r="N13" s="163"/>
      <c r="O13" s="270"/>
      <c r="P13" s="198"/>
      <c r="Q13" s="271"/>
      <c r="R13" s="3"/>
      <c r="W13"/>
      <c r="X13"/>
      <c r="Y13"/>
      <c r="Z13"/>
      <c r="AA13"/>
      <c r="AB13"/>
      <c r="AC13"/>
      <c r="AD13"/>
      <c r="AE13"/>
    </row>
    <row r="14" spans="1:31" s="18" customFormat="1" ht="67.5" customHeight="1" x14ac:dyDescent="0.3">
      <c r="A14" s="212">
        <f>'Unit Data from Audit Worksheet'!A16</f>
        <v>630</v>
      </c>
      <c r="B14" s="217" t="str">
        <f>'Unit Data from Audit Worksheet'!C16</f>
        <v>Net Position-Governmental Activities</v>
      </c>
      <c r="C14" s="216" t="str">
        <f>'Unit Data from Audit Worksheet'!D16</f>
        <v>Please enter any current liabilities that are payable from restricted assets and included in account 626 above</v>
      </c>
      <c r="D14" s="100"/>
      <c r="E14" s="234">
        <f>'Unit Data from Audit Worksheet'!F16</f>
        <v>0</v>
      </c>
      <c r="F14" s="219"/>
      <c r="G14" s="207"/>
      <c r="H14" s="219"/>
      <c r="I14" s="31"/>
      <c r="J14" s="218">
        <v>630</v>
      </c>
      <c r="K14" s="192" t="s">
        <v>347</v>
      </c>
      <c r="L14" s="273">
        <f t="shared" si="0"/>
        <v>0</v>
      </c>
      <c r="M14"/>
      <c r="N14" s="163"/>
      <c r="O14" s="270"/>
      <c r="P14" s="198"/>
      <c r="Q14" s="271"/>
      <c r="R14" s="3"/>
      <c r="W14"/>
      <c r="X14"/>
      <c r="Y14"/>
      <c r="Z14"/>
      <c r="AA14"/>
      <c r="AB14"/>
      <c r="AC14"/>
      <c r="AD14"/>
      <c r="AE14"/>
    </row>
    <row r="15" spans="1:31" s="18" customFormat="1" ht="102.75" customHeight="1" x14ac:dyDescent="0.3">
      <c r="A15" s="212">
        <f>'Unit Data from Audit Worksheet'!A17</f>
        <v>631</v>
      </c>
      <c r="B15" s="225" t="str">
        <f>'Unit Data from Audit Worksheet'!C17</f>
        <v>Net Position-Governmental Activities</v>
      </c>
      <c r="C15" s="208" t="str">
        <f>'Unit Data from Audit Worksheet'!D17</f>
        <v>Please enter any OPEB liabilities that are classified as current liabilities and included in account 626 above (amounts entered should agree to the current amount included in the changes to long-term debt note)</v>
      </c>
      <c r="D15" s="100"/>
      <c r="E15" s="234">
        <f>'Unit Data from Audit Worksheet'!F17</f>
        <v>0</v>
      </c>
      <c r="F15" s="219"/>
      <c r="G15" s="207"/>
      <c r="H15" s="219"/>
      <c r="I15" s="31"/>
      <c r="J15" s="218">
        <v>631</v>
      </c>
      <c r="K15" s="192" t="s">
        <v>346</v>
      </c>
      <c r="L15" s="273">
        <f t="shared" si="0"/>
        <v>0</v>
      </c>
      <c r="M15"/>
      <c r="N15" s="163"/>
      <c r="O15" s="270"/>
      <c r="P15" s="198"/>
      <c r="Q15" s="271"/>
      <c r="R15" s="3"/>
      <c r="W15"/>
      <c r="X15"/>
      <c r="Y15"/>
      <c r="Z15"/>
      <c r="AA15"/>
      <c r="AB15"/>
      <c r="AC15"/>
      <c r="AD15"/>
      <c r="AE15"/>
    </row>
    <row r="16" spans="1:31" s="18" customFormat="1" ht="119.25" customHeight="1" x14ac:dyDescent="0.3">
      <c r="A16" s="212">
        <f>'Unit Data from Audit Worksheet'!A18</f>
        <v>632</v>
      </c>
      <c r="B16" s="225" t="str">
        <f>'Unit Data from Audit Worksheet'!C18</f>
        <v>Net Position-Governmental Activities</v>
      </c>
      <c r="C16" s="208"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0"/>
      <c r="E16" s="234">
        <f>'Unit Data from Audit Worksheet'!F18</f>
        <v>0</v>
      </c>
      <c r="F16" s="219"/>
      <c r="G16" s="207"/>
      <c r="H16" s="219"/>
      <c r="I16" s="31"/>
      <c r="J16" s="218">
        <v>632</v>
      </c>
      <c r="K16" s="192" t="s">
        <v>345</v>
      </c>
      <c r="L16" s="273">
        <f t="shared" si="0"/>
        <v>0</v>
      </c>
      <c r="M16"/>
      <c r="N16" s="163"/>
      <c r="O16" s="270"/>
      <c r="P16" s="198"/>
      <c r="Q16" s="271"/>
      <c r="R16" s="3"/>
      <c r="W16"/>
      <c r="X16"/>
      <c r="Y16"/>
      <c r="Z16"/>
      <c r="AA16"/>
      <c r="AB16"/>
      <c r="AC16"/>
      <c r="AD16"/>
      <c r="AE16"/>
    </row>
    <row r="17" spans="1:16" ht="30.6" x14ac:dyDescent="0.3">
      <c r="A17" s="589">
        <f>'Unit Data from Audit Worksheet'!A19</f>
        <v>338</v>
      </c>
      <c r="B17" s="225" t="str">
        <f>'Unit Data from Audit Worksheet'!C19</f>
        <v>Net Position-Governmental Activities</v>
      </c>
      <c r="C17" s="211" t="str">
        <f>'Unit Data from Audit Worksheet'!D19</f>
        <v>Total Liabilities and total deferred inflows</v>
      </c>
      <c r="D17" s="100"/>
      <c r="E17" s="139">
        <f>'Unit Data from Audit Worksheet'!F19</f>
        <v>0</v>
      </c>
      <c r="F17" s="123" t="str">
        <f>IF(L10&gt;L17,"Please review accounts 626 greater than 338","")</f>
        <v/>
      </c>
      <c r="G17" s="64"/>
      <c r="H17" s="223"/>
      <c r="I17" s="31"/>
      <c r="J17" s="104">
        <v>338</v>
      </c>
      <c r="K17" s="105" t="s">
        <v>86</v>
      </c>
      <c r="L17" s="268">
        <f>IF(D17="",E17,D17)+IF(D9="",E9,D9)</f>
        <v>0</v>
      </c>
      <c r="N17" s="70" t="s">
        <v>277</v>
      </c>
      <c r="P17" s="195"/>
    </row>
    <row r="18" spans="1:16" ht="100.5" customHeight="1" x14ac:dyDescent="0.3">
      <c r="A18" s="212">
        <f>'Unit Data from Audit Worksheet'!A20</f>
        <v>335</v>
      </c>
      <c r="B18" s="225" t="str">
        <f>'Unit Data from Audit Worksheet'!C20</f>
        <v>Net Position-Governmental Activities</v>
      </c>
      <c r="C18" s="211" t="str">
        <f>'Unit Data from Audit Worksheet'!D20</f>
        <v>Unearned revenues that were included in current liabilities in your audit report or entered in acct # 626 above. 
Exclude - unearned revenues that are listed in deferred inflows.</v>
      </c>
      <c r="D18" s="100"/>
      <c r="E18" s="231">
        <f>'Unit Data from Audit Worksheet'!F20</f>
        <v>0</v>
      </c>
      <c r="F18" s="224">
        <f>IF(L18&lt;0,"Error: Enter as a positive.",)</f>
        <v>0</v>
      </c>
      <c r="G18" s="226"/>
      <c r="H18" s="223"/>
      <c r="I18" s="31"/>
      <c r="J18" s="222">
        <v>335</v>
      </c>
      <c r="K18" s="221" t="s">
        <v>87</v>
      </c>
      <c r="L18" s="267">
        <f>IF(D18="",E18,D18)</f>
        <v>0</v>
      </c>
      <c r="P18" s="196"/>
    </row>
    <row r="19" spans="1:16" ht="20.399999999999999" x14ac:dyDescent="0.3">
      <c r="A19" s="212">
        <f>'Unit Data from Audit Worksheet'!A21</f>
        <v>252</v>
      </c>
      <c r="B19" s="225" t="str">
        <f>'Unit Data from Audit Worksheet'!C21</f>
        <v>Net Position-Governmental Activities</v>
      </c>
      <c r="C19" s="211" t="str">
        <f>'Unit Data from Audit Worksheet'!D21</f>
        <v xml:space="preserve"> Total Net investment in capital assets</v>
      </c>
      <c r="D19" s="100"/>
      <c r="E19" s="231">
        <f>'Unit Data from Audit Worksheet'!F21</f>
        <v>0</v>
      </c>
      <c r="F19" s="224"/>
      <c r="G19" s="226"/>
      <c r="H19" s="223"/>
      <c r="I19" s="31"/>
      <c r="J19" s="222">
        <v>252</v>
      </c>
      <c r="K19" s="221" t="s">
        <v>74</v>
      </c>
      <c r="L19" s="267">
        <f t="shared" ref="L19:L37" si="1">IF(D19="",E19,D19)</f>
        <v>0</v>
      </c>
      <c r="O19" s="274" t="e">
        <f>'Unit Data from Audit Worksheet'!E21</f>
        <v>#N/A</v>
      </c>
      <c r="P19" s="196"/>
    </row>
    <row r="20" spans="1:16" ht="20.399999999999999" x14ac:dyDescent="0.3">
      <c r="A20" s="212">
        <f>'Unit Data from Audit Worksheet'!A22</f>
        <v>253</v>
      </c>
      <c r="B20" s="225" t="str">
        <f>'Unit Data from Audit Worksheet'!C22</f>
        <v>Net Position-Governmental Activities</v>
      </c>
      <c r="C20" s="211" t="str">
        <f>'Unit Data from Audit Worksheet'!D22</f>
        <v xml:space="preserve"> Total Net Position, Restricted</v>
      </c>
      <c r="D20" s="100"/>
      <c r="E20" s="231">
        <f>'Unit Data from Audit Worksheet'!F22</f>
        <v>0</v>
      </c>
      <c r="F20" s="224"/>
      <c r="G20" s="226"/>
      <c r="H20" s="223"/>
      <c r="I20" s="31"/>
      <c r="J20" s="222">
        <v>253</v>
      </c>
      <c r="K20" s="221" t="s">
        <v>75</v>
      </c>
      <c r="L20" s="267">
        <f t="shared" si="1"/>
        <v>0</v>
      </c>
      <c r="O20" s="274" t="e">
        <f>'Unit Data from Audit Worksheet'!E22</f>
        <v>#N/A</v>
      </c>
      <c r="P20" s="196"/>
    </row>
    <row r="21" spans="1:16" ht="73.5" customHeight="1" x14ac:dyDescent="0.3">
      <c r="A21" s="212">
        <f>'Unit Data from Audit Worksheet'!A23</f>
        <v>254</v>
      </c>
      <c r="B21" s="225" t="str">
        <f>'Unit Data from Audit Worksheet'!C23</f>
        <v>Net Position-Governmental Activities</v>
      </c>
      <c r="C21" s="211" t="str">
        <f>'Unit Data from Audit Worksheet'!D23</f>
        <v>Total Net Position, Unrestricted - enter negative unrestricted net position as a negative)</v>
      </c>
      <c r="D21" s="100"/>
      <c r="E21" s="231">
        <f>'Unit Data from Audit Worksheet'!F23</f>
        <v>0</v>
      </c>
      <c r="F21" s="224">
        <f>IF((L7-L17-L19-L20-L21)=0,,"Error: Total assets and deferred outflows less total liabilities and deferred inflows do not equal total net position accts 385-338-252-253-254")</f>
        <v>0</v>
      </c>
      <c r="G21" s="81">
        <f>+L7-L17-L19-L20-L21</f>
        <v>0</v>
      </c>
      <c r="H21" s="223"/>
      <c r="I21" s="31"/>
      <c r="J21" s="222">
        <v>254</v>
      </c>
      <c r="K21" s="221" t="s">
        <v>76</v>
      </c>
      <c r="L21" s="267">
        <f t="shared" si="1"/>
        <v>0</v>
      </c>
      <c r="O21" s="274" t="e">
        <f>'Unit Data from Audit Worksheet'!E23</f>
        <v>#N/A</v>
      </c>
      <c r="P21" s="196"/>
    </row>
    <row r="22" spans="1:16" ht="51.75" customHeight="1" x14ac:dyDescent="0.3">
      <c r="A22" s="212">
        <f>'Unit Data from Audit Worksheet'!A25</f>
        <v>502</v>
      </c>
      <c r="B22" s="225" t="str">
        <f>'Unit Data from Audit Worksheet'!C25</f>
        <v>Net Position-Business Activities</v>
      </c>
      <c r="C22" s="211" t="str">
        <f>'Unit Data from Audit Worksheet'!D25</f>
        <v xml:space="preserve">All unrestricted Cash and investments. 
Exclude restricted cash and cash held by a third party. </v>
      </c>
      <c r="D22" s="100"/>
      <c r="E22" s="231">
        <f>'Unit Data from Audit Worksheet'!F25</f>
        <v>0</v>
      </c>
      <c r="F22" s="224">
        <f>IF(L22&lt;0,"Error: Number is normally positive.",)</f>
        <v>0</v>
      </c>
      <c r="G22" s="226"/>
      <c r="H22" s="223"/>
      <c r="I22" s="31"/>
      <c r="J22" s="222">
        <v>502</v>
      </c>
      <c r="K22" s="221" t="s">
        <v>154</v>
      </c>
      <c r="L22" s="267">
        <f t="shared" si="1"/>
        <v>0</v>
      </c>
      <c r="P22" s="196"/>
    </row>
    <row r="23" spans="1:16" ht="40.5" customHeight="1" x14ac:dyDescent="0.3">
      <c r="A23" s="212">
        <f>'Unit Data from Audit Worksheet'!A26</f>
        <v>503</v>
      </c>
      <c r="B23" s="225" t="str">
        <f>'Unit Data from Audit Worksheet'!C26</f>
        <v>Net Position-Business Activities</v>
      </c>
      <c r="C23" s="211" t="str">
        <f>'Unit Data from Audit Worksheet'!D26</f>
        <v>All restricted Cash and investments</v>
      </c>
      <c r="D23" s="100"/>
      <c r="E23" s="231">
        <f>'Unit Data from Audit Worksheet'!F26</f>
        <v>0</v>
      </c>
      <c r="F23" s="224">
        <f>IF(L23&lt;0,"Error: Number is normally positive.",)</f>
        <v>0</v>
      </c>
      <c r="G23" s="226"/>
      <c r="H23" s="223"/>
      <c r="I23" s="31"/>
      <c r="J23" s="222">
        <v>503</v>
      </c>
      <c r="K23" s="221" t="s">
        <v>155</v>
      </c>
      <c r="L23" s="267">
        <f t="shared" si="1"/>
        <v>0</v>
      </c>
      <c r="P23" s="196"/>
    </row>
    <row r="24" spans="1:16" ht="39" customHeight="1" x14ac:dyDescent="0.3">
      <c r="A24" s="212">
        <f>'Unit Data from Audit Worksheet'!A28</f>
        <v>344</v>
      </c>
      <c r="B24" s="225" t="str">
        <f>'Unit Data from Audit Worksheet'!C28</f>
        <v>Statement of Activities - Governmental</v>
      </c>
      <c r="C24" s="211" t="str">
        <f>'Unit Data from Audit Worksheet'!D28</f>
        <v xml:space="preserve">Total Interest expense on Long-Term Debt </v>
      </c>
      <c r="D24" s="100"/>
      <c r="E24" s="231">
        <f>'Unit Data from Audit Worksheet'!F28</f>
        <v>0</v>
      </c>
      <c r="F24" s="224">
        <f>IF(L24&lt;0,"Error: Enter as a positive.",)</f>
        <v>0</v>
      </c>
      <c r="G24" s="226"/>
      <c r="H24" s="223"/>
      <c r="I24" s="31"/>
      <c r="J24" s="222">
        <v>344</v>
      </c>
      <c r="K24" s="221" t="s">
        <v>156</v>
      </c>
      <c r="L24" s="267">
        <f t="shared" si="1"/>
        <v>0</v>
      </c>
      <c r="P24" s="196"/>
    </row>
    <row r="25" spans="1:16" ht="39" customHeight="1" x14ac:dyDescent="0.3">
      <c r="A25" s="212">
        <f>'Unit Data from Audit Worksheet'!A29</f>
        <v>388</v>
      </c>
      <c r="B25" s="225" t="str">
        <f>'Unit Data from Audit Worksheet'!C29</f>
        <v>Statement of Activities - Governmental</v>
      </c>
      <c r="C25" s="211" t="str">
        <f>'Unit Data from Audit Worksheet'!D29</f>
        <v>Total Expenses</v>
      </c>
      <c r="D25" s="100"/>
      <c r="E25" s="231">
        <f>'Unit Data from Audit Worksheet'!F29</f>
        <v>0</v>
      </c>
      <c r="F25" s="224">
        <f>IF(L25&lt;0,"Error: Enter as a positive.",)</f>
        <v>0</v>
      </c>
      <c r="G25" s="226"/>
      <c r="H25" s="223"/>
      <c r="I25" s="31"/>
      <c r="J25" s="222">
        <v>388</v>
      </c>
      <c r="K25" s="221" t="s">
        <v>157</v>
      </c>
      <c r="L25" s="267">
        <f t="shared" si="1"/>
        <v>0</v>
      </c>
      <c r="P25" s="196"/>
    </row>
    <row r="26" spans="1:16" ht="39" customHeight="1" x14ac:dyDescent="0.3">
      <c r="A26" s="212">
        <f>'Unit Data from Audit Worksheet'!A30</f>
        <v>339</v>
      </c>
      <c r="B26" s="225" t="str">
        <f>'Unit Data from Audit Worksheet'!C30</f>
        <v>Statement of Activities - Governmental</v>
      </c>
      <c r="C26" s="211" t="str">
        <f>'Unit Data from Audit Worksheet'!D30</f>
        <v xml:space="preserve">Charges for services </v>
      </c>
      <c r="D26" s="100"/>
      <c r="E26" s="231">
        <f>'Unit Data from Audit Worksheet'!F30</f>
        <v>0</v>
      </c>
      <c r="F26" s="224"/>
      <c r="G26" s="226"/>
      <c r="H26" s="223"/>
      <c r="I26" s="31"/>
      <c r="J26" s="222">
        <v>339</v>
      </c>
      <c r="K26" s="221" t="s">
        <v>158</v>
      </c>
      <c r="L26" s="267">
        <f t="shared" si="1"/>
        <v>0</v>
      </c>
      <c r="P26" s="196"/>
    </row>
    <row r="27" spans="1:16" ht="39" customHeight="1" x14ac:dyDescent="0.3">
      <c r="A27" s="212">
        <f>'Unit Data from Audit Worksheet'!A31</f>
        <v>504</v>
      </c>
      <c r="B27" s="225" t="str">
        <f>'Unit Data from Audit Worksheet'!C31</f>
        <v>Statement of Activities - Governmental</v>
      </c>
      <c r="C27" s="211" t="str">
        <f>'Unit Data from Audit Worksheet'!D31</f>
        <v>Operating grants and contributions</v>
      </c>
      <c r="D27" s="100"/>
      <c r="E27" s="231">
        <f>'Unit Data from Audit Worksheet'!F31</f>
        <v>0</v>
      </c>
      <c r="F27" s="224"/>
      <c r="G27" s="226"/>
      <c r="H27" s="223"/>
      <c r="I27" s="31"/>
      <c r="J27" s="222">
        <v>504</v>
      </c>
      <c r="K27" s="221" t="s">
        <v>159</v>
      </c>
      <c r="L27" s="267">
        <f t="shared" si="1"/>
        <v>0</v>
      </c>
      <c r="P27" s="196"/>
    </row>
    <row r="28" spans="1:16" ht="39" customHeight="1" x14ac:dyDescent="0.3">
      <c r="A28" s="212">
        <f>'Unit Data from Audit Worksheet'!A32</f>
        <v>505</v>
      </c>
      <c r="B28" s="225" t="str">
        <f>'Unit Data from Audit Worksheet'!C32</f>
        <v>Statement of Activities - Governmental</v>
      </c>
      <c r="C28" s="211" t="str">
        <f>'Unit Data from Audit Worksheet'!D32</f>
        <v>Capital grants and contributions</v>
      </c>
      <c r="D28" s="100"/>
      <c r="E28" s="231">
        <f>'Unit Data from Audit Worksheet'!F32</f>
        <v>0</v>
      </c>
      <c r="F28" s="224"/>
      <c r="G28" s="226"/>
      <c r="H28" s="223"/>
      <c r="I28" s="31"/>
      <c r="J28" s="222">
        <v>505</v>
      </c>
      <c r="K28" s="221" t="s">
        <v>160</v>
      </c>
      <c r="L28" s="267">
        <f t="shared" si="1"/>
        <v>0</v>
      </c>
      <c r="P28" s="196"/>
    </row>
    <row r="29" spans="1:16" ht="82.5" customHeight="1" x14ac:dyDescent="0.3">
      <c r="A29" s="212">
        <f>'Unit Data from Audit Worksheet'!A33</f>
        <v>341</v>
      </c>
      <c r="B29" s="225" t="str">
        <f>'Unit Data from Audit Worksheet'!C33</f>
        <v>Statement of Activities - Governmental</v>
      </c>
      <c r="C29" s="211" t="str">
        <f>'Unit Data from Audit Worksheet'!D33</f>
        <v>Total General revenues
Exclude: transfers-in or out,
                 special items,
                 extraordinary amounts</v>
      </c>
      <c r="D29" s="100"/>
      <c r="E29" s="231">
        <f>'Unit Data from Audit Worksheet'!F33</f>
        <v>0</v>
      </c>
      <c r="F29" s="224"/>
      <c r="G29" s="226"/>
      <c r="H29" s="223"/>
      <c r="I29" s="31"/>
      <c r="J29" s="222">
        <v>341</v>
      </c>
      <c r="K29" s="221" t="s">
        <v>161</v>
      </c>
      <c r="L29" s="267">
        <f t="shared" si="1"/>
        <v>0</v>
      </c>
      <c r="P29" s="196"/>
    </row>
    <row r="30" spans="1:16" ht="82.5" customHeight="1" x14ac:dyDescent="0.3">
      <c r="A30" s="212">
        <f>'Unit Data from Audit Worksheet'!A34</f>
        <v>386</v>
      </c>
      <c r="B30" s="225" t="str">
        <f>'Unit Data from Audit Worksheet'!C34</f>
        <v>Statement of Activities - Governmental</v>
      </c>
      <c r="C30" s="211" t="str">
        <f>'Unit Data from Audit Worksheet'!D34</f>
        <v>Total Transfers in    (Preference is that transfers-in  are not netted against transfers-out)</v>
      </c>
      <c r="D30" s="100"/>
      <c r="E30" s="231">
        <f>'Unit Data from Audit Worksheet'!F34</f>
        <v>0</v>
      </c>
      <c r="F30" s="224"/>
      <c r="G30" s="226"/>
      <c r="H30" s="223"/>
      <c r="I30" s="31"/>
      <c r="J30" s="222">
        <v>386</v>
      </c>
      <c r="K30" s="221" t="s">
        <v>162</v>
      </c>
      <c r="L30" s="267">
        <f t="shared" si="1"/>
        <v>0</v>
      </c>
      <c r="P30" s="196"/>
    </row>
    <row r="31" spans="1:16" ht="82.5" customHeight="1" x14ac:dyDescent="0.3">
      <c r="A31" s="212">
        <f>'Unit Data from Audit Worksheet'!A35</f>
        <v>387</v>
      </c>
      <c r="B31" s="225" t="str">
        <f>'Unit Data from Audit Worksheet'!C35</f>
        <v>Statement of Activities - Governmental</v>
      </c>
      <c r="C31" s="211" t="str">
        <f>'Unit Data from Audit Worksheet'!D35</f>
        <v>Total Transfers out    (Preference is that transfers-in  are not netted against transfers-out)</v>
      </c>
      <c r="D31" s="100"/>
      <c r="E31" s="231">
        <f>'Unit Data from Audit Worksheet'!F35</f>
        <v>0</v>
      </c>
      <c r="F31" s="224">
        <f>IF(L31&lt;0,"Error: Enter as a positive.",)</f>
        <v>0</v>
      </c>
      <c r="G31" s="226"/>
      <c r="H31" s="223"/>
      <c r="I31" s="31"/>
      <c r="J31" s="222">
        <v>387</v>
      </c>
      <c r="K31" s="221" t="s">
        <v>163</v>
      </c>
      <c r="L31" s="267">
        <f t="shared" si="1"/>
        <v>0</v>
      </c>
      <c r="P31" s="196"/>
    </row>
    <row r="32" spans="1:16" ht="82.5" customHeight="1" x14ac:dyDescent="0.3">
      <c r="A32" s="212">
        <f>'Unit Data from Audit Worksheet'!A36</f>
        <v>389</v>
      </c>
      <c r="B32" s="225" t="str">
        <f>'Unit Data from Audit Worksheet'!C36</f>
        <v>Statement of Activities - Governmental</v>
      </c>
      <c r="C32" s="211" t="str">
        <f>'Unit Data from Audit Worksheet'!D36</f>
        <v>Total Special and Extraordinary items.    (Amounts that increase net position are recorded as positive and amounts that decrease net position are recorded as negative)</v>
      </c>
      <c r="D32" s="100"/>
      <c r="E32" s="231">
        <f>'Unit Data from Audit Worksheet'!F36</f>
        <v>0</v>
      </c>
      <c r="F32" s="224"/>
      <c r="G32" s="226"/>
      <c r="H32" s="223"/>
      <c r="I32" s="31"/>
      <c r="J32" s="222">
        <v>389</v>
      </c>
      <c r="K32" s="221" t="s">
        <v>164</v>
      </c>
      <c r="L32" s="267">
        <f t="shared" si="1"/>
        <v>0</v>
      </c>
      <c r="N32" s="275"/>
      <c r="P32" s="196"/>
    </row>
    <row r="33" spans="1:31" ht="79.5" customHeight="1" x14ac:dyDescent="0.3">
      <c r="A33" s="212">
        <f>'Unit Data from Audit Worksheet'!A37</f>
        <v>255</v>
      </c>
      <c r="B33" s="225" t="str">
        <f>'Unit Data from Audit Worksheet'!C37</f>
        <v>Statement of Activities - Governmental</v>
      </c>
      <c r="C33" s="211" t="str">
        <f>'Unit Data from Audit Worksheet'!D37</f>
        <v>Total Change in net position - (Increase in net position is recorded as a positive and a decrease in net position is recorded as a negative)</v>
      </c>
      <c r="D33" s="100"/>
      <c r="E33" s="231">
        <f>'Unit Data from Audit Worksheet'!F37</f>
        <v>0</v>
      </c>
      <c r="F33" s="224">
        <f>IF((L26+L27+L28+L29+L30-L31+L32-L25-L33)=0,,"Total revenues less total expenses do not equal total change in net position. Acct 339+504+505+341+386-387+389-388-255=0")</f>
        <v>0</v>
      </c>
      <c r="G33" s="82">
        <f>L26+L27+L28+L29+L30-L31+L32-L25-L33</f>
        <v>0</v>
      </c>
      <c r="H33" s="223"/>
      <c r="I33" s="31"/>
      <c r="J33" s="222">
        <v>255</v>
      </c>
      <c r="K33" s="221" t="s">
        <v>165</v>
      </c>
      <c r="L33" s="267">
        <f t="shared" si="1"/>
        <v>0</v>
      </c>
      <c r="O33" s="274" t="e">
        <f>'Unit Data from Audit Worksheet'!E37</f>
        <v>#N/A</v>
      </c>
      <c r="P33" s="196"/>
    </row>
    <row r="34" spans="1:31" ht="89.25" customHeight="1" x14ac:dyDescent="0.3">
      <c r="A34" s="212">
        <f>'Unit Data from Audit Worksheet'!A38</f>
        <v>376</v>
      </c>
      <c r="B34" s="225" t="str">
        <f>'Unit Data from Audit Worksheet'!C38</f>
        <v>Statement of Activities - Governmental</v>
      </c>
      <c r="C34" s="211" t="str">
        <f>'Unit Data from Audit Worksheet'!D38</f>
        <v>Any adjustment to beginning net position including rounding, prior period adjustments and restatements.   (Increases to net position are positive; decreases to net position are negative)</v>
      </c>
      <c r="D34" s="100"/>
      <c r="E34" s="231">
        <f>'Unit Data from Audit Worksheet'!F38</f>
        <v>0</v>
      </c>
      <c r="F34" s="78" t="e">
        <f>IF(L19+L20+L21-L33-L34=O19+O20+O21,,"Beginning Balance does not agree with our records acct (252+253+254-255-376=PY252+PY253+PY254)")</f>
        <v>#N/A</v>
      </c>
      <c r="G34" s="83" t="e">
        <f>L19+L20+L21-L33-L34-(O19+O20+O21)</f>
        <v>#N/A</v>
      </c>
      <c r="H34" s="223" t="str">
        <f>'Unit Data from Audit Worksheet'!I38</f>
        <v>Please do not enter prior years ending balance as an adjustment in column F to balance.  Column F is only for year 2021-2022 adjustments.</v>
      </c>
      <c r="I34" s="31"/>
      <c r="J34" s="222">
        <v>376</v>
      </c>
      <c r="K34" s="221" t="s">
        <v>79</v>
      </c>
      <c r="L34" s="267">
        <f t="shared" si="1"/>
        <v>0</v>
      </c>
      <c r="O34" s="274" t="e">
        <f>'Unit Data from Audit Worksheet'!E38</f>
        <v>#N/A</v>
      </c>
      <c r="P34" s="196"/>
      <c r="R34" s="365"/>
      <c r="S34" s="365"/>
      <c r="T34" s="365"/>
      <c r="U34" s="365"/>
      <c r="V34" s="365"/>
    </row>
    <row r="35" spans="1:31" ht="157.5" customHeight="1" x14ac:dyDescent="0.3">
      <c r="A35" s="212">
        <f>'Unit Data from Audit Worksheet'!A39</f>
        <v>597</v>
      </c>
      <c r="B35" s="225" t="str">
        <f>'Unit Data from Audit Worksheet'!C39</f>
        <v>Statement of Activities                               (all governmental and business funds)</v>
      </c>
      <c r="C35" s="211"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0"/>
      <c r="E35" s="231">
        <f>'Unit Data from Audit Worksheet'!F39</f>
        <v>0</v>
      </c>
      <c r="F35" s="224"/>
      <c r="G35" s="226"/>
      <c r="H35" s="223"/>
      <c r="I35" s="31"/>
      <c r="J35" s="222">
        <v>597</v>
      </c>
      <c r="K35" s="221" t="s">
        <v>316</v>
      </c>
      <c r="L35" s="267">
        <f t="shared" si="1"/>
        <v>0</v>
      </c>
      <c r="O35" s="274"/>
      <c r="P35" s="196"/>
      <c r="R35" s="365"/>
      <c r="S35" s="365"/>
      <c r="T35" s="365"/>
      <c r="U35" s="365"/>
      <c r="V35" s="365"/>
    </row>
    <row r="36" spans="1:31" ht="90" customHeight="1" x14ac:dyDescent="0.3">
      <c r="A36" s="212">
        <f>'Unit Data from Audit Worksheet'!A41</f>
        <v>592</v>
      </c>
      <c r="B36" s="225" t="str">
        <f>'Unit Data from Audit Worksheet'!C41</f>
        <v>Statement of Activities - Business Activities</v>
      </c>
      <c r="C36" s="211" t="str">
        <f>'Unit Data from Audit Worksheet'!D41</f>
        <v>Total Change in net position Business Type 
(Increase in net position is recorded as a positive and a decrease in net position is recorded as a negative)</v>
      </c>
      <c r="D36" s="100"/>
      <c r="E36" s="231">
        <f>'Unit Data from Audit Worksheet'!F41</f>
        <v>0</v>
      </c>
      <c r="F36" s="224"/>
      <c r="G36" s="226"/>
      <c r="H36" s="223"/>
      <c r="I36" s="31"/>
      <c r="J36" s="222">
        <v>592</v>
      </c>
      <c r="K36" s="221" t="s">
        <v>311</v>
      </c>
      <c r="L36" s="267">
        <f t="shared" si="1"/>
        <v>0</v>
      </c>
      <c r="O36" s="274"/>
      <c r="P36" s="196"/>
      <c r="R36" s="365"/>
      <c r="S36" s="365"/>
      <c r="T36" s="365"/>
      <c r="U36" s="365"/>
      <c r="V36" s="365"/>
    </row>
    <row r="37" spans="1:31" ht="66" customHeight="1" x14ac:dyDescent="0.3">
      <c r="A37" s="212">
        <f>'Unit Data from Audit Worksheet'!A42</f>
        <v>591</v>
      </c>
      <c r="B37" s="225" t="str">
        <f>'Unit Data from Audit Worksheet'!C42</f>
        <v>Statement of Activities - Business Activities</v>
      </c>
      <c r="C37" s="211" t="str">
        <f>'Unit Data from Audit Worksheet'!D42</f>
        <v>Total Expenses - Exclude Transfers</v>
      </c>
      <c r="D37" s="100"/>
      <c r="E37" s="231">
        <f>'Unit Data from Audit Worksheet'!F42</f>
        <v>0</v>
      </c>
      <c r="F37" s="224">
        <f>IF(L37&lt;0,"Error: Enter as a positive.",)</f>
        <v>0</v>
      </c>
      <c r="G37" s="226"/>
      <c r="H37" s="223"/>
      <c r="I37" s="31"/>
      <c r="J37" s="222">
        <v>591</v>
      </c>
      <c r="K37" s="221" t="s">
        <v>310</v>
      </c>
      <c r="L37" s="267">
        <f t="shared" si="1"/>
        <v>0</v>
      </c>
      <c r="O37" s="274"/>
      <c r="P37" s="196"/>
      <c r="R37" s="365"/>
      <c r="S37" s="365"/>
      <c r="T37" s="365"/>
      <c r="U37" s="365"/>
      <c r="V37" s="365"/>
    </row>
    <row r="38" spans="1:31" ht="54" customHeight="1" x14ac:dyDescent="0.3">
      <c r="A38" s="212">
        <f>'Unit Data from Audit Worksheet'!A44</f>
        <v>506</v>
      </c>
      <c r="B38" s="46" t="str">
        <f>'Unit Data from Audit Worksheet'!C44</f>
        <v>General Fund-Balance Sheet</v>
      </c>
      <c r="C38" s="276" t="str">
        <f>'Unit Data from Audit Worksheet'!D44</f>
        <v xml:space="preserve">All unrestricted cash and investments.  
Exclude restricted cash and cash held by a third party. </v>
      </c>
      <c r="D38" s="100"/>
      <c r="E38" s="141">
        <f>'Unit Data from Audit Worksheet'!F44</f>
        <v>0</v>
      </c>
      <c r="F38" s="30">
        <f>IF(L38&lt;0,"Error: Number is normally positive.",)</f>
        <v>0</v>
      </c>
      <c r="G38" s="65"/>
      <c r="H38" s="223"/>
      <c r="I38" s="31"/>
      <c r="J38" s="34">
        <v>506</v>
      </c>
      <c r="K38" s="221" t="s">
        <v>166</v>
      </c>
      <c r="L38" s="277">
        <f t="shared" ref="L38:L50" si="2">IF(D38="",E38,D38)</f>
        <v>0</v>
      </c>
      <c r="P38" s="197"/>
    </row>
    <row r="39" spans="1:31" ht="45.75" customHeight="1" x14ac:dyDescent="0.3">
      <c r="A39" s="212">
        <f>'Unit Data from Audit Worksheet'!A45</f>
        <v>536</v>
      </c>
      <c r="B39" s="46" t="str">
        <f>'Unit Data from Audit Worksheet'!C45</f>
        <v>General Fund-Balance Sheet</v>
      </c>
      <c r="C39" s="276" t="str">
        <f>'Unit Data from Audit Worksheet'!D45</f>
        <v>All restricted cash and investments</v>
      </c>
      <c r="D39" s="100"/>
      <c r="E39" s="141">
        <f>'Unit Data from Audit Worksheet'!F45</f>
        <v>0</v>
      </c>
      <c r="F39" s="30">
        <f>IF(L39&lt;0,"Error: Number is normally positive.",)</f>
        <v>0</v>
      </c>
      <c r="G39" s="65"/>
      <c r="H39" s="223"/>
      <c r="I39" s="31"/>
      <c r="J39" s="34">
        <v>536</v>
      </c>
      <c r="K39" s="221" t="s">
        <v>167</v>
      </c>
      <c r="L39" s="277">
        <f t="shared" si="2"/>
        <v>0</v>
      </c>
      <c r="P39" s="198"/>
      <c r="Q39" s="271"/>
      <c r="S39" s="270"/>
      <c r="T39" s="270"/>
      <c r="U39" s="270"/>
      <c r="V39" s="270"/>
    </row>
    <row r="40" spans="1:31" ht="56.25" customHeight="1" x14ac:dyDescent="0.3">
      <c r="A40" s="212">
        <f>'Unit Data from Audit Worksheet'!A46</f>
        <v>586</v>
      </c>
      <c r="B40" s="225" t="str">
        <f>'Unit Data from Audit Worksheet'!C46</f>
        <v>General Fund-Balance Sheet</v>
      </c>
      <c r="C40" s="211" t="str">
        <f>'Unit Data from Audit Worksheet'!D46</f>
        <v>Advance To: Interfund loan receivable-portion of repayment plan longer than 12 months</v>
      </c>
      <c r="D40" s="131"/>
      <c r="E40" s="231">
        <f>'Unit Data from Audit Worksheet'!F46</f>
        <v>0</v>
      </c>
      <c r="F40" s="224"/>
      <c r="G40" s="226"/>
      <c r="H40" s="223"/>
      <c r="I40" s="31"/>
      <c r="J40" s="222">
        <v>586</v>
      </c>
      <c r="K40" s="211" t="s">
        <v>295</v>
      </c>
      <c r="L40" s="267">
        <f t="shared" si="2"/>
        <v>0</v>
      </c>
      <c r="P40" s="198"/>
      <c r="Q40" s="271"/>
      <c r="S40" s="270"/>
      <c r="T40" s="270"/>
      <c r="U40" s="270"/>
      <c r="V40" s="270"/>
    </row>
    <row r="41" spans="1:31" ht="28.8" x14ac:dyDescent="0.3">
      <c r="A41" s="212">
        <f>'Unit Data from Audit Worksheet'!A47</f>
        <v>379</v>
      </c>
      <c r="B41" s="225" t="str">
        <f>'Unit Data from Audit Worksheet'!C47</f>
        <v>General Fund-Balance Sheet</v>
      </c>
      <c r="C41" s="211" t="str">
        <f>'Unit Data from Audit Worksheet'!D47</f>
        <v>Total Assets and deferred outflows</v>
      </c>
      <c r="D41" s="131"/>
      <c r="E41" s="231">
        <f>'Unit Data from Audit Worksheet'!F47</f>
        <v>0</v>
      </c>
      <c r="F41" s="75">
        <f>IF((L38+L39)&gt;L41,"Error: Please review accts (506+536)&gt;379",)</f>
        <v>0</v>
      </c>
      <c r="G41" s="226"/>
      <c r="H41" s="223"/>
      <c r="I41" s="31"/>
      <c r="J41" s="222">
        <v>379</v>
      </c>
      <c r="K41" s="221" t="s">
        <v>88</v>
      </c>
      <c r="L41" s="267">
        <f t="shared" si="2"/>
        <v>0</v>
      </c>
      <c r="P41" s="195"/>
    </row>
    <row r="42" spans="1:31" ht="106.5" customHeight="1" x14ac:dyDescent="0.3">
      <c r="A42" s="212">
        <f>'Unit Data from Audit Worksheet'!A48</f>
        <v>368</v>
      </c>
      <c r="B42" s="225" t="str">
        <f>'Unit Data from Audit Worksheet'!C48</f>
        <v>General Fund-Balance Sheet</v>
      </c>
      <c r="C42" s="211" t="str">
        <f>'Unit Data from Audit Worksheet'!D48</f>
        <v>Total Liabilities payable from restricted assets (only complete if this is listed in your financial statements for the general fund and the auditor has listed the cash to be used to pay the liabilities as restricted)</v>
      </c>
      <c r="D42" s="131"/>
      <c r="E42" s="231">
        <f>'Unit Data from Audit Worksheet'!F48</f>
        <v>0</v>
      </c>
      <c r="F42" s="224">
        <f>IF(L42&lt;0,"Error: Enter as a positive.",)</f>
        <v>0</v>
      </c>
      <c r="G42" s="226"/>
      <c r="H42" s="223"/>
      <c r="I42" s="31"/>
      <c r="J42" s="222">
        <v>368</v>
      </c>
      <c r="K42" s="221" t="s">
        <v>168</v>
      </c>
      <c r="L42" s="267">
        <f t="shared" si="2"/>
        <v>0</v>
      </c>
      <c r="P42" s="196"/>
      <c r="S42" s="18"/>
      <c r="T42" s="18"/>
      <c r="U42" s="18"/>
      <c r="V42" s="18"/>
    </row>
    <row r="43" spans="1:31" ht="90.75" customHeight="1" x14ac:dyDescent="0.3">
      <c r="A43" s="212">
        <f>'Unit Data from Audit Worksheet'!A49</f>
        <v>4</v>
      </c>
      <c r="B43" s="46" t="str">
        <f>'Unit Data from Audit Worksheet'!C49</f>
        <v>General Fund-Balance Sheet</v>
      </c>
      <c r="C43" s="276" t="str">
        <f>'Unit Data from Audit Worksheet'!D49</f>
        <v>Current Liabilities (as reported on the Balance Sheet)
Exclude all deferred inflows. 
Include advance from(long-term portion of interfund loans)</v>
      </c>
      <c r="D43" s="131"/>
      <c r="E43" s="141">
        <f>'Unit Data from Audit Worksheet'!F49</f>
        <v>0</v>
      </c>
      <c r="F43" s="30">
        <f t="shared" ref="F43:F51" si="3">IF(L43&lt;0,"Error: Enter as a positive.",)</f>
        <v>0</v>
      </c>
      <c r="G43" s="65"/>
      <c r="H43" s="223"/>
      <c r="I43" s="31"/>
      <c r="J43" s="34">
        <v>4</v>
      </c>
      <c r="K43" s="221" t="s">
        <v>89</v>
      </c>
      <c r="L43" s="277">
        <f t="shared" si="2"/>
        <v>0</v>
      </c>
      <c r="P43" s="196"/>
      <c r="S43" s="18"/>
      <c r="T43" s="18"/>
      <c r="U43" s="18"/>
      <c r="V43" s="18"/>
    </row>
    <row r="44" spans="1:31" ht="131.25" customHeight="1" x14ac:dyDescent="0.3">
      <c r="A44" s="212">
        <f>'Unit Data from Audit Worksheet'!A50</f>
        <v>5</v>
      </c>
      <c r="B44" s="46" t="str">
        <f>'Unit Data from Audit Worksheet'!C50</f>
        <v>General Fund-Balance Sheet</v>
      </c>
      <c r="C44" s="276"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1"/>
      <c r="E44" s="141">
        <f>'Unit Data from Audit Worksheet'!F50</f>
        <v>0</v>
      </c>
      <c r="F44" s="30">
        <f t="shared" si="3"/>
        <v>0</v>
      </c>
      <c r="G44" s="65"/>
      <c r="H44" s="223"/>
      <c r="I44" s="31"/>
      <c r="J44" s="34">
        <v>5</v>
      </c>
      <c r="K44" s="221" t="s">
        <v>90</v>
      </c>
      <c r="L44" s="277">
        <f t="shared" si="2"/>
        <v>0</v>
      </c>
      <c r="P44" s="196"/>
      <c r="S44" s="18"/>
      <c r="T44" s="18"/>
      <c r="U44" s="18"/>
      <c r="V44" s="18"/>
    </row>
    <row r="45" spans="1:31" ht="104.25" customHeight="1" x14ac:dyDescent="0.3">
      <c r="A45" s="212">
        <f>'Unit Data from Audit Worksheet'!A51</f>
        <v>380</v>
      </c>
      <c r="B45" s="225" t="str">
        <f>'Unit Data from Audit Worksheet'!C51</f>
        <v>General Fund-Balance Sheet</v>
      </c>
      <c r="C45" s="211" t="str">
        <f>'Unit Data from Audit Worksheet'!D51</f>
        <v>Total Deferred inflows not derived from cash receipts.  Deferred inflows on the face of the statements can include cash and non-cash.  You may have to refer to the note disclosure where the cash and non-cash is broken out.</v>
      </c>
      <c r="D45" s="131"/>
      <c r="E45" s="231">
        <f>'Unit Data from Audit Worksheet'!F51</f>
        <v>0</v>
      </c>
      <c r="F45" s="224">
        <f t="shared" si="3"/>
        <v>0</v>
      </c>
      <c r="G45" s="226"/>
      <c r="H45" s="223"/>
      <c r="I45" s="31"/>
      <c r="J45" s="222">
        <v>380</v>
      </c>
      <c r="K45" s="221" t="s">
        <v>91</v>
      </c>
      <c r="L45" s="267">
        <f t="shared" si="2"/>
        <v>0</v>
      </c>
      <c r="P45" s="196"/>
    </row>
    <row r="46" spans="1:31" ht="41.25" customHeight="1" x14ac:dyDescent="0.3">
      <c r="A46" s="212">
        <f>'Unit Data from Audit Worksheet'!A52</f>
        <v>391</v>
      </c>
      <c r="B46" s="225" t="str">
        <f>'Unit Data from Audit Worksheet'!C52</f>
        <v>General Fund-Balance Sheet</v>
      </c>
      <c r="C46" s="211" t="str">
        <f>'Unit Data from Audit Worksheet'!D52</f>
        <v xml:space="preserve">Fund balance, Restricted for Stabilization by State Statute </v>
      </c>
      <c r="D46" s="131"/>
      <c r="E46" s="231">
        <f>'Unit Data from Audit Worksheet'!F52</f>
        <v>0</v>
      </c>
      <c r="F46" s="224">
        <f t="shared" si="3"/>
        <v>0</v>
      </c>
      <c r="G46" s="226"/>
      <c r="H46" s="223"/>
      <c r="I46" s="31"/>
      <c r="J46" s="222">
        <v>391</v>
      </c>
      <c r="K46" s="221" t="s">
        <v>169</v>
      </c>
      <c r="L46" s="267">
        <f t="shared" si="2"/>
        <v>0</v>
      </c>
      <c r="P46" s="196"/>
    </row>
    <row r="47" spans="1:31" ht="48.6" customHeight="1" x14ac:dyDescent="0.3">
      <c r="A47" s="212">
        <f>'Unit Data from Audit Worksheet'!A53</f>
        <v>7</v>
      </c>
      <c r="B47" s="46" t="str">
        <f>'Unit Data from Audit Worksheet'!C53</f>
        <v>General Fund-Balance Sheet</v>
      </c>
      <c r="C47" s="276" t="str">
        <f>'Unit Data from Audit Worksheet'!D53</f>
        <v>Fund balance, Nonspendable-  inventory/prepaids/etc.</v>
      </c>
      <c r="D47" s="131"/>
      <c r="E47" s="141">
        <f>'Unit Data from Audit Worksheet'!F53</f>
        <v>0</v>
      </c>
      <c r="F47" s="30">
        <f t="shared" si="3"/>
        <v>0</v>
      </c>
      <c r="G47" s="65"/>
      <c r="H47" s="223"/>
      <c r="I47" s="31"/>
      <c r="J47" s="34">
        <v>7</v>
      </c>
      <c r="K47" s="221" t="s">
        <v>170</v>
      </c>
      <c r="L47" s="277">
        <f t="shared" si="2"/>
        <v>0</v>
      </c>
      <c r="P47" s="196"/>
    </row>
    <row r="48" spans="1:31" s="18" customFormat="1" ht="48.75" customHeight="1" x14ac:dyDescent="0.3">
      <c r="A48" s="189">
        <f>'Unit Data from Audit Worksheet'!A54</f>
        <v>645</v>
      </c>
      <c r="B48" s="235" t="str">
        <f>'Unit Data from Audit Worksheet'!C54</f>
        <v>General Fund-Balance Sheet</v>
      </c>
      <c r="C48" s="189" t="str">
        <f>'Unit Data from Audit Worksheet'!D54</f>
        <v>Fund balance, Assigned (total of all assigned components)</v>
      </c>
      <c r="D48" s="106"/>
      <c r="E48" s="234">
        <f>'Unit Data from Audit Worksheet'!F54</f>
        <v>0</v>
      </c>
      <c r="F48" s="219">
        <f>IF(L48&lt;0,"Error: Enter as a positive.",)</f>
        <v>0</v>
      </c>
      <c r="G48" s="207"/>
      <c r="H48" s="219"/>
      <c r="I48" s="279"/>
      <c r="J48" s="218">
        <v>645</v>
      </c>
      <c r="K48" s="189" t="s">
        <v>363</v>
      </c>
      <c r="L48" s="280">
        <f t="shared" si="2"/>
        <v>0</v>
      </c>
      <c r="M48"/>
      <c r="N48" s="270"/>
      <c r="O48" s="270"/>
      <c r="P48" s="196"/>
      <c r="Q48" s="258"/>
      <c r="R48" s="3"/>
      <c r="S48" s="3"/>
      <c r="T48" s="3"/>
      <c r="U48" s="3"/>
      <c r="V48" s="3"/>
      <c r="W48"/>
      <c r="X48"/>
      <c r="Y48"/>
      <c r="Z48"/>
      <c r="AA48"/>
      <c r="AB48"/>
      <c r="AC48"/>
      <c r="AD48"/>
      <c r="AE48"/>
    </row>
    <row r="49" spans="1:31" s="18" customFormat="1" ht="45.75" customHeight="1" x14ac:dyDescent="0.3">
      <c r="A49" s="189">
        <f>'Unit Data from Audit Worksheet'!A55</f>
        <v>646</v>
      </c>
      <c r="B49" s="235" t="str">
        <f>'Unit Data from Audit Worksheet'!C55</f>
        <v>General Fund-Balance Sheet</v>
      </c>
      <c r="C49" s="189" t="str">
        <f>'Unit Data from Audit Worksheet'!D55</f>
        <v>Fund Balance, Unassigned</v>
      </c>
      <c r="D49" s="106"/>
      <c r="E49" s="234">
        <f>'Unit Data from Audit Worksheet'!F55</f>
        <v>0</v>
      </c>
      <c r="F49" s="219">
        <f>IF(L49&lt;0,"Error: Enter as a positive.",)</f>
        <v>0</v>
      </c>
      <c r="G49" s="207"/>
      <c r="H49" s="219"/>
      <c r="I49" s="279"/>
      <c r="J49" s="218">
        <v>646</v>
      </c>
      <c r="K49" s="189" t="s">
        <v>364</v>
      </c>
      <c r="L49" s="280">
        <f t="shared" si="2"/>
        <v>0</v>
      </c>
      <c r="M49"/>
      <c r="N49" s="270"/>
      <c r="O49" s="270"/>
      <c r="P49" s="196"/>
      <c r="Q49" s="258"/>
      <c r="R49" s="3"/>
      <c r="S49" s="3"/>
      <c r="T49" s="3"/>
      <c r="U49" s="3"/>
      <c r="V49" s="3"/>
      <c r="W49"/>
      <c r="X49"/>
      <c r="Y49"/>
      <c r="Z49"/>
      <c r="AA49"/>
      <c r="AB49"/>
      <c r="AC49"/>
      <c r="AD49"/>
      <c r="AE49"/>
    </row>
    <row r="50" spans="1:31" ht="55.5" customHeight="1" x14ac:dyDescent="0.3">
      <c r="A50" s="265">
        <f>'Unit Data from Audit Worksheet'!A56</f>
        <v>9</v>
      </c>
      <c r="B50" s="108" t="str">
        <f>'Unit Data from Audit Worksheet'!C56</f>
        <v>General Fund-Balance Sheet</v>
      </c>
      <c r="C50" s="281" t="str">
        <f>'Unit Data from Audit Worksheet'!D56</f>
        <v>Total Fund balance (enter fund deficits as negative)</v>
      </c>
      <c r="D50" s="131"/>
      <c r="E50" s="140">
        <f>'Unit Data from Audit Worksheet'!F56</f>
        <v>0</v>
      </c>
      <c r="F50" s="109">
        <f>IF(L41-L43-L44-L45-L50=0,,"Error: Total assets less total liabilities do not equal Acct +379-4-5-380-9=0")</f>
        <v>0</v>
      </c>
      <c r="G50" s="110">
        <f>L41-L43-L44-L45-L50</f>
        <v>0</v>
      </c>
      <c r="H50" s="223"/>
      <c r="I50" s="31"/>
      <c r="J50" s="111">
        <v>9</v>
      </c>
      <c r="K50" s="44" t="s">
        <v>172</v>
      </c>
      <c r="L50" s="277">
        <f t="shared" si="2"/>
        <v>0</v>
      </c>
      <c r="O50" s="274" t="e">
        <f>'Unit Data from Audit Worksheet'!E56</f>
        <v>#N/A</v>
      </c>
      <c r="P50" s="196"/>
    </row>
    <row r="51" spans="1:31" s="18" customFormat="1" ht="73.5" customHeight="1" x14ac:dyDescent="0.3">
      <c r="A51" s="212">
        <f>'Unit Data from Audit Worksheet'!A57</f>
        <v>540</v>
      </c>
      <c r="B51" s="225" t="str">
        <f>'Unit Data from Audit Worksheet'!C57</f>
        <v>General Fund - Budget Actual Statement</v>
      </c>
      <c r="C51" s="211" t="str">
        <f>'Unit Data from Audit Worksheet'!D57</f>
        <v>Amount of the General Fund Balance appropriated in next year's budget. As reported on the General Fund Balance Sheet.</v>
      </c>
      <c r="D51" s="131"/>
      <c r="E51" s="231">
        <f>'Unit Data from Audit Worksheet'!F57</f>
        <v>0</v>
      </c>
      <c r="F51" s="224">
        <f t="shared" si="3"/>
        <v>0</v>
      </c>
      <c r="G51" s="226"/>
      <c r="H51" s="223"/>
      <c r="I51" s="31"/>
      <c r="J51" s="222">
        <v>540</v>
      </c>
      <c r="K51" s="221" t="s">
        <v>230</v>
      </c>
      <c r="L51" s="267">
        <f t="shared" ref="L51:L75" si="4">IF(D51="",E51,D51)</f>
        <v>0</v>
      </c>
      <c r="M51"/>
      <c r="P51" s="196"/>
      <c r="Q51" s="258"/>
      <c r="R51" s="3"/>
      <c r="S51" s="3"/>
      <c r="T51" s="3"/>
      <c r="U51" s="3"/>
      <c r="V51" s="3"/>
      <c r="W51"/>
      <c r="X51"/>
      <c r="Y51"/>
      <c r="Z51"/>
      <c r="AA51"/>
      <c r="AB51"/>
      <c r="AC51"/>
      <c r="AD51"/>
      <c r="AE51"/>
    </row>
    <row r="52" spans="1:31" s="18" customFormat="1" ht="73.5" customHeight="1" x14ac:dyDescent="0.3">
      <c r="A52" s="282">
        <f>'Unit Data from Audit Worksheet'!A58</f>
        <v>1052</v>
      </c>
      <c r="B52" s="229" t="str">
        <f>'Unit Data from Audit Worksheet'!C58</f>
        <v>General Fund-Rev, Exp. Change in Fund Balance</v>
      </c>
      <c r="C52" s="283" t="str">
        <f>'Unit Data from Audit Worksheet'!D58</f>
        <v>Mark to Market unrealized losses in the General Fund.  (enter as a negative number)</v>
      </c>
      <c r="D52" s="131"/>
      <c r="E52" s="232">
        <f>'Unit Data from Audit Worksheet'!F58</f>
        <v>0</v>
      </c>
      <c r="F52" s="224"/>
      <c r="G52" s="226"/>
      <c r="H52" s="223"/>
      <c r="I52" s="31"/>
      <c r="J52" s="236">
        <v>1052</v>
      </c>
      <c r="K52" s="116" t="s">
        <v>1830</v>
      </c>
      <c r="L52" s="284">
        <f t="shared" si="4"/>
        <v>0</v>
      </c>
      <c r="M52"/>
      <c r="P52" s="196"/>
      <c r="Q52" s="258"/>
      <c r="R52" s="367"/>
      <c r="S52" s="367"/>
      <c r="T52" s="367"/>
      <c r="U52" s="367"/>
      <c r="V52" s="367"/>
      <c r="W52"/>
      <c r="X52"/>
      <c r="Y52"/>
      <c r="Z52"/>
      <c r="AA52"/>
      <c r="AB52"/>
      <c r="AC52"/>
      <c r="AD52"/>
      <c r="AE52"/>
    </row>
    <row r="53" spans="1:31" ht="73.5" customHeight="1" x14ac:dyDescent="0.3">
      <c r="A53" s="212">
        <f>'Unit Data from Audit Worksheet'!A60</f>
        <v>369</v>
      </c>
      <c r="B53" s="225" t="str">
        <f>'Unit Data from Audit Worksheet'!C60</f>
        <v>General Fund-Rev, Exp. Change in Fund Balance</v>
      </c>
      <c r="C53" s="211" t="str">
        <f>'Unit Data from Audit Worksheet'!D60</f>
        <v>Total Intergovernmental revenue 
Include restricted and unrestricted revenues</v>
      </c>
      <c r="D53" s="131"/>
      <c r="E53" s="231">
        <f>'Unit Data from Audit Worksheet'!F60</f>
        <v>0</v>
      </c>
      <c r="F53" s="224"/>
      <c r="G53" s="226"/>
      <c r="H53" s="223"/>
      <c r="I53" s="31"/>
      <c r="J53" s="222">
        <v>369</v>
      </c>
      <c r="K53" s="221" t="s">
        <v>173</v>
      </c>
      <c r="L53" s="267">
        <f t="shared" si="4"/>
        <v>0</v>
      </c>
      <c r="P53" s="205"/>
    </row>
    <row r="54" spans="1:31" ht="73.5" customHeight="1" x14ac:dyDescent="0.3">
      <c r="A54" s="212">
        <f>'Unit Data from Audit Worksheet'!A61</f>
        <v>16</v>
      </c>
      <c r="B54" s="225" t="str">
        <f>'Unit Data from Audit Worksheet'!C61</f>
        <v>General Fund-Rev, Exp. Change in Fund Balance</v>
      </c>
      <c r="C54" s="211" t="str">
        <f>'Unit Data from Audit Worksheet'!D61</f>
        <v>Total revenues</v>
      </c>
      <c r="D54" s="131"/>
      <c r="E54" s="231">
        <f>'Unit Data from Audit Worksheet'!F61</f>
        <v>0</v>
      </c>
      <c r="F54" s="224"/>
      <c r="G54" s="226"/>
      <c r="H54" s="223"/>
      <c r="I54" s="31"/>
      <c r="J54" s="222">
        <v>16</v>
      </c>
      <c r="K54" s="221" t="s">
        <v>174</v>
      </c>
      <c r="L54" s="267">
        <f t="shared" si="4"/>
        <v>0</v>
      </c>
      <c r="P54" s="205"/>
    </row>
    <row r="55" spans="1:31" ht="73.5" customHeight="1" x14ac:dyDescent="0.3">
      <c r="A55" s="212">
        <f>'Unit Data from Audit Worksheet'!A62</f>
        <v>370</v>
      </c>
      <c r="B55" s="225" t="str">
        <f>'Unit Data from Audit Worksheet'!C62</f>
        <v>General Fund-Rev, Exp. Change in Fund Balance</v>
      </c>
      <c r="C55" s="211" t="str">
        <f>'Unit Data from Audit Worksheet'!D62</f>
        <v>Debt service expenditures. 
Include principal, interest paid, and bond/debt issuance costs on long-term debt</v>
      </c>
      <c r="D55" s="131"/>
      <c r="E55" s="231">
        <f>'Unit Data from Audit Worksheet'!F62</f>
        <v>0</v>
      </c>
      <c r="F55" s="224">
        <f t="shared" ref="F55:F60" si="5">IF(L55&lt;0,"Error: Enter as a positive.",)</f>
        <v>0</v>
      </c>
      <c r="G55" s="226"/>
      <c r="H55" s="223"/>
      <c r="I55" s="31"/>
      <c r="J55" s="222">
        <v>370</v>
      </c>
      <c r="K55" s="221" t="s">
        <v>175</v>
      </c>
      <c r="L55" s="267">
        <f t="shared" si="4"/>
        <v>0</v>
      </c>
      <c r="P55" s="205"/>
    </row>
    <row r="56" spans="1:31" ht="73.5" customHeight="1" x14ac:dyDescent="0.3">
      <c r="A56" s="212">
        <f>'Unit Data from Audit Worksheet'!A63</f>
        <v>532</v>
      </c>
      <c r="B56" s="225" t="str">
        <f>'Unit Data from Audit Worksheet'!C63</f>
        <v>General Fund-Rev, Exp. Change in Fund Balance</v>
      </c>
      <c r="C56" s="211" t="str">
        <f>'Unit Data from Audit Worksheet'!D63</f>
        <v xml:space="preserve">Total expenditures  
Exclude expenditures in the "other financing sources (uses)" section.
</v>
      </c>
      <c r="D56" s="131"/>
      <c r="E56" s="231">
        <f>'Unit Data from Audit Worksheet'!F63</f>
        <v>0</v>
      </c>
      <c r="F56" s="224">
        <f t="shared" si="5"/>
        <v>0</v>
      </c>
      <c r="G56" s="226"/>
      <c r="H56" s="223"/>
      <c r="I56" s="31"/>
      <c r="J56" s="222">
        <v>532</v>
      </c>
      <c r="K56" s="285" t="s">
        <v>176</v>
      </c>
      <c r="L56" s="267">
        <f t="shared" si="4"/>
        <v>0</v>
      </c>
      <c r="P56" s="205"/>
    </row>
    <row r="57" spans="1:31" ht="73.5" customHeight="1" x14ac:dyDescent="0.3">
      <c r="A57" s="212">
        <f>'Unit Data from Audit Worksheet'!A64</f>
        <v>17</v>
      </c>
      <c r="B57" s="225" t="str">
        <f>'Unit Data from Audit Worksheet'!C64</f>
        <v>General Fund-Rev, Exp. Change in Fund Balance</v>
      </c>
      <c r="C57" s="211" t="str">
        <f>'Unit Data from Audit Worksheet'!D64</f>
        <v>Total Transfers in    (Preference is that transfers-in  are not netted against transfers-out)</v>
      </c>
      <c r="D57" s="131"/>
      <c r="E57" s="231">
        <f>'Unit Data from Audit Worksheet'!F64</f>
        <v>0</v>
      </c>
      <c r="F57" s="224">
        <f t="shared" si="5"/>
        <v>0</v>
      </c>
      <c r="G57" s="226"/>
      <c r="H57" s="223"/>
      <c r="I57" s="31"/>
      <c r="J57" s="222">
        <v>17</v>
      </c>
      <c r="K57" s="221" t="s">
        <v>177</v>
      </c>
      <c r="L57" s="267">
        <f t="shared" si="4"/>
        <v>0</v>
      </c>
      <c r="P57" s="205"/>
    </row>
    <row r="58" spans="1:31" ht="54.75" customHeight="1" x14ac:dyDescent="0.3">
      <c r="A58" s="212">
        <f>'Unit Data from Audit Worksheet'!A65</f>
        <v>20</v>
      </c>
      <c r="B58" s="225" t="str">
        <f>'Unit Data from Audit Worksheet'!C65</f>
        <v>General Fund-Rev, Exp. Change in Fund Balance</v>
      </c>
      <c r="C58" s="211" t="str">
        <f>'Unit Data from Audit Worksheet'!D65</f>
        <v>Total Transfers out    (Preference is that transfers-in  are not netted against transfers-out)</v>
      </c>
      <c r="D58" s="131"/>
      <c r="E58" s="231">
        <f>'Unit Data from Audit Worksheet'!F65</f>
        <v>0</v>
      </c>
      <c r="F58" s="224">
        <f t="shared" si="5"/>
        <v>0</v>
      </c>
      <c r="G58" s="226"/>
      <c r="H58" s="223"/>
      <c r="I58" s="31"/>
      <c r="J58" s="222">
        <v>20</v>
      </c>
      <c r="K58" s="221" t="s">
        <v>178</v>
      </c>
      <c r="L58" s="267">
        <f t="shared" si="4"/>
        <v>0</v>
      </c>
      <c r="P58" s="205"/>
    </row>
    <row r="59" spans="1:31" ht="54.75" customHeight="1" x14ac:dyDescent="0.3">
      <c r="A59" s="212">
        <f>'Unit Data from Audit Worksheet'!A66</f>
        <v>533</v>
      </c>
      <c r="B59" s="225" t="str">
        <f>'Unit Data from Audit Worksheet'!C66</f>
        <v>General Fund-Rev, Exp. Change in Fund Balance</v>
      </c>
      <c r="C59" s="211" t="str">
        <f>'Unit Data from Audit Worksheet'!D66</f>
        <v>Total Proceeds from all long-term debt issuances 
Exclude proceeds from refundings</v>
      </c>
      <c r="D59" s="131"/>
      <c r="E59" s="231">
        <f>'Unit Data from Audit Worksheet'!F66</f>
        <v>0</v>
      </c>
      <c r="F59" s="224">
        <f t="shared" si="5"/>
        <v>0</v>
      </c>
      <c r="G59" s="226"/>
      <c r="H59" s="223"/>
      <c r="I59" s="31"/>
      <c r="J59" s="222">
        <v>533</v>
      </c>
      <c r="K59" s="285" t="s">
        <v>179</v>
      </c>
      <c r="L59" s="267">
        <f t="shared" si="4"/>
        <v>0</v>
      </c>
      <c r="P59" s="205"/>
    </row>
    <row r="60" spans="1:31" ht="54.75" customHeight="1" x14ac:dyDescent="0.3">
      <c r="A60" s="212">
        <f>'Unit Data from Audit Worksheet'!A67</f>
        <v>508</v>
      </c>
      <c r="B60" s="225" t="str">
        <f>'Unit Data from Audit Worksheet'!C67</f>
        <v>General Fund-Rev, Exp. Change in Fund Balance</v>
      </c>
      <c r="C60" s="211" t="str">
        <f>'Unit Data from Audit Worksheet'!D67</f>
        <v>Debt Refunding - Net refunding proceeds against debt payoff and if positive place results on this line.</v>
      </c>
      <c r="D60" s="131"/>
      <c r="E60" s="231">
        <f>'Unit Data from Audit Worksheet'!F67</f>
        <v>0</v>
      </c>
      <c r="F60" s="224">
        <f t="shared" si="5"/>
        <v>0</v>
      </c>
      <c r="G60" s="226"/>
      <c r="H60" s="223"/>
      <c r="I60" s="31"/>
      <c r="J60" s="222">
        <v>508</v>
      </c>
      <c r="K60" s="221" t="s">
        <v>181</v>
      </c>
      <c r="L60" s="267">
        <f t="shared" si="4"/>
        <v>0</v>
      </c>
      <c r="N60" s="614"/>
      <c r="P60" s="198"/>
    </row>
    <row r="61" spans="1:31" ht="54.75" customHeight="1" x14ac:dyDescent="0.3">
      <c r="A61" s="212">
        <f>'Unit Data from Audit Worksheet'!A68</f>
        <v>509</v>
      </c>
      <c r="B61" s="225" t="str">
        <f>'Unit Data from Audit Worksheet'!C68</f>
        <v>General Fund-Rev, Exp. Change in Fund Balance</v>
      </c>
      <c r="C61" s="211" t="str">
        <f>'Unit Data from Audit Worksheet'!D68</f>
        <v>Debt Refunding - Net refunding proceeds against debt payoff and if negative place results on this line.</v>
      </c>
      <c r="D61" s="131"/>
      <c r="E61" s="231">
        <f>'Unit Data from Audit Worksheet'!F68</f>
        <v>0</v>
      </c>
      <c r="F61" s="224"/>
      <c r="G61" s="226"/>
      <c r="H61" s="223"/>
      <c r="I61" s="31"/>
      <c r="J61" s="222">
        <v>509</v>
      </c>
      <c r="K61" s="221" t="s">
        <v>182</v>
      </c>
      <c r="L61" s="267">
        <f t="shared" si="4"/>
        <v>0</v>
      </c>
      <c r="N61" s="615"/>
      <c r="P61" s="205"/>
      <c r="Q61" s="271"/>
      <c r="S61" s="270"/>
      <c r="T61" s="270"/>
      <c r="U61" s="270"/>
      <c r="V61" s="270"/>
    </row>
    <row r="62" spans="1:31" ht="84.75" customHeight="1" x14ac:dyDescent="0.3">
      <c r="A62" s="212">
        <f>'Unit Data from Audit Worksheet'!A69</f>
        <v>22</v>
      </c>
      <c r="B62" s="225" t="str">
        <f>'Unit Data from Audit Worksheet'!C69</f>
        <v>General Fund-Rev, Exp. Change in Fund Balance</v>
      </c>
      <c r="C62" s="211" t="str">
        <f>'Unit Data from Audit Worksheet'!D69</f>
        <v xml:space="preserve">All other items on this statement that were not included in total revenues, total expenditures, transfers in or out, or proceeds from long-term debt above.  </v>
      </c>
      <c r="D62" s="131"/>
      <c r="E62" s="231">
        <f>'Unit Data from Audit Worksheet'!F69</f>
        <v>0</v>
      </c>
      <c r="F62" s="224"/>
      <c r="G62" s="226"/>
      <c r="H62" s="223"/>
      <c r="I62" s="31"/>
      <c r="J62" s="222">
        <v>22</v>
      </c>
      <c r="K62" s="221" t="s">
        <v>180</v>
      </c>
      <c r="L62" s="267">
        <f t="shared" si="4"/>
        <v>0</v>
      </c>
      <c r="N62" s="615"/>
      <c r="P62" s="195"/>
      <c r="Q62" s="288"/>
      <c r="S62" s="287"/>
      <c r="T62" s="287"/>
      <c r="U62" s="287"/>
      <c r="V62" s="287"/>
    </row>
    <row r="63" spans="1:31" ht="74.25" customHeight="1" x14ac:dyDescent="0.3">
      <c r="A63" s="212">
        <f>'Unit Data from Audit Worksheet'!A70</f>
        <v>23</v>
      </c>
      <c r="B63" s="225" t="str">
        <f>'Unit Data from Audit Worksheet'!C70</f>
        <v>General Fund-Rev, Exp. Change in Fund Balance</v>
      </c>
      <c r="C63" s="211" t="str">
        <f>'Unit Data from Audit Worksheet'!D70</f>
        <v>Change in fund balance - (Increase in Fund balance is recorded as a positive and a decrease in fund balance is recorded as a negative)</v>
      </c>
      <c r="D63" s="131"/>
      <c r="E63" s="231">
        <f>'Unit Data from Audit Worksheet'!F70</f>
        <v>0</v>
      </c>
      <c r="F63" s="224">
        <f>IF(+L54-L56+L57-L58+L59+L60-L61+L62-L63=0,,"Error:Total revenues less toal Expenditures do not equal change in fund balance")</f>
        <v>0</v>
      </c>
      <c r="G63" s="82">
        <f>+L54-L56+L57-L58+L59+L62+L60-L61-L63</f>
        <v>0</v>
      </c>
      <c r="H63" s="223"/>
      <c r="I63" s="31"/>
      <c r="J63" s="222">
        <v>23</v>
      </c>
      <c r="K63" s="221" t="s">
        <v>183</v>
      </c>
      <c r="L63" s="267">
        <f t="shared" si="4"/>
        <v>0</v>
      </c>
      <c r="P63" s="195"/>
    </row>
    <row r="64" spans="1:31" ht="131.4" customHeight="1" x14ac:dyDescent="0.3">
      <c r="A64" s="278">
        <f>'Unit Data from Audit Worksheet'!A72</f>
        <v>507</v>
      </c>
      <c r="B64" s="107" t="str">
        <f>'Unit Data from Audit Worksheet'!C72</f>
        <v>General Fund-Rev, Exp. Change in Fund Balance</v>
      </c>
      <c r="C64" s="206"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100"/>
      <c r="E64" s="142">
        <f>'Unit Data from Audit Worksheet'!F72</f>
        <v>0</v>
      </c>
      <c r="F64" s="101" t="e">
        <f>IF(+L50-L63-L64=O50,,"Error: Beginning Fund Bal does not equal our records Accts 9-23-507= PY9")</f>
        <v>#N/A</v>
      </c>
      <c r="G64" s="112" t="e">
        <f>L50-L63-L64-O50</f>
        <v>#N/A</v>
      </c>
      <c r="H64" s="103" t="str">
        <f>'Unit Data from Audit Worksheet'!I72</f>
        <v>Please do not enter prior years ending balance as an adjustment in column F to balance.  Column F is only for year 2021-2022 adjustments.</v>
      </c>
      <c r="I64" s="31"/>
      <c r="J64" s="95">
        <v>507</v>
      </c>
      <c r="K64" s="37" t="s">
        <v>184</v>
      </c>
      <c r="L64" s="267">
        <f t="shared" si="4"/>
        <v>0</v>
      </c>
      <c r="N64" s="275"/>
      <c r="O64" s="274"/>
      <c r="P64" s="195"/>
      <c r="R64" s="367"/>
      <c r="S64" s="367"/>
      <c r="T64" s="367"/>
      <c r="U64" s="367"/>
      <c r="V64" s="367"/>
    </row>
    <row r="65" spans="1:31" s="18" customFormat="1" ht="40.5" customHeight="1" x14ac:dyDescent="0.3">
      <c r="A65" s="189">
        <f>'Unit Data from Audit Worksheet'!A73</f>
        <v>647</v>
      </c>
      <c r="B65" s="235" t="str">
        <f>'Unit Data from Audit Worksheet'!C73</f>
        <v>Debt Service Fund</v>
      </c>
      <c r="C65" s="189" t="str">
        <f>'Unit Data from Audit Worksheet'!D73</f>
        <v>Please enter the Total Fund Balance for any Debt Service Funds</v>
      </c>
      <c r="D65" s="106"/>
      <c r="E65" s="234">
        <f>'Unit Data from Audit Worksheet'!F73</f>
        <v>0</v>
      </c>
      <c r="F65" s="219"/>
      <c r="G65" s="215"/>
      <c r="H65" s="219"/>
      <c r="I65" s="279"/>
      <c r="J65" s="218">
        <v>647</v>
      </c>
      <c r="K65" s="192" t="s">
        <v>748</v>
      </c>
      <c r="L65" s="280">
        <f>IF(D65="",E65,D65)</f>
        <v>0</v>
      </c>
      <c r="M65"/>
      <c r="N65" s="270"/>
      <c r="O65" s="286"/>
      <c r="P65" s="195"/>
      <c r="Q65" s="258"/>
      <c r="R65" s="3"/>
      <c r="S65" s="3"/>
      <c r="T65" s="3"/>
      <c r="U65" s="3"/>
      <c r="V65" s="3"/>
      <c r="W65"/>
      <c r="X65"/>
      <c r="Y65"/>
      <c r="Z65"/>
      <c r="AA65"/>
      <c r="AB65"/>
      <c r="AC65"/>
      <c r="AD65"/>
      <c r="AE65"/>
    </row>
    <row r="66" spans="1:31" ht="75" customHeight="1" x14ac:dyDescent="0.3">
      <c r="A66" s="265">
        <f>'Unit Data from Audit Worksheet'!A75</f>
        <v>171</v>
      </c>
      <c r="B66" s="47" t="str">
        <f>'Unit Data from Audit Worksheet'!C75</f>
        <v>Fund Statements - all Governmental Funds</v>
      </c>
      <c r="C66" s="266" t="str">
        <f>'Unit Data from Audit Worksheet'!D75</f>
        <v>Debt service expenditures from all governmental funds.  Include principal, interest paid, and debt issuance costs on long-term debt.</v>
      </c>
      <c r="D66" s="230"/>
      <c r="E66" s="139">
        <f>'Unit Data from Audit Worksheet'!F75</f>
        <v>0</v>
      </c>
      <c r="F66" s="40">
        <f>IF(L66&lt;0,"Error: Enter as a positive.",)</f>
        <v>0</v>
      </c>
      <c r="G66" s="64"/>
      <c r="H66" s="223"/>
      <c r="I66" s="31"/>
      <c r="J66" s="35">
        <v>171</v>
      </c>
      <c r="K66" s="44" t="s">
        <v>185</v>
      </c>
      <c r="L66" s="267">
        <f t="shared" si="4"/>
        <v>0</v>
      </c>
      <c r="P66" s="195"/>
    </row>
    <row r="67" spans="1:31" ht="75" customHeight="1" x14ac:dyDescent="0.3">
      <c r="A67" s="212">
        <f>'Unit Data from Audit Worksheet'!A79</f>
        <v>596</v>
      </c>
      <c r="B67" s="225"/>
      <c r="C67" s="211" t="str">
        <f>'Unit Data from Audit Worksheet'!D79</f>
        <v>Indicate if your water/sewer system:
50 - Became Operational
51 - Ceased Operations
52 - No Change
Select from the drop down list.</v>
      </c>
      <c r="D67" s="131"/>
      <c r="E67" s="231">
        <f>'Unit Data from Audit Worksheet'!F79</f>
        <v>0</v>
      </c>
      <c r="F67" s="224"/>
      <c r="G67" s="224"/>
      <c r="H67" s="223"/>
      <c r="I67" s="31"/>
      <c r="J67" s="222">
        <v>596</v>
      </c>
      <c r="K67" s="221" t="s">
        <v>313</v>
      </c>
      <c r="L67" s="267">
        <f t="shared" si="4"/>
        <v>0</v>
      </c>
      <c r="P67" s="196"/>
    </row>
    <row r="68" spans="1:31" ht="75.599999999999994" customHeight="1" x14ac:dyDescent="0.3">
      <c r="A68" s="212">
        <f>'Unit Data from Audit Worksheet'!A80</f>
        <v>80</v>
      </c>
      <c r="B68" s="225" t="str">
        <f>'Unit Data from Audit Worksheet'!C80</f>
        <v>Water Sewer Net Position Statement</v>
      </c>
      <c r="C68" s="211" t="str">
        <f>'Unit Data from Audit Worksheet'!D80</f>
        <v>Unrestricted Cash and investments 
Exclude restricted cash and/or restricted investments.</v>
      </c>
      <c r="D68" s="131"/>
      <c r="E68" s="231">
        <f>'Unit Data from Audit Worksheet'!F80</f>
        <v>0</v>
      </c>
      <c r="F68" s="224">
        <f>IF(L68&lt;0,"Error: Number is normally positive.",)</f>
        <v>0</v>
      </c>
      <c r="G68" s="224" t="e">
        <f>'Unit Data from Audit Worksheet'!G80</f>
        <v>#N/A</v>
      </c>
      <c r="H68" s="223"/>
      <c r="I68" s="31"/>
      <c r="J68" s="222">
        <v>80</v>
      </c>
      <c r="K68" s="221" t="s">
        <v>186</v>
      </c>
      <c r="L68" s="267">
        <f t="shared" si="4"/>
        <v>0</v>
      </c>
      <c r="P68" s="196"/>
    </row>
    <row r="69" spans="1:31" ht="63.6" customHeight="1" x14ac:dyDescent="0.3">
      <c r="A69" s="212">
        <f>'Unit Data from Audit Worksheet'!A81</f>
        <v>81</v>
      </c>
      <c r="B69" s="225" t="str">
        <f>'Unit Data from Audit Worksheet'!C81</f>
        <v>Water Sewer Net Position Statement</v>
      </c>
      <c r="C69" s="211" t="str">
        <f>'Unit Data from Audit Worksheet'!D81</f>
        <v>Customer accounts receivable (net of allowance accounts). 
Include both billed and unbilled amounts.</v>
      </c>
      <c r="D69" s="131"/>
      <c r="E69" s="231">
        <f>'Unit Data from Audit Worksheet'!F81</f>
        <v>0</v>
      </c>
      <c r="F69" s="224">
        <f>IF(L69&lt;0,"Error: Number is normally positive.",)</f>
        <v>0</v>
      </c>
      <c r="G69" s="226"/>
      <c r="H69" s="223"/>
      <c r="I69" s="31"/>
      <c r="J69" s="222">
        <v>81</v>
      </c>
      <c r="K69" s="221" t="s">
        <v>187</v>
      </c>
      <c r="L69" s="267">
        <f t="shared" si="4"/>
        <v>0</v>
      </c>
      <c r="P69" s="196"/>
    </row>
    <row r="70" spans="1:31" ht="68.25" customHeight="1" x14ac:dyDescent="0.3">
      <c r="A70" s="212">
        <f>'Unit Data from Audit Worksheet'!A82</f>
        <v>579</v>
      </c>
      <c r="B70" s="225" t="str">
        <f>'Unit Data from Audit Worksheet'!C82</f>
        <v>Water Sewer Net Position Statement</v>
      </c>
      <c r="C70" s="211" t="str">
        <f>'Unit Data from Audit Worksheet'!D82</f>
        <v>Water Sewer - Advance To:
Interfund loan receivable-portion of repayment plan longer than 12 months</v>
      </c>
      <c r="D70" s="131"/>
      <c r="E70" s="231">
        <f>'Unit Data from Audit Worksheet'!F82</f>
        <v>0</v>
      </c>
      <c r="F70" s="224"/>
      <c r="G70" s="226"/>
      <c r="H70" s="223"/>
      <c r="I70" s="31"/>
      <c r="J70" s="222">
        <v>579</v>
      </c>
      <c r="K70" s="221" t="s">
        <v>296</v>
      </c>
      <c r="L70" s="267">
        <f t="shared" si="4"/>
        <v>0</v>
      </c>
      <c r="N70" s="289"/>
      <c r="P70" s="196"/>
    </row>
    <row r="71" spans="1:31" ht="47.25" customHeight="1" x14ac:dyDescent="0.3">
      <c r="A71" s="212">
        <f>'Unit Data from Audit Worksheet'!A83</f>
        <v>510</v>
      </c>
      <c r="B71" s="225" t="str">
        <f>'Unit Data from Audit Worksheet'!C83</f>
        <v>Water Sewer Net Position Statement</v>
      </c>
      <c r="C71" s="211" t="str">
        <f>'Unit Data from Audit Worksheet'!D83</f>
        <v>Amount of Inventories and Prepaid expenses in current assets</v>
      </c>
      <c r="D71" s="131"/>
      <c r="E71" s="231">
        <f>'Unit Data from Audit Worksheet'!F83</f>
        <v>0</v>
      </c>
      <c r="F71" s="224"/>
      <c r="G71" s="226"/>
      <c r="H71" s="223"/>
      <c r="I71" s="31"/>
      <c r="J71" s="222">
        <v>510</v>
      </c>
      <c r="K71" s="221" t="s">
        <v>188</v>
      </c>
      <c r="L71" s="267">
        <f t="shared" si="4"/>
        <v>0</v>
      </c>
      <c r="P71" s="196"/>
    </row>
    <row r="72" spans="1:31" ht="43.2" x14ac:dyDescent="0.3">
      <c r="A72" s="212">
        <f>'Unit Data from Audit Worksheet'!A84</f>
        <v>654</v>
      </c>
      <c r="B72" s="225" t="str">
        <f>'Unit Data from Audit Worksheet'!C84</f>
        <v>Water Sewer Net Position Statement</v>
      </c>
      <c r="C72" s="211" t="str">
        <f>'Unit Data from Audit Worksheet'!D84</f>
        <v xml:space="preserve">Total Current assets as listed on the WS Net Position Statement.  
</v>
      </c>
      <c r="D72" s="131"/>
      <c r="E72" s="231">
        <f>'Unit Data from Audit Worksheet'!F84</f>
        <v>0</v>
      </c>
      <c r="F72" s="224">
        <f>IF((+L68+L69+L71)&gt;L72,"Please review components of current assets above Acct. (80+81+510&gt;654",)</f>
        <v>0</v>
      </c>
      <c r="G72" s="226"/>
      <c r="H72" s="223"/>
      <c r="I72" s="31"/>
      <c r="J72" s="222">
        <v>654</v>
      </c>
      <c r="K72" s="228" t="s">
        <v>387</v>
      </c>
      <c r="L72" s="267">
        <f t="shared" si="4"/>
        <v>0</v>
      </c>
      <c r="P72" s="196"/>
    </row>
    <row r="73" spans="1:31" ht="43.2" x14ac:dyDescent="0.3">
      <c r="A73" s="212">
        <f>'Unit Data from Audit Worksheet'!A85</f>
        <v>655</v>
      </c>
      <c r="B73" s="225" t="str">
        <f>'Unit Data from Audit Worksheet'!C85</f>
        <v>Water Sewer Net Position Statement</v>
      </c>
      <c r="C73" s="211" t="str">
        <f>'Unit Data from Audit Worksheet'!D85</f>
        <v>WS-Any current assets that are restricted (Cash, Accounts Rec., etc..) and included in account 654 above</v>
      </c>
      <c r="D73" s="131"/>
      <c r="E73" s="231">
        <f>'Unit Data from Audit Worksheet'!F85</f>
        <v>0</v>
      </c>
      <c r="F73" s="224"/>
      <c r="G73" s="226"/>
      <c r="H73" s="223"/>
      <c r="I73" s="31"/>
      <c r="J73" s="222">
        <v>655</v>
      </c>
      <c r="K73" s="228" t="s">
        <v>421</v>
      </c>
      <c r="L73" s="267">
        <f t="shared" si="4"/>
        <v>0</v>
      </c>
      <c r="P73" s="196"/>
    </row>
    <row r="74" spans="1:31" ht="42.75" customHeight="1" x14ac:dyDescent="0.3">
      <c r="A74" s="212">
        <f>'Unit Data from Audit Worksheet'!A86</f>
        <v>381</v>
      </c>
      <c r="B74" s="225" t="str">
        <f>'Unit Data from Audit Worksheet'!C86</f>
        <v>Water Sewer Net Position Statement</v>
      </c>
      <c r="C74" s="211" t="str">
        <f>'Unit Data from Audit Worksheet'!D86</f>
        <v>Total Assets and deferred outflows</v>
      </c>
      <c r="D74" s="131"/>
      <c r="E74" s="231">
        <f>'Unit Data from Audit Worksheet'!F86</f>
        <v>0</v>
      </c>
      <c r="F74" s="224" t="str">
        <f>IF(L74&lt;L72,"Please review components of current assets above acct. 381&lt;654"," ")</f>
        <v xml:space="preserve"> </v>
      </c>
      <c r="G74" s="226"/>
      <c r="H74" s="223"/>
      <c r="I74" s="31"/>
      <c r="J74" s="222">
        <v>381</v>
      </c>
      <c r="K74" s="221" t="s">
        <v>83</v>
      </c>
      <c r="L74" s="267">
        <f t="shared" si="4"/>
        <v>0</v>
      </c>
      <c r="P74" s="196"/>
    </row>
    <row r="75" spans="1:31" ht="60.75" customHeight="1" x14ac:dyDescent="0.3">
      <c r="A75" s="278">
        <f>'Unit Data from Audit Worksheet'!A87</f>
        <v>578</v>
      </c>
      <c r="B75" s="107" t="str">
        <f>'Unit Data from Audit Worksheet'!C87</f>
        <v>Water Sewer Net Position Statement</v>
      </c>
      <c r="C75" s="269" t="str">
        <f>'Unit Data from Audit Worksheet'!D87</f>
        <v>Water Sewer - Advance From: 
Interfund loan Payable-portion of repayment plan longer than 12 months</v>
      </c>
      <c r="D75" s="100"/>
      <c r="E75" s="142">
        <f>'Unit Data from Audit Worksheet'!F87</f>
        <v>0</v>
      </c>
      <c r="F75" s="101"/>
      <c r="G75" s="102"/>
      <c r="H75" s="103"/>
      <c r="I75" s="31"/>
      <c r="J75" s="95">
        <v>578</v>
      </c>
      <c r="K75" s="37" t="s">
        <v>297</v>
      </c>
      <c r="L75" s="267">
        <f t="shared" si="4"/>
        <v>0</v>
      </c>
      <c r="P75" s="196"/>
    </row>
    <row r="76" spans="1:31" s="18" customFormat="1" ht="104.25" customHeight="1" x14ac:dyDescent="0.3">
      <c r="A76" s="189">
        <v>633</v>
      </c>
      <c r="B76" s="235" t="str">
        <f>'Unit Data from Audit Worksheet'!C88</f>
        <v>Water Sewer Net Position Statement</v>
      </c>
      <c r="C76" s="189" t="str">
        <f>'Unit Data from Audit Worksheet'!D88</f>
        <v>Current liabilities (as reported on the Statement of Fund Net Position)
Include:   Current liabilities including current portion of long-term debt.  Deferred inflows should not be included in Current Liabilities  
Enter as positive</v>
      </c>
      <c r="D76" s="100"/>
      <c r="E76" s="234">
        <f>'Unit Data from Audit Worksheet'!F88</f>
        <v>0</v>
      </c>
      <c r="F76" s="219" t="str">
        <f>IF(L76&gt;=(L77+L78+L79+L80+L81+L82),"","Account 633 is less than the total sum of accounts 634 through 638 + 383")</f>
        <v/>
      </c>
      <c r="G76" s="207">
        <f>L76-(L77+L78+L79+L80+L81+L82)</f>
        <v>0</v>
      </c>
      <c r="H76" s="219"/>
      <c r="I76" s="279"/>
      <c r="J76" s="218">
        <v>633</v>
      </c>
      <c r="K76" s="192" t="s">
        <v>353</v>
      </c>
      <c r="L76" s="280">
        <f>IF(D76="",E76,D76)</f>
        <v>0</v>
      </c>
      <c r="M76"/>
      <c r="N76" s="270"/>
      <c r="O76" s="270"/>
      <c r="P76" s="196"/>
      <c r="Q76" s="258"/>
      <c r="R76" s="3"/>
      <c r="W76"/>
      <c r="X76"/>
      <c r="Y76"/>
      <c r="Z76"/>
      <c r="AA76"/>
      <c r="AB76"/>
      <c r="AC76"/>
      <c r="AD76"/>
      <c r="AE76"/>
    </row>
    <row r="77" spans="1:31" s="18" customFormat="1" ht="130.5" customHeight="1" x14ac:dyDescent="0.3">
      <c r="A77" s="189">
        <v>634</v>
      </c>
      <c r="B77" s="235" t="str">
        <f>'Unit Data from Audit Worksheet'!C89</f>
        <v>Water Sewer Net Position Statement</v>
      </c>
      <c r="C77" s="189" t="str">
        <f>'Unit Data from Audit Worksheet'!D89</f>
        <v>Please enter any bond anticipation notes that are classified as current liabilities and included in account 633 above (amounts entered should agree to the current amount included in the changes to long-term debt note)
Enter as positive</v>
      </c>
      <c r="D77" s="100"/>
      <c r="E77" s="234">
        <f>'Unit Data from Audit Worksheet'!F89</f>
        <v>0</v>
      </c>
      <c r="F77" s="219"/>
      <c r="G77" s="207"/>
      <c r="H77" s="219"/>
      <c r="I77" s="279"/>
      <c r="J77" s="218">
        <v>634</v>
      </c>
      <c r="K77" s="192" t="s">
        <v>354</v>
      </c>
      <c r="L77" s="280">
        <f>IF(D77="",E77,D77)</f>
        <v>0</v>
      </c>
      <c r="M77"/>
      <c r="N77" s="270"/>
      <c r="O77" s="270"/>
      <c r="P77" s="196"/>
      <c r="Q77" s="258"/>
      <c r="R77" s="3"/>
      <c r="W77"/>
      <c r="X77"/>
      <c r="Y77"/>
      <c r="Z77"/>
      <c r="AA77"/>
      <c r="AB77"/>
      <c r="AC77"/>
      <c r="AD77"/>
      <c r="AE77"/>
    </row>
    <row r="78" spans="1:31" s="18" customFormat="1" ht="105.75" customHeight="1" x14ac:dyDescent="0.3">
      <c r="A78" s="189">
        <v>635</v>
      </c>
      <c r="B78" s="235" t="str">
        <f>'Unit Data from Audit Worksheet'!C90</f>
        <v>Water Sewer Net Position Statement</v>
      </c>
      <c r="C78" s="189" t="str">
        <f>'Unit Data from Audit Worksheet'!D90</f>
        <v>Please enter any compensated absences that are classified as current liabilities and included in account 633 above (amounts entered should agree to the current amount included in the changes to long-term debt note)
Enter as positive</v>
      </c>
      <c r="D78" s="100"/>
      <c r="E78" s="234">
        <f>'Unit Data from Audit Worksheet'!F90</f>
        <v>0</v>
      </c>
      <c r="F78" s="219"/>
      <c r="G78" s="207"/>
      <c r="H78" s="219"/>
      <c r="I78" s="279"/>
      <c r="J78" s="218">
        <v>635</v>
      </c>
      <c r="K78" s="192" t="s">
        <v>355</v>
      </c>
      <c r="L78" s="280">
        <f>IF(D78="",E78,D78)</f>
        <v>0</v>
      </c>
      <c r="M78"/>
      <c r="N78" s="270"/>
      <c r="O78" s="270"/>
      <c r="P78" s="196"/>
      <c r="Q78" s="258"/>
      <c r="R78" s="3"/>
      <c r="W78"/>
      <c r="X78"/>
      <c r="Y78"/>
      <c r="Z78"/>
      <c r="AA78"/>
      <c r="AB78"/>
      <c r="AC78"/>
      <c r="AD78"/>
      <c r="AE78"/>
    </row>
    <row r="79" spans="1:31" s="18" customFormat="1" ht="136.19999999999999" customHeight="1" x14ac:dyDescent="0.3">
      <c r="A79" s="189">
        <v>636</v>
      </c>
      <c r="B79" s="235" t="str">
        <f>'Unit Data from Audit Worksheet'!C91</f>
        <v>Water Sewer Net Position Statement</v>
      </c>
      <c r="C79" s="189" t="str">
        <f>'Unit Data from Audit Worksheet'!D91</f>
        <v>Please enter any pension liabilities that are classified as current liabilities and included in account 633 above (amounts entered should agree to the current amount included in the changes to long-term debt note)
Enter as positive</v>
      </c>
      <c r="D79" s="100"/>
      <c r="E79" s="234">
        <f>'Unit Data from Audit Worksheet'!F91</f>
        <v>0</v>
      </c>
      <c r="F79" s="219"/>
      <c r="G79" s="207"/>
      <c r="H79" s="219"/>
      <c r="I79" s="279"/>
      <c r="J79" s="218">
        <v>636</v>
      </c>
      <c r="K79" s="192" t="s">
        <v>350</v>
      </c>
      <c r="L79" s="280">
        <f t="shared" ref="L79:L89" si="6">IF(D79="",E79,D79)</f>
        <v>0</v>
      </c>
      <c r="M79"/>
      <c r="N79" s="270"/>
      <c r="O79" s="270"/>
      <c r="P79" s="196"/>
      <c r="Q79" s="258"/>
      <c r="R79" s="3"/>
      <c r="W79"/>
      <c r="X79"/>
      <c r="Y79"/>
      <c r="Z79"/>
      <c r="AA79"/>
      <c r="AB79"/>
      <c r="AC79"/>
      <c r="AD79"/>
      <c r="AE79"/>
    </row>
    <row r="80" spans="1:31" s="18" customFormat="1" ht="89.4" customHeight="1" x14ac:dyDescent="0.3">
      <c r="A80" s="189">
        <v>637</v>
      </c>
      <c r="B80" s="235" t="str">
        <f>'Unit Data from Audit Worksheet'!C92</f>
        <v>Water Sewer Net Position Statement</v>
      </c>
      <c r="C80" s="189" t="str">
        <f>'Unit Data from Audit Worksheet'!D92</f>
        <v>Please enter any current liabilities that are payable from restricted assets and included in account 633 above.
Enter as positive</v>
      </c>
      <c r="D80" s="100"/>
      <c r="E80" s="234">
        <f>'Unit Data from Audit Worksheet'!F92</f>
        <v>0</v>
      </c>
      <c r="F80" s="219"/>
      <c r="G80" s="207"/>
      <c r="H80" s="219"/>
      <c r="I80" s="279"/>
      <c r="J80" s="218">
        <v>637</v>
      </c>
      <c r="K80" s="192" t="s">
        <v>351</v>
      </c>
      <c r="L80" s="280">
        <f t="shared" si="6"/>
        <v>0</v>
      </c>
      <c r="M80"/>
      <c r="N80" s="270"/>
      <c r="O80" s="270"/>
      <c r="P80" s="199"/>
      <c r="Q80" s="258"/>
      <c r="R80" s="3"/>
      <c r="W80"/>
      <c r="X80"/>
      <c r="Y80"/>
      <c r="Z80"/>
      <c r="AA80"/>
      <c r="AB80"/>
      <c r="AC80"/>
      <c r="AD80"/>
      <c r="AE80"/>
    </row>
    <row r="81" spans="1:31" s="18" customFormat="1" ht="138" customHeight="1" x14ac:dyDescent="0.3">
      <c r="A81" s="189">
        <v>638</v>
      </c>
      <c r="B81" s="235" t="str">
        <f>'Unit Data from Audit Worksheet'!C93</f>
        <v>Water Sewer Net Position Statement</v>
      </c>
      <c r="C81" s="189" t="str">
        <f>'Unit Data from Audit Worksheet'!D93</f>
        <v>Please enter any OPEB liabilities that are classified as current liabilities and included in account 633 above (amounts entered should agree to the current amount included in the changes to long-term debt note)
Enter as positive</v>
      </c>
      <c r="D81" s="100"/>
      <c r="E81" s="234">
        <f>'Unit Data from Audit Worksheet'!F93</f>
        <v>0</v>
      </c>
      <c r="F81" s="219"/>
      <c r="G81" s="207"/>
      <c r="H81" s="219"/>
      <c r="I81" s="279"/>
      <c r="J81" s="218">
        <v>638</v>
      </c>
      <c r="K81" s="192" t="s">
        <v>356</v>
      </c>
      <c r="L81" s="280">
        <f t="shared" si="6"/>
        <v>0</v>
      </c>
      <c r="M81"/>
      <c r="N81" s="270"/>
      <c r="O81" s="270"/>
      <c r="P81" s="196"/>
      <c r="Q81" s="258"/>
      <c r="R81" s="3"/>
      <c r="W81"/>
      <c r="X81"/>
      <c r="Y81"/>
      <c r="Z81"/>
      <c r="AA81"/>
      <c r="AB81"/>
      <c r="AC81"/>
      <c r="AD81"/>
      <c r="AE81"/>
    </row>
    <row r="82" spans="1:31" ht="111.6" customHeight="1" x14ac:dyDescent="0.3">
      <c r="A82" s="265">
        <f>'Unit Data from Audit Worksheet'!A94</f>
        <v>383</v>
      </c>
      <c r="B82" s="47" t="str">
        <f>'Unit Data from Audit Worksheet'!C94</f>
        <v>Water Sewer Net Position Statement</v>
      </c>
      <c r="C82" s="266" t="str">
        <f>'Unit Data from Audit Worksheet'!D94</f>
        <v>Unearned revenue (arising from cash receipts) that were included in Current Liabilities in the question in account 633 above.
Enter as positive</v>
      </c>
      <c r="D82" s="131"/>
      <c r="E82" s="139">
        <f>'Unit Data from Audit Worksheet'!F94</f>
        <v>0</v>
      </c>
      <c r="F82" s="40">
        <f>IF(L82&lt;0,"Error: Enter as a positive.",)</f>
        <v>0</v>
      </c>
      <c r="G82" s="64"/>
      <c r="H82" s="223"/>
      <c r="I82" s="31"/>
      <c r="J82" s="35">
        <v>383</v>
      </c>
      <c r="K82" s="44" t="s">
        <v>189</v>
      </c>
      <c r="L82" s="267">
        <f t="shared" si="6"/>
        <v>0</v>
      </c>
      <c r="P82" s="196"/>
    </row>
    <row r="83" spans="1:31" ht="54" customHeight="1" x14ac:dyDescent="0.3">
      <c r="A83" s="212">
        <f>'Unit Data from Audit Worksheet'!A95</f>
        <v>349</v>
      </c>
      <c r="B83" s="225" t="str">
        <f>'Unit Data from Audit Worksheet'!C95</f>
        <v>Water Sewer Net Position Statement</v>
      </c>
      <c r="C83" s="211" t="str">
        <f>'Unit Data from Audit Worksheet'!D95</f>
        <v>Total Liabilities and deferred inflows</v>
      </c>
      <c r="D83" s="131"/>
      <c r="E83" s="231">
        <f>'Unit Data from Audit Worksheet'!F95</f>
        <v>0</v>
      </c>
      <c r="F83" s="224">
        <f>IF(L76&gt;L83,"Error: Please review accts 633&gt;349",)</f>
        <v>0</v>
      </c>
      <c r="G83" s="226"/>
      <c r="H83" s="223"/>
      <c r="I83" s="31"/>
      <c r="J83" s="222">
        <v>349</v>
      </c>
      <c r="K83" s="221" t="s">
        <v>92</v>
      </c>
      <c r="L83" s="267">
        <f t="shared" si="6"/>
        <v>0</v>
      </c>
      <c r="P83" s="196"/>
    </row>
    <row r="84" spans="1:31" ht="56.25" customHeight="1" x14ac:dyDescent="0.3">
      <c r="A84" s="212">
        <f>'Unit Data from Audit Worksheet'!A96</f>
        <v>375</v>
      </c>
      <c r="B84" s="225" t="str">
        <f>'Unit Data from Audit Worksheet'!C96</f>
        <v>Water Sewer Net Position Statement</v>
      </c>
      <c r="C84" s="211" t="str">
        <f>'Unit Data from Audit Worksheet'!D96</f>
        <v>Total Net position, Unrestricted - enter negative unrestricted net position as a negative</v>
      </c>
      <c r="D84" s="131"/>
      <c r="E84" s="231">
        <f>'Unit Data from Audit Worksheet'!F96</f>
        <v>0</v>
      </c>
      <c r="F84" s="224"/>
      <c r="G84" s="226"/>
      <c r="H84" s="223"/>
      <c r="I84" s="31"/>
      <c r="J84" s="222">
        <v>375</v>
      </c>
      <c r="K84" s="221" t="s">
        <v>190</v>
      </c>
      <c r="L84" s="267">
        <f t="shared" si="6"/>
        <v>0</v>
      </c>
      <c r="P84" s="196"/>
    </row>
    <row r="85" spans="1:31" ht="56.25" customHeight="1" x14ac:dyDescent="0.3">
      <c r="A85" s="212">
        <f>'Unit Data from Audit Worksheet'!A97</f>
        <v>83</v>
      </c>
      <c r="B85" s="225" t="str">
        <f>'Unit Data from Audit Worksheet'!C97</f>
        <v>Water Sewer Net Position Statement</v>
      </c>
      <c r="C85" s="211" t="str">
        <f>'Unit Data from Audit Worksheet'!D97</f>
        <v>Total Net position</v>
      </c>
      <c r="D85" s="131"/>
      <c r="E85" s="231">
        <f>'Unit Data from Audit Worksheet'!F97</f>
        <v>0</v>
      </c>
      <c r="F85" s="224">
        <f>IF(+L74-L83-L85=0,,"Error: Total assets less total liabilities do not equal net position acct 381-349-83=0")</f>
        <v>0</v>
      </c>
      <c r="G85" s="82">
        <f>L74-L83-L85</f>
        <v>0</v>
      </c>
      <c r="H85" s="223"/>
      <c r="I85" s="31"/>
      <c r="J85" s="222">
        <v>83</v>
      </c>
      <c r="K85" s="221" t="s">
        <v>73</v>
      </c>
      <c r="L85" s="267">
        <f t="shared" si="6"/>
        <v>0</v>
      </c>
      <c r="O85" s="274" t="e">
        <f>'Unit Data from Audit Worksheet'!E97</f>
        <v>#N/A</v>
      </c>
      <c r="P85" s="196"/>
      <c r="Q85" s="227"/>
    </row>
    <row r="86" spans="1:31" ht="56.25" customHeight="1" x14ac:dyDescent="0.3">
      <c r="A86" s="212">
        <f>'Unit Data from Audit Worksheet'!A99</f>
        <v>90</v>
      </c>
      <c r="B86" s="225" t="str">
        <f>'Unit Data from Audit Worksheet'!C99</f>
        <v>Electric Fund Net Position Statement</v>
      </c>
      <c r="C86" s="211" t="str">
        <f>'Unit Data from Audit Worksheet'!D99</f>
        <v>All Unrestricted Cash and Investments.  
Exclude any restricted cash and investments.</v>
      </c>
      <c r="D86" s="131"/>
      <c r="E86" s="231">
        <f>'Unit Data from Audit Worksheet'!F99</f>
        <v>0</v>
      </c>
      <c r="F86" s="224">
        <f>IF(L86&lt;0,"Error: Number is normally positive.",)</f>
        <v>0</v>
      </c>
      <c r="G86" s="226"/>
      <c r="H86" s="223"/>
      <c r="I86" s="31"/>
      <c r="J86" s="222">
        <v>90</v>
      </c>
      <c r="K86" s="221" t="s">
        <v>191</v>
      </c>
      <c r="L86" s="267">
        <f t="shared" si="6"/>
        <v>0</v>
      </c>
      <c r="P86" s="196"/>
    </row>
    <row r="87" spans="1:31" ht="56.25" customHeight="1" x14ac:dyDescent="0.3">
      <c r="A87" s="212">
        <f>'Unit Data from Audit Worksheet'!A100</f>
        <v>91</v>
      </c>
      <c r="B87" s="225" t="str">
        <f>'Unit Data from Audit Worksheet'!C100</f>
        <v>Electric Fund Net Position Statement</v>
      </c>
      <c r="C87" s="211" t="str">
        <f>'Unit Data from Audit Worksheet'!D100</f>
        <v xml:space="preserve">Customer accounts receivable (net of allowance accounts)
Include billed and unbilled amounts </v>
      </c>
      <c r="D87" s="131"/>
      <c r="E87" s="231">
        <f>'Unit Data from Audit Worksheet'!F100</f>
        <v>0</v>
      </c>
      <c r="F87" s="224">
        <f>IF(L87&lt;0,"Error: Number is normally positive.",)</f>
        <v>0</v>
      </c>
      <c r="G87" s="226"/>
      <c r="H87" s="223"/>
      <c r="I87" s="31"/>
      <c r="J87" s="222">
        <v>91</v>
      </c>
      <c r="K87" s="221" t="s">
        <v>192</v>
      </c>
      <c r="L87" s="267">
        <f t="shared" si="6"/>
        <v>0</v>
      </c>
      <c r="P87" s="196"/>
    </row>
    <row r="88" spans="1:31" ht="56.25" customHeight="1" x14ac:dyDescent="0.3">
      <c r="A88" s="212">
        <f>'Unit Data from Audit Worksheet'!A101</f>
        <v>581</v>
      </c>
      <c r="B88" s="225" t="str">
        <f>'Unit Data from Audit Worksheet'!C101</f>
        <v>Electric Fund Net Position Statement</v>
      </c>
      <c r="C88" s="211" t="str">
        <f>'Unit Data from Audit Worksheet'!D101</f>
        <v>Electric Fund - Advance To:
Interfund loan receivable-portion of repayment plan longer than 12 months</v>
      </c>
      <c r="D88" s="131"/>
      <c r="E88" s="231">
        <f>'Unit Data from Audit Worksheet'!F101</f>
        <v>0</v>
      </c>
      <c r="F88" s="224"/>
      <c r="G88" s="226"/>
      <c r="H88" s="223"/>
      <c r="I88" s="31"/>
      <c r="J88" s="222">
        <v>581</v>
      </c>
      <c r="K88" s="221" t="s">
        <v>298</v>
      </c>
      <c r="L88" s="267">
        <f t="shared" si="6"/>
        <v>0</v>
      </c>
      <c r="P88" s="196"/>
    </row>
    <row r="89" spans="1:31" ht="56.25" customHeight="1" x14ac:dyDescent="0.3">
      <c r="A89" s="212">
        <f>'Unit Data from Audit Worksheet'!A102</f>
        <v>511</v>
      </c>
      <c r="B89" s="225" t="str">
        <f>'Unit Data from Audit Worksheet'!C102</f>
        <v>Electric Fund Net Position Statement</v>
      </c>
      <c r="C89" s="211" t="str">
        <f>'Unit Data from Audit Worksheet'!D102</f>
        <v>Amount of inventories and prepaids</v>
      </c>
      <c r="D89" s="131"/>
      <c r="E89" s="231">
        <f>'Unit Data from Audit Worksheet'!F102</f>
        <v>0</v>
      </c>
      <c r="F89" s="224">
        <f t="shared" ref="F89:F94" si="7">IF(L89&lt;0,"Error: Number is normally positive.",)</f>
        <v>0</v>
      </c>
      <c r="G89" s="226"/>
      <c r="H89" s="223"/>
      <c r="I89" s="31"/>
      <c r="J89" s="222">
        <v>511</v>
      </c>
      <c r="K89" s="221" t="s">
        <v>193</v>
      </c>
      <c r="L89" s="267">
        <f t="shared" si="6"/>
        <v>0</v>
      </c>
      <c r="P89" s="196"/>
    </row>
    <row r="90" spans="1:31" ht="62.25" customHeight="1" x14ac:dyDescent="0.3">
      <c r="A90" s="212">
        <f>'Unit Data from Audit Worksheet'!A103</f>
        <v>657</v>
      </c>
      <c r="B90" s="225" t="str">
        <f>'Unit Data from Audit Worksheet'!C103</f>
        <v>Electric Fund Net Position Statement</v>
      </c>
      <c r="C90" s="211" t="str">
        <f>'Unit Data from Audit Worksheet'!D103</f>
        <v xml:space="preserve">Total Current assets as listed on the Electric Net Position Statement.  
</v>
      </c>
      <c r="D90" s="131"/>
      <c r="E90" s="231">
        <f>'Unit Data from Audit Worksheet'!F103</f>
        <v>0</v>
      </c>
      <c r="F90" s="224">
        <f t="shared" si="7"/>
        <v>0</v>
      </c>
      <c r="G90" s="226"/>
      <c r="H90" s="223"/>
      <c r="I90" s="31"/>
      <c r="J90" s="222">
        <v>657</v>
      </c>
      <c r="K90" s="221" t="s">
        <v>390</v>
      </c>
      <c r="L90" s="280">
        <f>IF(D90="",E90,D90)</f>
        <v>0</v>
      </c>
      <c r="P90" s="196"/>
    </row>
    <row r="91" spans="1:31" ht="62.25" customHeight="1" x14ac:dyDescent="0.3">
      <c r="A91" s="212">
        <f>'Unit Data from Audit Worksheet'!A104</f>
        <v>658</v>
      </c>
      <c r="B91" s="225" t="str">
        <f>'Unit Data from Audit Worksheet'!C104</f>
        <v>Electric Fund Net Position Statement</v>
      </c>
      <c r="C91" s="211" t="str">
        <f>'Unit Data from Audit Worksheet'!D104</f>
        <v>Electric-Any current assets that are restricted (Cash, Accounts Rec., etc..) and included in account 657 above</v>
      </c>
      <c r="D91" s="131"/>
      <c r="E91" s="231">
        <f>'Unit Data from Audit Worksheet'!F104</f>
        <v>0</v>
      </c>
      <c r="F91" s="224">
        <f t="shared" si="7"/>
        <v>0</v>
      </c>
      <c r="G91" s="226"/>
      <c r="H91" s="223"/>
      <c r="I91" s="31"/>
      <c r="J91" s="222">
        <v>658</v>
      </c>
      <c r="K91" s="221" t="s">
        <v>420</v>
      </c>
      <c r="L91" s="280">
        <f>IF(D91="",E91,D91)</f>
        <v>0</v>
      </c>
      <c r="P91" s="196"/>
    </row>
    <row r="92" spans="1:31" ht="39.75" customHeight="1" x14ac:dyDescent="0.3">
      <c r="A92" s="212">
        <f>'Unit Data from Audit Worksheet'!A105</f>
        <v>382</v>
      </c>
      <c r="B92" s="225" t="str">
        <f>'Unit Data from Audit Worksheet'!C105</f>
        <v>Electric Fund Net Position Statement</v>
      </c>
      <c r="C92" s="211" t="str">
        <f>'Unit Data from Audit Worksheet'!D105</f>
        <v>Total Assets and deferred outflows</v>
      </c>
      <c r="D92" s="131"/>
      <c r="E92" s="231">
        <f>'Unit Data from Audit Worksheet'!F105</f>
        <v>0</v>
      </c>
      <c r="F92" s="224">
        <f t="shared" si="7"/>
        <v>0</v>
      </c>
      <c r="G92" s="226"/>
      <c r="H92" s="223"/>
      <c r="I92" s="31"/>
      <c r="J92" s="222">
        <v>382</v>
      </c>
      <c r="K92" s="221" t="s">
        <v>84</v>
      </c>
      <c r="L92" s="267">
        <f>IF(D92="",E92,D92)</f>
        <v>0</v>
      </c>
      <c r="P92" s="196"/>
    </row>
    <row r="93" spans="1:31" ht="39.75" customHeight="1" x14ac:dyDescent="0.3">
      <c r="A93" s="212">
        <f>'Unit Data from Audit Worksheet'!A106</f>
        <v>360</v>
      </c>
      <c r="B93" s="225" t="str">
        <f>'Unit Data from Audit Worksheet'!C106</f>
        <v>Electric Fund Net Position Statement</v>
      </c>
      <c r="C93" s="211" t="str">
        <f>'Unit Data from Audit Worksheet'!D106</f>
        <v>Total liabilities and total deferred inflows</v>
      </c>
      <c r="D93" s="131"/>
      <c r="E93" s="231">
        <f>'Unit Data from Audit Worksheet'!F106</f>
        <v>0</v>
      </c>
      <c r="F93" s="224">
        <f t="shared" si="7"/>
        <v>0</v>
      </c>
      <c r="G93" s="226"/>
      <c r="H93" s="223"/>
      <c r="I93" s="31"/>
      <c r="J93" s="222">
        <v>360</v>
      </c>
      <c r="K93" s="99" t="s">
        <v>95</v>
      </c>
      <c r="L93" s="267">
        <f>IF(D93="",E93,D93)</f>
        <v>0</v>
      </c>
      <c r="P93" s="196"/>
    </row>
    <row r="94" spans="1:31" ht="58.5" customHeight="1" x14ac:dyDescent="0.3">
      <c r="A94" s="212">
        <f>'Unit Data from Audit Worksheet'!A107</f>
        <v>580</v>
      </c>
      <c r="B94" s="225" t="str">
        <f>'Unit Data from Audit Worksheet'!C107</f>
        <v>Electric Fund Net Position Statement</v>
      </c>
      <c r="C94" s="211" t="str">
        <f>'Unit Data from Audit Worksheet'!D107</f>
        <v>Electric Fund - Advance From:
Interfund loans payable-portion of repayment plan longer than 12 months</v>
      </c>
      <c r="D94" s="131"/>
      <c r="E94" s="231">
        <f>'Unit Data from Audit Worksheet'!F107</f>
        <v>0</v>
      </c>
      <c r="F94" s="224">
        <f t="shared" si="7"/>
        <v>0</v>
      </c>
      <c r="G94" s="226"/>
      <c r="H94" s="223"/>
      <c r="I94" s="31"/>
      <c r="J94" s="222">
        <v>580</v>
      </c>
      <c r="K94" s="99" t="s">
        <v>299</v>
      </c>
      <c r="L94" s="267">
        <f>IF(D94="",E94,D94)</f>
        <v>0</v>
      </c>
      <c r="N94" s="275"/>
      <c r="P94" s="200"/>
    </row>
    <row r="95" spans="1:31" s="18" customFormat="1" ht="126.6" customHeight="1" x14ac:dyDescent="0.3">
      <c r="A95" s="212">
        <f>'Unit Data from Audit Worksheet'!A108</f>
        <v>639</v>
      </c>
      <c r="B95" s="225" t="str">
        <f>'Unit Data from Audit Worksheet'!C108</f>
        <v>Electric Fund Net Position Statement</v>
      </c>
      <c r="C95" s="211" t="str">
        <f>'Unit Data from Audit Worksheet'!D108</f>
        <v>Current liabilities (as reported on the Statement of Fund Net Position)
Include:   Current liabilities including current portion of long-term debt.  Deferred inflows should not be included in Current Liabilities   
Enter as a positive</v>
      </c>
      <c r="D95" s="131"/>
      <c r="E95" s="231">
        <f>'Unit Data from Audit Worksheet'!F108</f>
        <v>0</v>
      </c>
      <c r="F95" s="224" t="str">
        <f>IF(L95&gt;=(L96+L97+L98+L99+L100+L101),"","Account 639 is less than the total sum of accounts 640 through 644 + 384")</f>
        <v/>
      </c>
      <c r="G95" s="226">
        <f>L95-(L96+L97+L98+L99+L100+L101)</f>
        <v>0</v>
      </c>
      <c r="H95" s="223"/>
      <c r="I95" s="31"/>
      <c r="J95" s="222">
        <v>639</v>
      </c>
      <c r="K95" s="221" t="s">
        <v>357</v>
      </c>
      <c r="L95" s="280">
        <f t="shared" ref="L95:L119" si="8">IF(D95="",E95,D95)</f>
        <v>0</v>
      </c>
      <c r="M95"/>
      <c r="P95" s="196"/>
      <c r="Q95" s="258"/>
      <c r="R95" s="3"/>
      <c r="S95" s="3"/>
      <c r="T95" s="3"/>
      <c r="U95" s="3"/>
      <c r="V95" s="3"/>
      <c r="W95"/>
      <c r="X95"/>
      <c r="Y95"/>
      <c r="Z95"/>
      <c r="AA95"/>
      <c r="AB95"/>
      <c r="AC95"/>
      <c r="AD95"/>
      <c r="AE95"/>
    </row>
    <row r="96" spans="1:31" s="18" customFormat="1" ht="127.8" customHeight="1" x14ac:dyDescent="0.3">
      <c r="A96" s="212">
        <f>'Unit Data from Audit Worksheet'!A109</f>
        <v>640</v>
      </c>
      <c r="B96" s="225" t="str">
        <f>'Unit Data from Audit Worksheet'!C109</f>
        <v>Electric Fund Net Position Statement</v>
      </c>
      <c r="C96" s="211" t="str">
        <f>'Unit Data from Audit Worksheet'!D109</f>
        <v>Please enter any bond anticipation notes that are classified as current liabilities and included in account 639 above (amounts entered should agree to the current amount included in the changes to long-term debt note)
Enter as a positive</v>
      </c>
      <c r="D96" s="131"/>
      <c r="E96" s="231">
        <f>'Unit Data from Audit Worksheet'!F109</f>
        <v>0</v>
      </c>
      <c r="F96" s="224"/>
      <c r="G96" s="226"/>
      <c r="H96" s="223"/>
      <c r="I96" s="31"/>
      <c r="J96" s="222">
        <v>640</v>
      </c>
      <c r="K96" s="221" t="s">
        <v>358</v>
      </c>
      <c r="L96" s="280">
        <f t="shared" si="8"/>
        <v>0</v>
      </c>
      <c r="M96"/>
      <c r="P96" s="196"/>
      <c r="Q96" s="258"/>
      <c r="R96" s="3"/>
      <c r="S96" s="3"/>
      <c r="T96" s="3"/>
      <c r="U96" s="3"/>
      <c r="V96" s="3"/>
      <c r="W96"/>
      <c r="X96"/>
      <c r="Y96"/>
      <c r="Z96"/>
      <c r="AA96"/>
      <c r="AB96"/>
      <c r="AC96"/>
      <c r="AD96"/>
      <c r="AE96"/>
    </row>
    <row r="97" spans="1:31" s="18" customFormat="1" ht="140.4" customHeight="1" x14ac:dyDescent="0.3">
      <c r="A97" s="212">
        <f>'Unit Data from Audit Worksheet'!A110</f>
        <v>641</v>
      </c>
      <c r="B97" s="225" t="str">
        <f>'Unit Data from Audit Worksheet'!C110</f>
        <v>Electric Fund Net Position Statement</v>
      </c>
      <c r="C97" s="211" t="str">
        <f>'Unit Data from Audit Worksheet'!D110</f>
        <v>Please enter any compensated absences that are classified as current liabilities and included in account 639 above (amounts entered should agree to the current amount included in the changes to long-term debt note)
Enter as a positive</v>
      </c>
      <c r="D97" s="131"/>
      <c r="E97" s="231">
        <f>'Unit Data from Audit Worksheet'!F110</f>
        <v>0</v>
      </c>
      <c r="F97" s="224"/>
      <c r="G97" s="226"/>
      <c r="H97" s="223"/>
      <c r="I97" s="31"/>
      <c r="J97" s="222">
        <v>641</v>
      </c>
      <c r="K97" s="221" t="s">
        <v>359</v>
      </c>
      <c r="L97" s="280">
        <f t="shared" si="8"/>
        <v>0</v>
      </c>
      <c r="M97"/>
      <c r="P97" s="201"/>
      <c r="Q97" s="258"/>
      <c r="R97" s="3"/>
      <c r="S97" s="3"/>
      <c r="T97" s="3"/>
      <c r="U97" s="3"/>
      <c r="V97" s="3"/>
      <c r="W97"/>
      <c r="X97"/>
      <c r="Y97"/>
      <c r="Z97"/>
      <c r="AA97"/>
      <c r="AB97"/>
      <c r="AC97"/>
      <c r="AD97"/>
      <c r="AE97"/>
    </row>
    <row r="98" spans="1:31" s="18" customFormat="1" ht="133.19999999999999" customHeight="1" x14ac:dyDescent="0.3">
      <c r="A98" s="212">
        <f>'Unit Data from Audit Worksheet'!A111</f>
        <v>642</v>
      </c>
      <c r="B98" s="225" t="str">
        <f>'Unit Data from Audit Worksheet'!C111</f>
        <v>Electric Fund Net Position Statement</v>
      </c>
      <c r="C98" s="211" t="str">
        <f>'Unit Data from Audit Worksheet'!D111</f>
        <v>Please enter any pension liabilities that are classified as current liabilities and included account in 639 above (amounts entered should agree to the current amount included in the changes to long-term debt note)
Enter as a positive</v>
      </c>
      <c r="D98" s="131"/>
      <c r="E98" s="231">
        <f>'Unit Data from Audit Worksheet'!F111</f>
        <v>0</v>
      </c>
      <c r="F98" s="224"/>
      <c r="G98" s="226"/>
      <c r="H98" s="223"/>
      <c r="I98" s="31"/>
      <c r="J98" s="222">
        <v>642</v>
      </c>
      <c r="K98" s="221" t="s">
        <v>360</v>
      </c>
      <c r="L98" s="280">
        <f t="shared" si="8"/>
        <v>0</v>
      </c>
      <c r="M98"/>
      <c r="P98" s="201"/>
      <c r="Q98" s="258"/>
      <c r="R98" s="3"/>
      <c r="S98" s="3"/>
      <c r="T98" s="3"/>
      <c r="U98" s="3"/>
      <c r="V98" s="3"/>
      <c r="W98"/>
      <c r="X98"/>
      <c r="Y98"/>
      <c r="Z98"/>
      <c r="AA98"/>
      <c r="AB98"/>
      <c r="AC98"/>
      <c r="AD98"/>
      <c r="AE98"/>
    </row>
    <row r="99" spans="1:31" s="18" customFormat="1" ht="101.4" customHeight="1" x14ac:dyDescent="0.3">
      <c r="A99" s="212">
        <f>'Unit Data from Audit Worksheet'!A112</f>
        <v>643</v>
      </c>
      <c r="B99" s="225" t="str">
        <f>'Unit Data from Audit Worksheet'!C112</f>
        <v>Electric Fund Net Position Statement</v>
      </c>
      <c r="C99" s="211" t="str">
        <f>'Unit Data from Audit Worksheet'!D112</f>
        <v>Please enter any current liabilities that are payable from restricted assets and included in account 639 above. 
Enter as a positive</v>
      </c>
      <c r="D99" s="131"/>
      <c r="E99" s="231">
        <f>'Unit Data from Audit Worksheet'!F112</f>
        <v>0</v>
      </c>
      <c r="F99" s="224"/>
      <c r="G99" s="226"/>
      <c r="H99" s="223"/>
      <c r="I99" s="31"/>
      <c r="J99" s="222">
        <v>643</v>
      </c>
      <c r="K99" s="221" t="s">
        <v>361</v>
      </c>
      <c r="L99" s="280">
        <f t="shared" si="8"/>
        <v>0</v>
      </c>
      <c r="M99"/>
      <c r="P99" s="196"/>
      <c r="Q99" s="258"/>
      <c r="R99" s="3"/>
      <c r="S99" s="3"/>
      <c r="T99" s="3"/>
      <c r="U99" s="3"/>
      <c r="V99" s="3"/>
      <c r="W99"/>
      <c r="X99"/>
      <c r="Y99"/>
      <c r="Z99"/>
      <c r="AA99"/>
      <c r="AB99"/>
      <c r="AC99"/>
      <c r="AD99"/>
      <c r="AE99"/>
    </row>
    <row r="100" spans="1:31" s="18" customFormat="1" ht="133.19999999999999" customHeight="1" x14ac:dyDescent="0.3">
      <c r="A100" s="212">
        <f>'Unit Data from Audit Worksheet'!A113</f>
        <v>644</v>
      </c>
      <c r="B100" s="225" t="str">
        <f>'Unit Data from Audit Worksheet'!C113</f>
        <v>Electric Fund Net Position Statement</v>
      </c>
      <c r="C100" s="211" t="str">
        <f>'Unit Data from Audit Worksheet'!D113</f>
        <v>Please enter any OPEB liabilities that are classified as current liabilities and included in account 639 above (amounts entered should agree to the current amount included in the changes to long-term debt note)
Enter as a positive</v>
      </c>
      <c r="D100" s="131"/>
      <c r="E100" s="231">
        <f>'Unit Data from Audit Worksheet'!F113</f>
        <v>0</v>
      </c>
      <c r="F100" s="224"/>
      <c r="G100" s="226"/>
      <c r="H100" s="223"/>
      <c r="I100" s="31"/>
      <c r="J100" s="179">
        <v>644</v>
      </c>
      <c r="K100" s="221" t="s">
        <v>362</v>
      </c>
      <c r="L100" s="280">
        <f t="shared" si="8"/>
        <v>0</v>
      </c>
      <c r="M100"/>
      <c r="P100" s="196"/>
      <c r="Q100" s="258"/>
      <c r="R100" s="3"/>
      <c r="S100" s="3"/>
      <c r="T100" s="3"/>
      <c r="U100" s="3"/>
      <c r="V100" s="3"/>
      <c r="W100"/>
      <c r="X100"/>
      <c r="Y100"/>
      <c r="Z100"/>
      <c r="AA100"/>
      <c r="AB100"/>
      <c r="AC100"/>
      <c r="AD100"/>
      <c r="AE100"/>
    </row>
    <row r="101" spans="1:31" ht="96.6" customHeight="1" x14ac:dyDescent="0.3">
      <c r="A101" s="212">
        <f>+'Unit Data from Audit Worksheet'!A114</f>
        <v>384</v>
      </c>
      <c r="B101" s="212" t="str">
        <f>+'Unit Data from Audit Worksheet'!C114</f>
        <v>Electric Fund Net Position Statement</v>
      </c>
      <c r="C101" s="212" t="str">
        <f>+'Unit Data from Audit Worksheet'!D114</f>
        <v>Unearned revenue (arising from cash receipts) that were included in Current Liabilities in account 639 above.
Enter as a positive</v>
      </c>
      <c r="D101" s="131"/>
      <c r="E101" s="231">
        <f>+'Unit Data from Audit Worksheet'!F114</f>
        <v>0</v>
      </c>
      <c r="F101" s="224"/>
      <c r="G101" s="226"/>
      <c r="H101" s="223"/>
      <c r="I101" s="31"/>
      <c r="J101" s="222">
        <v>384</v>
      </c>
      <c r="K101" s="51" t="s">
        <v>94</v>
      </c>
      <c r="L101" s="267">
        <f t="shared" si="8"/>
        <v>0</v>
      </c>
      <c r="P101" s="196"/>
    </row>
    <row r="102" spans="1:31" ht="94.8" customHeight="1" x14ac:dyDescent="0.3">
      <c r="A102" s="212">
        <f>+'Unit Data from Audit Worksheet'!A115</f>
        <v>361</v>
      </c>
      <c r="B102" s="212" t="str">
        <f>+'Unit Data from Audit Worksheet'!C115</f>
        <v>Electric Fund Net Position Statement</v>
      </c>
      <c r="C102" s="212" t="str">
        <f>+'Unit Data from Audit Worksheet'!D115</f>
        <v>Total net position, unrestricted - Amount of negative unrestricted net position should be entered as a negative amount and the amount of positive unrestricted net position should be entered as a positive amount.</v>
      </c>
      <c r="D102" s="131"/>
      <c r="E102" s="231">
        <f>+'Unit Data from Audit Worksheet'!F115</f>
        <v>0</v>
      </c>
      <c r="F102" s="224"/>
      <c r="G102" s="226"/>
      <c r="H102" s="223"/>
      <c r="I102" s="31"/>
      <c r="J102" s="222">
        <v>361</v>
      </c>
      <c r="K102" s="221" t="s">
        <v>77</v>
      </c>
      <c r="L102" s="267">
        <f t="shared" si="8"/>
        <v>0</v>
      </c>
      <c r="P102" s="196"/>
    </row>
    <row r="103" spans="1:31" ht="46.5" customHeight="1" x14ac:dyDescent="0.3">
      <c r="A103" s="212">
        <f>'Unit Data from Audit Worksheet'!A116</f>
        <v>362</v>
      </c>
      <c r="B103" s="225" t="str">
        <f>'Unit Data from Audit Worksheet'!C116</f>
        <v>Electric Fund Net Position Statement</v>
      </c>
      <c r="C103" s="211" t="str">
        <f>'Unit Data from Audit Worksheet'!D116</f>
        <v>Total net position</v>
      </c>
      <c r="D103" s="131"/>
      <c r="E103" s="231">
        <f>'Unit Data from Audit Worksheet'!F116</f>
        <v>0</v>
      </c>
      <c r="F103" s="224">
        <f>IF(L92-L93-L103=0,,"Error: Total assets less total liabilities do not equal net position acct 382-360-362=0")</f>
        <v>0</v>
      </c>
      <c r="G103" s="82">
        <f>+L92-L93-L103</f>
        <v>0</v>
      </c>
      <c r="H103" s="223"/>
      <c r="I103" s="31"/>
      <c r="J103" s="222">
        <v>362</v>
      </c>
      <c r="K103" s="221" t="s">
        <v>78</v>
      </c>
      <c r="L103" s="267">
        <f t="shared" si="8"/>
        <v>0</v>
      </c>
      <c r="O103" s="274" t="e">
        <f>'Unit Data from Audit Worksheet'!E116</f>
        <v>#N/A</v>
      </c>
      <c r="P103" s="196"/>
    </row>
    <row r="104" spans="1:31" ht="61.5" customHeight="1" x14ac:dyDescent="0.3">
      <c r="A104" s="212">
        <f>'Unit Data from Audit Worksheet'!A119</f>
        <v>88</v>
      </c>
      <c r="B104" s="225" t="str">
        <f>'Unit Data from Audit Worksheet'!C119</f>
        <v>Water Sewer Revenue, Expenses &amp; Changes in Fund Net Position</v>
      </c>
      <c r="C104" s="211" t="str">
        <f>'Unit Data from Audit Worksheet'!D119</f>
        <v>Charges for services. 
Exclude tap, capacity fees and other misc. income .</v>
      </c>
      <c r="D104" s="131"/>
      <c r="E104" s="231">
        <f>'Unit Data from Audit Worksheet'!F119</f>
        <v>0</v>
      </c>
      <c r="F104" s="224"/>
      <c r="G104" s="226"/>
      <c r="H104" s="223"/>
      <c r="I104" s="31"/>
      <c r="J104" s="222">
        <v>88</v>
      </c>
      <c r="K104" s="221" t="s">
        <v>194</v>
      </c>
      <c r="L104" s="267">
        <f t="shared" si="8"/>
        <v>0</v>
      </c>
      <c r="P104" s="196"/>
    </row>
    <row r="105" spans="1:31" ht="72" customHeight="1" x14ac:dyDescent="0.3">
      <c r="A105" s="212">
        <f>'Unit Data from Audit Worksheet'!A120</f>
        <v>84</v>
      </c>
      <c r="B105" s="225" t="str">
        <f>'Unit Data from Audit Worksheet'!C120</f>
        <v>Water Sewer Revenue, Expenses &amp; Changes in Fund Net Position</v>
      </c>
      <c r="C105" s="211" t="str">
        <f>'Unit Data from Audit Worksheet'!D120</f>
        <v>Total Operating revenues</v>
      </c>
      <c r="D105" s="131"/>
      <c r="E105" s="231">
        <f>'Unit Data from Audit Worksheet'!F120</f>
        <v>0</v>
      </c>
      <c r="F105" s="224" t="str">
        <f>IF(L104&gt;L105,"Error: Charges for services exceed total operating revenues. Acct # 88&gt;84"," ")</f>
        <v xml:space="preserve"> </v>
      </c>
      <c r="G105" s="226" t="str">
        <f>IF(Q86=1," Included in error count"," ")</f>
        <v xml:space="preserve"> </v>
      </c>
      <c r="H105" s="223"/>
      <c r="I105" s="31"/>
      <c r="J105" s="222">
        <v>84</v>
      </c>
      <c r="K105" s="221" t="s">
        <v>195</v>
      </c>
      <c r="L105" s="267">
        <f t="shared" si="8"/>
        <v>0</v>
      </c>
      <c r="P105" s="196"/>
    </row>
    <row r="106" spans="1:31" ht="72" customHeight="1" x14ac:dyDescent="0.3">
      <c r="A106" s="212">
        <f>'Unit Data from Audit Worksheet'!A121</f>
        <v>49</v>
      </c>
      <c r="B106" s="225" t="str">
        <f>'Unit Data from Audit Worksheet'!C121</f>
        <v>Water Sewer Revenue, Expenses &amp; Changes in Fund Net Position</v>
      </c>
      <c r="C106" s="211" t="str">
        <f>'Unit Data from Audit Worksheet'!D121</f>
        <v>Depreciation and amortization expense</v>
      </c>
      <c r="D106" s="131"/>
      <c r="E106" s="231">
        <f>'Unit Data from Audit Worksheet'!F121</f>
        <v>0</v>
      </c>
      <c r="F106" s="224"/>
      <c r="G106" s="226"/>
      <c r="H106" s="223"/>
      <c r="I106" s="31"/>
      <c r="J106" s="222">
        <v>49</v>
      </c>
      <c r="K106" s="221" t="s">
        <v>196</v>
      </c>
      <c r="L106" s="267">
        <f t="shared" si="8"/>
        <v>0</v>
      </c>
      <c r="O106" s="274"/>
      <c r="P106" s="196"/>
    </row>
    <row r="107" spans="1:31" ht="48" customHeight="1" x14ac:dyDescent="0.3">
      <c r="A107" s="212">
        <f>'Unit Data from Audit Worksheet'!A122</f>
        <v>85</v>
      </c>
      <c r="B107" s="225" t="str">
        <f>'Unit Data from Audit Worksheet'!C122</f>
        <v>Water Sewer Revenue, Expenses &amp; Changes in Fund Net Position</v>
      </c>
      <c r="C107" s="211" t="str">
        <f>'Unit Data from Audit Worksheet'!D122</f>
        <v>Total Operating expenses</v>
      </c>
      <c r="D107" s="131"/>
      <c r="E107" s="231">
        <f>'Unit Data from Audit Worksheet'!F122</f>
        <v>0</v>
      </c>
      <c r="F107" s="224"/>
      <c r="G107" s="226"/>
      <c r="H107" s="223"/>
      <c r="I107" s="31"/>
      <c r="J107" s="222">
        <v>85</v>
      </c>
      <c r="K107" s="221" t="s">
        <v>197</v>
      </c>
      <c r="L107" s="267">
        <f t="shared" si="8"/>
        <v>0</v>
      </c>
      <c r="P107" s="196"/>
    </row>
    <row r="108" spans="1:31" ht="48" customHeight="1" x14ac:dyDescent="0.3">
      <c r="A108" s="212">
        <f>'Unit Data from Audit Worksheet'!A123</f>
        <v>89</v>
      </c>
      <c r="B108" s="225" t="str">
        <f>'Unit Data from Audit Worksheet'!C123</f>
        <v>Water Sewer Revenue, Expenses &amp; Changes in Fund Net Position</v>
      </c>
      <c r="C108" s="211" t="str">
        <f>'Unit Data from Audit Worksheet'!D123</f>
        <v>Interest expense</v>
      </c>
      <c r="D108" s="131"/>
      <c r="E108" s="231">
        <f>'Unit Data from Audit Worksheet'!F123</f>
        <v>0</v>
      </c>
      <c r="F108" s="224"/>
      <c r="G108" s="226"/>
      <c r="H108" s="223"/>
      <c r="I108" s="31"/>
      <c r="J108" s="222">
        <v>89</v>
      </c>
      <c r="K108" s="221" t="s">
        <v>198</v>
      </c>
      <c r="L108" s="267">
        <f t="shared" si="8"/>
        <v>0</v>
      </c>
      <c r="P108" s="196"/>
    </row>
    <row r="109" spans="1:31" ht="48" customHeight="1" x14ac:dyDescent="0.3">
      <c r="A109" s="212">
        <f>'Unit Data from Audit Worksheet'!A124</f>
        <v>350</v>
      </c>
      <c r="B109" s="225" t="str">
        <f>'Unit Data from Audit Worksheet'!C124</f>
        <v>Water Sewer Revenue, Expenses &amp; Changes in Fund Net Position</v>
      </c>
      <c r="C109" s="211" t="str">
        <f>'Unit Data from Audit Worksheet'!D124</f>
        <v>Total all non-operating revenues  
Exclude Capital contributions.</v>
      </c>
      <c r="D109" s="131"/>
      <c r="E109" s="231">
        <f>'Unit Data from Audit Worksheet'!F124</f>
        <v>0</v>
      </c>
      <c r="F109" s="224"/>
      <c r="G109" s="226"/>
      <c r="H109" s="223"/>
      <c r="I109" s="31"/>
      <c r="J109" s="222">
        <v>350</v>
      </c>
      <c r="K109" s="221" t="s">
        <v>199</v>
      </c>
      <c r="L109" s="267">
        <f t="shared" si="8"/>
        <v>0</v>
      </c>
      <c r="P109" s="196"/>
    </row>
    <row r="110" spans="1:31" ht="48" customHeight="1" x14ac:dyDescent="0.3">
      <c r="A110" s="212">
        <f>'Unit Data from Audit Worksheet'!A125</f>
        <v>351</v>
      </c>
      <c r="B110" s="225" t="str">
        <f>'Unit Data from Audit Worksheet'!C125</f>
        <v>Water Sewer Revenue, Expenses &amp; Changes in Fund Net Position</v>
      </c>
      <c r="C110" s="211" t="str">
        <f>'Unit Data from Audit Worksheet'!D125</f>
        <v>Total all non-operating expenses.  
Include any negative special, extraordinary, or capital contribution.</v>
      </c>
      <c r="D110" s="131"/>
      <c r="E110" s="231">
        <f>'Unit Data from Audit Worksheet'!F125</f>
        <v>0</v>
      </c>
      <c r="F110" s="224"/>
      <c r="G110" s="226"/>
      <c r="H110" s="223"/>
      <c r="I110" s="31"/>
      <c r="J110" s="222">
        <v>351</v>
      </c>
      <c r="K110" s="221" t="s">
        <v>200</v>
      </c>
      <c r="L110" s="267">
        <f t="shared" si="8"/>
        <v>0</v>
      </c>
      <c r="P110" s="196"/>
    </row>
    <row r="111" spans="1:31" ht="78" customHeight="1" x14ac:dyDescent="0.3">
      <c r="A111" s="212">
        <f>'Unit Data from Audit Worksheet'!A126</f>
        <v>191</v>
      </c>
      <c r="B111" s="225" t="str">
        <f>'Unit Data from Audit Worksheet'!C126</f>
        <v>Water Sewer Revenue, Expenses &amp; Changes in Fund Net Position</v>
      </c>
      <c r="C111" s="211" t="str">
        <f>'Unit Data from Audit Worksheet'!D126</f>
        <v>Capital contributions. Only include positive capital contributions.  Negative capital contributions should be included with 'Total all non-operating expenses.'</v>
      </c>
      <c r="D111" s="131"/>
      <c r="E111" s="231">
        <f>'Unit Data from Audit Worksheet'!F126</f>
        <v>0</v>
      </c>
      <c r="F111" s="224">
        <f>IF(L111&lt;0,"Error: Enter as a positive.",)</f>
        <v>0</v>
      </c>
      <c r="G111" s="226"/>
      <c r="H111" s="223"/>
      <c r="I111" s="31"/>
      <c r="J111" s="222">
        <v>191</v>
      </c>
      <c r="K111" s="221" t="s">
        <v>201</v>
      </c>
      <c r="L111" s="267">
        <f t="shared" si="8"/>
        <v>0</v>
      </c>
      <c r="P111" s="196"/>
      <c r="S111" s="18"/>
      <c r="T111" s="18"/>
      <c r="U111" s="18"/>
      <c r="V111" s="18"/>
    </row>
    <row r="112" spans="1:31" s="367" customFormat="1" ht="70.8" customHeight="1" x14ac:dyDescent="0.3">
      <c r="A112" s="282">
        <f>'Unit Data from Audit Worksheet'!A127</f>
        <v>1053</v>
      </c>
      <c r="B112" s="229" t="str">
        <f>'Unit Data from Audit Worksheet'!C127</f>
        <v>Water &amp; Sewer Revenue, Expenses &amp; Changes in Fund Net Position</v>
      </c>
      <c r="C112" s="283" t="str">
        <f>'Unit Data from Audit Worksheet'!D127</f>
        <v>Mark to Market unrealized losses in the Water and Sewer Fund. (enter as a negative number)</v>
      </c>
      <c r="D112" s="131"/>
      <c r="E112" s="232">
        <f>'Unit Data from Audit Worksheet'!F127</f>
        <v>0</v>
      </c>
      <c r="F112" s="224"/>
      <c r="G112" s="226"/>
      <c r="H112" s="223"/>
      <c r="I112" s="31"/>
      <c r="J112" s="236">
        <v>1053</v>
      </c>
      <c r="K112" s="283" t="s">
        <v>1815</v>
      </c>
      <c r="L112" s="284">
        <f t="shared" si="8"/>
        <v>0</v>
      </c>
      <c r="M112"/>
      <c r="P112" s="196"/>
      <c r="Q112" s="258"/>
      <c r="S112" s="18"/>
      <c r="T112" s="18"/>
      <c r="U112" s="18"/>
      <c r="V112" s="18"/>
      <c r="W112"/>
      <c r="X112"/>
      <c r="Y112"/>
      <c r="Z112"/>
      <c r="AA112"/>
      <c r="AB112"/>
      <c r="AC112"/>
      <c r="AD112"/>
      <c r="AE112"/>
    </row>
    <row r="113" spans="1:22" ht="52.8" customHeight="1" x14ac:dyDescent="0.3">
      <c r="A113" s="212">
        <f>'Unit Data from Audit Worksheet'!A128</f>
        <v>352</v>
      </c>
      <c r="B113" s="225" t="str">
        <f>'Unit Data from Audit Worksheet'!C128</f>
        <v>Water Sewer Revenue, Expenses &amp; Changes in Fund Net Position</v>
      </c>
      <c r="C113" s="211" t="str">
        <f>'Unit Data from Audit Worksheet'!D128</f>
        <v>Total Transfers in - all funds (operating and capital)</v>
      </c>
      <c r="D113" s="131"/>
      <c r="E113" s="231">
        <f>'Unit Data from Audit Worksheet'!F128</f>
        <v>0</v>
      </c>
      <c r="F113" s="224"/>
      <c r="G113" s="226"/>
      <c r="H113" s="223"/>
      <c r="I113" s="31"/>
      <c r="J113" s="222">
        <v>352</v>
      </c>
      <c r="K113" s="221" t="s">
        <v>202</v>
      </c>
      <c r="L113" s="267">
        <f t="shared" si="8"/>
        <v>0</v>
      </c>
      <c r="P113" s="196"/>
    </row>
    <row r="114" spans="1:22" ht="75.599999999999994" customHeight="1" x14ac:dyDescent="0.3">
      <c r="A114" s="212">
        <f>'Unit Data from Audit Worksheet'!A129</f>
        <v>986</v>
      </c>
      <c r="B114" s="225" t="str">
        <f>'Unit Data from Audit Worksheet'!C129</f>
        <v>Water Sewer Revenue, Expenses &amp; Changes in Fund Net Position</v>
      </c>
      <c r="C114" s="211" t="str">
        <f>'Unit Data from Audit Worksheet'!D129</f>
        <v>Of the transfers-in above in acct # 352, list amount of transfers-in that were used to support Water Sewer operations  (exclude capital transfers)</v>
      </c>
      <c r="D114" s="131"/>
      <c r="E114" s="231">
        <f>'Unit Data from Audit Worksheet'!F129</f>
        <v>0</v>
      </c>
      <c r="F114" s="224"/>
      <c r="G114" s="226"/>
      <c r="H114" s="223"/>
      <c r="I114" s="31"/>
      <c r="J114" s="222">
        <v>986</v>
      </c>
      <c r="K114" s="211" t="s">
        <v>557</v>
      </c>
      <c r="L114" s="273">
        <f t="shared" si="8"/>
        <v>0</v>
      </c>
      <c r="P114" s="196"/>
    </row>
    <row r="115" spans="1:22" ht="47.25" customHeight="1" x14ac:dyDescent="0.3">
      <c r="A115" s="212">
        <f>'Unit Data from Audit Worksheet'!A130</f>
        <v>353</v>
      </c>
      <c r="B115" s="225" t="str">
        <f>'Unit Data from Audit Worksheet'!C130</f>
        <v>Water Sewer Revenue, Expenses &amp; Changes in Fund Net Position</v>
      </c>
      <c r="C115" s="211" t="str">
        <f>'Unit Data from Audit Worksheet'!D130</f>
        <v>Total Transfers out</v>
      </c>
      <c r="D115" s="131"/>
      <c r="E115" s="231">
        <f>'Unit Data from Audit Worksheet'!F130</f>
        <v>0</v>
      </c>
      <c r="F115" s="224">
        <f>IF(L115&lt;0,"Error: Enter as a positive.",)</f>
        <v>0</v>
      </c>
      <c r="G115" s="226"/>
      <c r="H115" s="223"/>
      <c r="I115" s="31"/>
      <c r="J115" s="33">
        <v>353</v>
      </c>
      <c r="K115" s="221" t="s">
        <v>203</v>
      </c>
      <c r="L115" s="267">
        <f t="shared" si="8"/>
        <v>0</v>
      </c>
      <c r="P115" s="196"/>
    </row>
    <row r="116" spans="1:22" ht="72.75" customHeight="1" x14ac:dyDescent="0.3">
      <c r="A116" s="212">
        <f>'Unit Data from Audit Worksheet'!A131</f>
        <v>50</v>
      </c>
      <c r="B116" s="225" t="str">
        <f>'Unit Data from Audit Worksheet'!C131</f>
        <v>Water Sewer Revenue, Expenses &amp; Changes in Fund Net Position</v>
      </c>
      <c r="C116" s="211" t="str">
        <f>'Unit Data from Audit Worksheet'!D131</f>
        <v>Change in net position - Increase in net position is recorded as a positive and a (Decrease) in net position is recorded as a negative.</v>
      </c>
      <c r="D116" s="131"/>
      <c r="E116" s="136">
        <f>'Unit Data from Audit Worksheet'!F131</f>
        <v>0</v>
      </c>
      <c r="F116" s="224">
        <f>IF(L105-L107+L109-L110+L113+L111-L115-L116=0,,"Error:Total revenues less total expenses do not equal total change in net position. Acct # 84-85+350-351+191+352-353-50")</f>
        <v>0</v>
      </c>
      <c r="G116" s="82">
        <f>+L105-L107+L109-L110+L113+L111-L115-L116</f>
        <v>0</v>
      </c>
      <c r="H116" s="223"/>
      <c r="I116" s="31"/>
      <c r="J116" s="222">
        <v>50</v>
      </c>
      <c r="K116" s="221" t="s">
        <v>71</v>
      </c>
      <c r="L116" s="267">
        <f t="shared" si="8"/>
        <v>0</v>
      </c>
      <c r="P116" s="196"/>
    </row>
    <row r="117" spans="1:22" ht="144" customHeight="1" x14ac:dyDescent="0.3">
      <c r="A117" s="212">
        <f>'Unit Data from Audit Worksheet'!A132</f>
        <v>377</v>
      </c>
      <c r="B117" s="225" t="str">
        <f>'Unit Data from Audit Worksheet'!C132</f>
        <v>Water Sewer Revenue, Expenses &amp; Changes in Fund Net Position</v>
      </c>
      <c r="C117" s="211" t="str">
        <f>'Unit Data from Audit Worksheet'!D132</f>
        <v>Increases or (decreases) to beginning water sewer net position due to rounding, prior period adjustments and restatements.  Increase amounts to beginning net position should be entered as a positive amount and (decreases) should be entered as a negative amount.</v>
      </c>
      <c r="D117" s="131"/>
      <c r="E117" s="136">
        <f>'Unit Data from Audit Worksheet'!F132</f>
        <v>0</v>
      </c>
      <c r="F117" s="78" t="e">
        <f>IF(L85-L116-L117=O85,,"Error:Beginning Balance does not agree with out records.Acct # 83-50-377 = PY83")</f>
        <v>#N/A</v>
      </c>
      <c r="G117" s="82" t="e">
        <f>+L85-L116-L117-O85</f>
        <v>#N/A</v>
      </c>
      <c r="H117" s="223" t="str">
        <f>'Unit Data from Audit Worksheet'!I132</f>
        <v>Please do not enter prior years ending balance as an adjustment in column F to balance.  Column F is only for year 2021-2022 adjustments.</v>
      </c>
      <c r="I117" s="31"/>
      <c r="J117" s="222">
        <v>377</v>
      </c>
      <c r="K117" s="221" t="s">
        <v>80</v>
      </c>
      <c r="L117" s="267">
        <f t="shared" si="8"/>
        <v>0</v>
      </c>
      <c r="P117" s="196"/>
    </row>
    <row r="118" spans="1:22" ht="63" customHeight="1" x14ac:dyDescent="0.3">
      <c r="A118" s="290">
        <f>'Unit Data from Audit Worksheet'!A133</f>
        <v>537</v>
      </c>
      <c r="B118" s="225" t="str">
        <f>'Unit Data from Audit Worksheet'!C133</f>
        <v>Water Sewer Revenue, Expenses &amp; Changes in Fund Net Position</v>
      </c>
      <c r="C118" s="211" t="str">
        <f>'Unit Data from Audit Worksheet'!D133</f>
        <v>Did unit raise Water Sewer rates during the audited fiscal period? - answer Yes =1 or No= 2
Select from the drop down list.</v>
      </c>
      <c r="D118" s="126"/>
      <c r="E118" s="231">
        <f>'Unit Data from Audit Worksheet'!F133</f>
        <v>0</v>
      </c>
      <c r="F118" s="224" t="s">
        <v>289</v>
      </c>
      <c r="G118" s="226"/>
      <c r="H118" s="223"/>
      <c r="I118" s="31"/>
      <c r="J118" s="59">
        <v>537</v>
      </c>
      <c r="K118" s="57" t="s">
        <v>257</v>
      </c>
      <c r="L118" s="267">
        <f t="shared" si="8"/>
        <v>0</v>
      </c>
      <c r="N118" s="53" t="s">
        <v>279</v>
      </c>
      <c r="P118" s="196"/>
    </row>
    <row r="119" spans="1:22" ht="63.75" customHeight="1" x14ac:dyDescent="0.3">
      <c r="A119" s="290">
        <f>'Unit Data from Audit Worksheet'!A134</f>
        <v>538</v>
      </c>
      <c r="B119" s="225" t="str">
        <f>'Unit Data from Audit Worksheet'!C134</f>
        <v>Water Sewer Revenue, Expenses &amp; Changes in Fund Net Position</v>
      </c>
      <c r="C119" s="211" t="str">
        <f>'Unit Data from Audit Worksheet'!D134</f>
        <v>Did unit raise Water Sewer rates during the budget year following the audited fiscal year? - answer Yes=1 or No=2
Select from the drop down list.</v>
      </c>
      <c r="D119" s="126"/>
      <c r="E119" s="231">
        <f>'Unit Data from Audit Worksheet'!F134</f>
        <v>0</v>
      </c>
      <c r="F119" s="224" t="s">
        <v>289</v>
      </c>
      <c r="G119" s="226"/>
      <c r="H119" s="223"/>
      <c r="I119" s="31"/>
      <c r="J119" s="59">
        <v>538</v>
      </c>
      <c r="K119" s="57" t="s">
        <v>256</v>
      </c>
      <c r="L119" s="267">
        <f t="shared" si="8"/>
        <v>0</v>
      </c>
      <c r="N119" s="53" t="s">
        <v>279</v>
      </c>
      <c r="P119" s="196"/>
    </row>
    <row r="120" spans="1:22" ht="47.25" customHeight="1" x14ac:dyDescent="0.3">
      <c r="A120" s="212">
        <f>'Unit Data from Audit Worksheet'!A136</f>
        <v>97</v>
      </c>
      <c r="B120" s="225" t="str">
        <f>'Unit Data from Audit Worksheet'!C136</f>
        <v>Electric Fund Revenue, Expenses &amp; Changes in Fund Net Position</v>
      </c>
      <c r="C120" s="211" t="str">
        <f>'Unit Data from Audit Worksheet'!D136</f>
        <v>Charges for services</v>
      </c>
      <c r="D120" s="230"/>
      <c r="E120" s="231">
        <f>'Unit Data from Audit Worksheet'!F136</f>
        <v>0</v>
      </c>
      <c r="F120" s="224"/>
      <c r="G120" s="226"/>
      <c r="H120" s="223"/>
      <c r="I120" s="31"/>
      <c r="J120" s="222">
        <v>97</v>
      </c>
      <c r="K120" s="221" t="s">
        <v>204</v>
      </c>
      <c r="L120" s="267">
        <f t="shared" ref="L120:L186" si="9">IF(D120="",E120,D120)</f>
        <v>0</v>
      </c>
      <c r="P120" s="196"/>
    </row>
    <row r="121" spans="1:22" ht="45.75" customHeight="1" x14ac:dyDescent="0.3">
      <c r="A121" s="212">
        <f>'Unit Data from Audit Worksheet'!A137</f>
        <v>93</v>
      </c>
      <c r="B121" s="225" t="str">
        <f>'Unit Data from Audit Worksheet'!C137</f>
        <v>Electric Fund Revenue, Expenses &amp; Changes in Fund Net Position</v>
      </c>
      <c r="C121" s="211" t="str">
        <f>'Unit Data from Audit Worksheet'!D137</f>
        <v>Total Operating revenues</v>
      </c>
      <c r="D121" s="230"/>
      <c r="E121" s="231">
        <f>'Unit Data from Audit Worksheet'!F137</f>
        <v>0</v>
      </c>
      <c r="F121" s="224" t="str">
        <f>IF(L120&gt;L121,"Error: Charges for services exceeds total operating revenues Acct 97&gt;=93"," ")</f>
        <v xml:space="preserve"> </v>
      </c>
      <c r="G121" s="226" t="str">
        <f>IF(Q101=1," Included in error count"," ")</f>
        <v xml:space="preserve"> </v>
      </c>
      <c r="H121" s="223"/>
      <c r="I121" s="31"/>
      <c r="J121" s="222">
        <v>93</v>
      </c>
      <c r="K121" s="221" t="s">
        <v>205</v>
      </c>
      <c r="L121" s="267">
        <f t="shared" si="9"/>
        <v>0</v>
      </c>
      <c r="P121" s="196"/>
    </row>
    <row r="122" spans="1:22" ht="45.75" customHeight="1" x14ac:dyDescent="0.3">
      <c r="A122" s="212">
        <f>'Unit Data from Audit Worksheet'!A138</f>
        <v>99</v>
      </c>
      <c r="B122" s="225" t="str">
        <f>'Unit Data from Audit Worksheet'!C138</f>
        <v>Electric Fund Revenue, Expenses &amp; Changes in Fund Net Position</v>
      </c>
      <c r="C122" s="211" t="str">
        <f>'Unit Data from Audit Worksheet'!D138</f>
        <v>Electrical power purchases</v>
      </c>
      <c r="D122" s="230"/>
      <c r="E122" s="231">
        <f>'Unit Data from Audit Worksheet'!F138</f>
        <v>0</v>
      </c>
      <c r="F122" s="224">
        <f>IF(L122&lt;0,"Error: Enter as a positive.",)</f>
        <v>0</v>
      </c>
      <c r="G122" s="226"/>
      <c r="H122" s="223"/>
      <c r="I122" s="31"/>
      <c r="J122" s="222">
        <v>99</v>
      </c>
      <c r="K122" s="221" t="s">
        <v>206</v>
      </c>
      <c r="L122" s="267">
        <f t="shared" si="9"/>
        <v>0</v>
      </c>
      <c r="P122" s="196"/>
      <c r="S122" s="18"/>
      <c r="T122" s="18"/>
      <c r="U122" s="18"/>
      <c r="V122" s="18"/>
    </row>
    <row r="123" spans="1:22" ht="45.75" customHeight="1" x14ac:dyDescent="0.3">
      <c r="A123" s="212">
        <f>'Unit Data from Audit Worksheet'!A139</f>
        <v>52</v>
      </c>
      <c r="B123" s="225" t="str">
        <f>'Unit Data from Audit Worksheet'!C139</f>
        <v>Electric Fund Revenue, Expenses &amp; Changes in Fund Net Position</v>
      </c>
      <c r="C123" s="211" t="str">
        <f>'Unit Data from Audit Worksheet'!D139</f>
        <v>Depreciation and amortization expense</v>
      </c>
      <c r="D123" s="230"/>
      <c r="E123" s="231">
        <f>'Unit Data from Audit Worksheet'!F139</f>
        <v>0</v>
      </c>
      <c r="F123" s="224">
        <f>IF(L123&lt;0,"Error: Enter as a positive.",)</f>
        <v>0</v>
      </c>
      <c r="G123" s="226"/>
      <c r="H123" s="223"/>
      <c r="I123" s="31"/>
      <c r="J123" s="222">
        <v>52</v>
      </c>
      <c r="K123" s="221" t="s">
        <v>207</v>
      </c>
      <c r="L123" s="267">
        <f t="shared" si="9"/>
        <v>0</v>
      </c>
      <c r="P123" s="196"/>
    </row>
    <row r="124" spans="1:22" ht="45.75" customHeight="1" x14ac:dyDescent="0.3">
      <c r="A124" s="212">
        <f>'Unit Data from Audit Worksheet'!A140</f>
        <v>94</v>
      </c>
      <c r="B124" s="225" t="str">
        <f>'Unit Data from Audit Worksheet'!C140</f>
        <v>Electric Fund Revenue, Expenses &amp; Changes in Fund Net Position</v>
      </c>
      <c r="C124" s="211" t="str">
        <f>'Unit Data from Audit Worksheet'!D140</f>
        <v>Total Operating expenses</v>
      </c>
      <c r="D124" s="230"/>
      <c r="E124" s="231">
        <f>'Unit Data from Audit Worksheet'!F140</f>
        <v>0</v>
      </c>
      <c r="F124" s="224">
        <f>IF(L124&lt;0,"Error: Enter as a positive.",)</f>
        <v>0</v>
      </c>
      <c r="G124" s="226"/>
      <c r="H124" s="223"/>
      <c r="I124" s="31"/>
      <c r="J124" s="222">
        <v>94</v>
      </c>
      <c r="K124" s="221" t="s">
        <v>208</v>
      </c>
      <c r="L124" s="267">
        <f t="shared" si="9"/>
        <v>0</v>
      </c>
      <c r="P124" s="196"/>
    </row>
    <row r="125" spans="1:22" ht="46.5" customHeight="1" x14ac:dyDescent="0.3">
      <c r="A125" s="212">
        <f>'Unit Data from Audit Worksheet'!A141</f>
        <v>98</v>
      </c>
      <c r="B125" s="225" t="str">
        <f>'Unit Data from Audit Worksheet'!C141</f>
        <v>Electric Fund Revenue, Expenses &amp; Changes in Fund Net Position</v>
      </c>
      <c r="C125" s="211" t="str">
        <f>'Unit Data from Audit Worksheet'!D141</f>
        <v>Interest expense</v>
      </c>
      <c r="D125" s="230"/>
      <c r="E125" s="231">
        <f>'Unit Data from Audit Worksheet'!F141</f>
        <v>0</v>
      </c>
      <c r="F125" s="224">
        <f>IF(L125&lt;0,"Error: Enter as a positive.",)</f>
        <v>0</v>
      </c>
      <c r="G125" s="226"/>
      <c r="H125" s="223"/>
      <c r="I125" s="31"/>
      <c r="J125" s="222">
        <v>98</v>
      </c>
      <c r="K125" s="221" t="s">
        <v>209</v>
      </c>
      <c r="L125" s="267">
        <f t="shared" si="9"/>
        <v>0</v>
      </c>
      <c r="P125" s="196"/>
    </row>
    <row r="126" spans="1:22" ht="51" customHeight="1" x14ac:dyDescent="0.3">
      <c r="A126" s="212">
        <f>'Unit Data from Audit Worksheet'!A142</f>
        <v>363</v>
      </c>
      <c r="B126" s="225" t="str">
        <f>'Unit Data from Audit Worksheet'!C142</f>
        <v>Electric Fund Revenue, Expenses &amp; Changes in Fund Net Position</v>
      </c>
      <c r="C126" s="211" t="str">
        <f>'Unit Data from Audit Worksheet'!D142</f>
        <v>Total all the non-operating revenues  
Exclude Capital Contributions.</v>
      </c>
      <c r="D126" s="230"/>
      <c r="E126" s="231">
        <f>'Unit Data from Audit Worksheet'!F142</f>
        <v>0</v>
      </c>
      <c r="F126" s="224"/>
      <c r="G126" s="226"/>
      <c r="H126" s="223"/>
      <c r="I126" s="31"/>
      <c r="J126" s="222">
        <v>363</v>
      </c>
      <c r="K126" s="221" t="s">
        <v>210</v>
      </c>
      <c r="L126" s="267">
        <f t="shared" si="9"/>
        <v>0</v>
      </c>
      <c r="P126" s="196"/>
    </row>
    <row r="127" spans="1:22" ht="60" customHeight="1" x14ac:dyDescent="0.3">
      <c r="A127" s="212">
        <f>'Unit Data from Audit Worksheet'!A143</f>
        <v>364</v>
      </c>
      <c r="B127" s="225" t="str">
        <f>'Unit Data from Audit Worksheet'!C143</f>
        <v>Electric Fund Revenue, Expenses &amp; Changes in Fund Net Position</v>
      </c>
      <c r="C127" s="211" t="str">
        <f>'Unit Data from Audit Worksheet'!D143</f>
        <v>Total all non-operating expenses.  
Include negative special, extraordinary, or capital contribution.</v>
      </c>
      <c r="D127" s="230"/>
      <c r="E127" s="231">
        <f>'Unit Data from Audit Worksheet'!F143</f>
        <v>0</v>
      </c>
      <c r="F127" s="224">
        <f>IF(L127&lt;0,"Error: Enter as a positive.",)</f>
        <v>0</v>
      </c>
      <c r="G127" s="226"/>
      <c r="H127" s="223"/>
      <c r="I127" s="31"/>
      <c r="J127" s="222">
        <v>364</v>
      </c>
      <c r="K127" s="221" t="s">
        <v>211</v>
      </c>
      <c r="L127" s="267">
        <f t="shared" si="9"/>
        <v>0</v>
      </c>
      <c r="P127" s="196"/>
    </row>
    <row r="128" spans="1:22" ht="89.25" customHeight="1" x14ac:dyDescent="0.3">
      <c r="A128" s="212">
        <f>'Unit Data from Audit Worksheet'!A144</f>
        <v>192</v>
      </c>
      <c r="B128" s="225" t="str">
        <f>'Unit Data from Audit Worksheet'!C144</f>
        <v>Electric Fund Revenue, Expenses &amp; Changes in Fund Net Position</v>
      </c>
      <c r="C128" s="211" t="str">
        <f>'Unit Data from Audit Worksheet'!D144</f>
        <v>Capital Contributions.  
Include only positive capital Contributions.  Negative capital contributions should be included with 'Total all non-operating expenses.'</v>
      </c>
      <c r="D128" s="230"/>
      <c r="E128" s="231">
        <f>'Unit Data from Audit Worksheet'!F144</f>
        <v>0</v>
      </c>
      <c r="F128" s="224">
        <f>IF(L128&lt;0,"Error: Enter as a positive.",)</f>
        <v>0</v>
      </c>
      <c r="G128" s="226"/>
      <c r="H128" s="223"/>
      <c r="I128" s="31"/>
      <c r="J128" s="222">
        <v>192</v>
      </c>
      <c r="K128" s="221" t="s">
        <v>212</v>
      </c>
      <c r="L128" s="267">
        <f t="shared" si="9"/>
        <v>0</v>
      </c>
      <c r="P128" s="196"/>
    </row>
    <row r="129" spans="1:31" s="367" customFormat="1" ht="89.25" customHeight="1" x14ac:dyDescent="0.3">
      <c r="A129" s="212">
        <f>'Unit Data from Audit Worksheet'!A145</f>
        <v>1054</v>
      </c>
      <c r="B129" s="225" t="str">
        <f>'Unit Data from Audit Worksheet'!C145</f>
        <v>Electric Fund Revenue, Expenses &amp; Changes in Fund Net Position</v>
      </c>
      <c r="C129" s="211" t="str">
        <f>'Unit Data from Audit Worksheet'!D145</f>
        <v xml:space="preserve"> Mark to Market unrealized losses in the Electric Fund. (enter as a negative number)</v>
      </c>
      <c r="D129" s="230"/>
      <c r="E129" s="231">
        <f>'Unit Data from Audit Worksheet'!F145</f>
        <v>0</v>
      </c>
      <c r="F129" s="224"/>
      <c r="G129" s="226"/>
      <c r="H129" s="223"/>
      <c r="I129" s="31"/>
      <c r="J129" s="222">
        <v>1054</v>
      </c>
      <c r="K129" s="211" t="s">
        <v>1280</v>
      </c>
      <c r="L129" s="267">
        <f t="shared" si="9"/>
        <v>0</v>
      </c>
      <c r="M129"/>
      <c r="P129" s="196"/>
      <c r="Q129" s="258"/>
      <c r="W129"/>
      <c r="X129"/>
      <c r="Y129"/>
      <c r="Z129"/>
      <c r="AA129"/>
      <c r="AB129"/>
      <c r="AC129"/>
      <c r="AD129"/>
      <c r="AE129"/>
    </row>
    <row r="130" spans="1:31" ht="42.75" customHeight="1" x14ac:dyDescent="0.3">
      <c r="A130" s="212">
        <f>'Unit Data from Audit Worksheet'!A146</f>
        <v>365</v>
      </c>
      <c r="B130" s="225" t="str">
        <f>'Unit Data from Audit Worksheet'!C146</f>
        <v>Electric Fund Revenue, Expenses &amp; Changes in Fund Net Position</v>
      </c>
      <c r="C130" s="211" t="str">
        <f>'Unit Data from Audit Worksheet'!D146</f>
        <v>Total Transfers In (From all Funds)</v>
      </c>
      <c r="D130" s="230"/>
      <c r="E130" s="231">
        <f>'Unit Data from Audit Worksheet'!F146</f>
        <v>0</v>
      </c>
      <c r="F130" s="224"/>
      <c r="G130" s="226"/>
      <c r="H130" s="223"/>
      <c r="I130" s="31"/>
      <c r="J130" s="222">
        <v>365</v>
      </c>
      <c r="K130" s="221" t="s">
        <v>213</v>
      </c>
      <c r="L130" s="267">
        <f t="shared" si="9"/>
        <v>0</v>
      </c>
      <c r="P130" s="196"/>
    </row>
    <row r="131" spans="1:31" ht="42.75" customHeight="1" x14ac:dyDescent="0.3">
      <c r="A131" s="212">
        <f>'Unit Data from Audit Worksheet'!A147</f>
        <v>366</v>
      </c>
      <c r="B131" s="225" t="str">
        <f>'Unit Data from Audit Worksheet'!C147</f>
        <v>Electric Fund Revenue, Expenses &amp; Changes in Fund Net Position</v>
      </c>
      <c r="C131" s="211" t="str">
        <f>'Unit Data from Audit Worksheet'!D147</f>
        <v>Total Transfers Out (To all funds)</v>
      </c>
      <c r="D131" s="230"/>
      <c r="E131" s="231">
        <f>'Unit Data from Audit Worksheet'!F147</f>
        <v>0</v>
      </c>
      <c r="F131" s="224">
        <f>IF(L131&lt;0,"Error: Enter as a positive.",)</f>
        <v>0</v>
      </c>
      <c r="G131" s="226"/>
      <c r="H131" s="223"/>
      <c r="I131" s="31"/>
      <c r="J131" s="222">
        <v>366</v>
      </c>
      <c r="K131" s="221" t="s">
        <v>271</v>
      </c>
      <c r="L131" s="267">
        <f t="shared" si="9"/>
        <v>0</v>
      </c>
      <c r="P131" s="196"/>
    </row>
    <row r="132" spans="1:31" s="18" customFormat="1" ht="76.5" customHeight="1" x14ac:dyDescent="0.3">
      <c r="A132" s="212">
        <f>'Unit Data from Audit Worksheet'!A148</f>
        <v>53</v>
      </c>
      <c r="B132" s="225" t="str">
        <f>'Unit Data from Audit Worksheet'!C148</f>
        <v>Electric Fund Revenue, Expenses &amp; Changes in Fund Net Position</v>
      </c>
      <c r="C132" s="211" t="str">
        <f>'Unit Data from Audit Worksheet'!D148</f>
        <v>Change in net position - Increase in net position is recorded as a positive and a (decrease) in net position is recorded as a negative.</v>
      </c>
      <c r="D132" s="230"/>
      <c r="E132" s="231">
        <f>'Unit Data from Audit Worksheet'!F148</f>
        <v>0</v>
      </c>
      <c r="F132" s="224">
        <f>IF(L121-L124+L126-L127+L128+L130-L131-L132=0,,"Error: Total revenues less total exp. does not equal change in net position Acct 93-94+363-364+192+365-366-53=0")</f>
        <v>0</v>
      </c>
      <c r="G132" s="82">
        <f>+L121-L124+L126-L127+L128+L130-L131-L132</f>
        <v>0</v>
      </c>
      <c r="H132" s="223"/>
      <c r="I132" s="31"/>
      <c r="J132" s="222">
        <v>53</v>
      </c>
      <c r="K132" s="221" t="s">
        <v>72</v>
      </c>
      <c r="L132" s="267">
        <f t="shared" si="9"/>
        <v>0</v>
      </c>
      <c r="M132"/>
      <c r="P132" s="196"/>
      <c r="Q132" s="258"/>
      <c r="R132" s="3"/>
      <c r="S132" s="3"/>
      <c r="T132" s="3"/>
      <c r="U132" s="3"/>
      <c r="V132" s="3"/>
      <c r="W132"/>
      <c r="X132"/>
      <c r="Y132"/>
      <c r="Z132"/>
      <c r="AA132"/>
      <c r="AB132"/>
      <c r="AC132"/>
      <c r="AD132"/>
      <c r="AE132"/>
    </row>
    <row r="133" spans="1:31" ht="140.25" customHeight="1" x14ac:dyDescent="0.3">
      <c r="A133" s="212">
        <f>'Unit Data from Audit Worksheet'!A149</f>
        <v>378</v>
      </c>
      <c r="B133" s="225" t="str">
        <f>'Unit Data from Audit Worksheet'!C149</f>
        <v>Electric Fund Revenue, Expenses &amp; Changes in Fund Net Position</v>
      </c>
      <c r="C133" s="211" t="str">
        <f>'Unit Data from Audit Worksheet'!D149</f>
        <v>Increases or (decreases) to beginning electric net position due to rounding, prior period adjustments and restatements.  Increase amounts to beginning net position should be entered as a positive amount and (decreases) should be entered as a negative amount.</v>
      </c>
      <c r="D133" s="230"/>
      <c r="E133" s="231">
        <f>+'Unit Data from Audit Worksheet'!F149</f>
        <v>0</v>
      </c>
      <c r="F133" s="224" t="e">
        <f>IF(L103-L132-L133=O103,,"Error: Beg. Bal does not agree with our records Acct 362-53-378= pr yr 362")</f>
        <v>#N/A</v>
      </c>
      <c r="G133" s="82" t="e">
        <f>L103-L132-L133-O103</f>
        <v>#N/A</v>
      </c>
      <c r="H133" s="223" t="str">
        <f>'Unit Data from Audit Worksheet'!I149</f>
        <v>Please do not enter prior years ending balance as an adjustment in column F to balance.  Column F is only for year 2021-2022 adjustments.</v>
      </c>
      <c r="I133" s="31"/>
      <c r="J133" s="222">
        <v>378</v>
      </c>
      <c r="K133" s="221" t="s">
        <v>81</v>
      </c>
      <c r="L133" s="267">
        <f t="shared" si="9"/>
        <v>0</v>
      </c>
      <c r="P133" s="196"/>
    </row>
    <row r="134" spans="1:31" ht="71.400000000000006" customHeight="1" x14ac:dyDescent="0.3">
      <c r="A134" s="212">
        <f>'Unit Data from Audit Worksheet'!A154</f>
        <v>51</v>
      </c>
      <c r="B134" s="225" t="str">
        <f>'Unit Data from Audit Worksheet'!C154</f>
        <v>Water Sewer Cash Flow Statement</v>
      </c>
      <c r="C134" s="211" t="str">
        <f>'Unit Data from Audit Worksheet'!D154</f>
        <v>Total Cash flow from operating activities  - (Enter negative cash flows as negative)</v>
      </c>
      <c r="D134" s="230"/>
      <c r="E134" s="231">
        <f>'Unit Data from Audit Worksheet'!F154</f>
        <v>0</v>
      </c>
      <c r="F134" s="224"/>
      <c r="G134" s="226"/>
      <c r="H134" s="223"/>
      <c r="I134" s="31"/>
      <c r="J134" s="222">
        <v>51</v>
      </c>
      <c r="K134" s="221" t="s">
        <v>214</v>
      </c>
      <c r="L134" s="267">
        <f t="shared" si="9"/>
        <v>0</v>
      </c>
      <c r="P134" s="196"/>
    </row>
    <row r="135" spans="1:31" ht="64.5" customHeight="1" x14ac:dyDescent="0.3">
      <c r="A135" s="212">
        <f>'Unit Data from Audit Worksheet'!A155</f>
        <v>332</v>
      </c>
      <c r="B135" s="225" t="str">
        <f>'Unit Data from Audit Worksheet'!C155</f>
        <v>Water Sewer Cash Flow Statement</v>
      </c>
      <c r="C135" s="211" t="str">
        <f>'Unit Data from Audit Worksheet'!D155</f>
        <v>Total Capital outlay. 
Include acquisition and construction of capital assets.</v>
      </c>
      <c r="D135" s="230"/>
      <c r="E135" s="231">
        <f>'Unit Data from Audit Worksheet'!F155</f>
        <v>0</v>
      </c>
      <c r="F135" s="224">
        <f>IF(L135&lt;0,"Error: Enter as a positive.",)</f>
        <v>0</v>
      </c>
      <c r="G135" s="226"/>
      <c r="H135" s="223"/>
      <c r="I135" s="31"/>
      <c r="J135" s="222">
        <v>332</v>
      </c>
      <c r="K135" s="221" t="s">
        <v>216</v>
      </c>
      <c r="L135" s="267">
        <f t="shared" si="9"/>
        <v>0</v>
      </c>
      <c r="O135" s="274"/>
      <c r="P135" s="196"/>
    </row>
    <row r="136" spans="1:31" ht="58.5" customHeight="1" x14ac:dyDescent="0.3">
      <c r="A136" s="212">
        <f>'Unit Data from Audit Worksheet'!A156</f>
        <v>331</v>
      </c>
      <c r="B136" s="225" t="str">
        <f>'Unit Data from Audit Worksheet'!C156</f>
        <v>Water Sewer Cash Flow Statement</v>
      </c>
      <c r="C136" s="211" t="str">
        <f>'Unit Data from Audit Worksheet'!D156</f>
        <v>Principal paid on long-term debt.  Amount should be reduced by principal payments for debt refunding.</v>
      </c>
      <c r="D136" s="230"/>
      <c r="E136" s="231">
        <f>'Unit Data from Audit Worksheet'!F156</f>
        <v>0</v>
      </c>
      <c r="F136" s="224">
        <f>IF(L136&lt;0,"Error: Enter as a positive.",)</f>
        <v>0</v>
      </c>
      <c r="G136" s="226"/>
      <c r="H136" s="223"/>
      <c r="I136" s="31"/>
      <c r="J136" s="222">
        <v>331</v>
      </c>
      <c r="K136" s="221" t="s">
        <v>215</v>
      </c>
      <c r="L136" s="267">
        <f t="shared" si="9"/>
        <v>0</v>
      </c>
      <c r="O136" s="274"/>
      <c r="P136" s="196"/>
    </row>
    <row r="137" spans="1:31" ht="51.75" customHeight="1" x14ac:dyDescent="0.3">
      <c r="A137" s="212">
        <f>'Unit Data from Audit Worksheet'!A158</f>
        <v>55</v>
      </c>
      <c r="B137" s="225" t="str">
        <f>'Unit Data from Audit Worksheet'!C158</f>
        <v>Electric Fund Cash Flow Statement</v>
      </c>
      <c r="C137" s="211" t="str">
        <f>'Unit Data from Audit Worksheet'!D158</f>
        <v>Cash flow from operating activities - (enter negative cash flows as negative)</v>
      </c>
      <c r="D137" s="230"/>
      <c r="E137" s="231">
        <f>'Unit Data from Audit Worksheet'!F158</f>
        <v>0</v>
      </c>
      <c r="F137" s="224"/>
      <c r="G137" s="226"/>
      <c r="H137" s="223"/>
      <c r="I137" s="31"/>
      <c r="J137" s="222">
        <v>55</v>
      </c>
      <c r="K137" s="221" t="s">
        <v>217</v>
      </c>
      <c r="L137" s="267">
        <f t="shared" si="9"/>
        <v>0</v>
      </c>
      <c r="P137" s="196"/>
    </row>
    <row r="138" spans="1:31" ht="58.5" customHeight="1" x14ac:dyDescent="0.3">
      <c r="A138" s="212">
        <f>'Unit Data from Audit Worksheet'!A159</f>
        <v>101</v>
      </c>
      <c r="B138" s="225" t="str">
        <f>'Unit Data from Audit Worksheet'!C159</f>
        <v>Electric Fund Cash Flow Statement</v>
      </c>
      <c r="C138" s="211" t="str">
        <f>'Unit Data from Audit Worksheet'!D159</f>
        <v>Total Capital outlay.  
Include acquisition and construction of capital assets.</v>
      </c>
      <c r="D138" s="230"/>
      <c r="E138" s="231">
        <f>'Unit Data from Audit Worksheet'!F159</f>
        <v>0</v>
      </c>
      <c r="F138" s="224">
        <f>IF(L138&lt;0,"Error: Enter as a positive.",)</f>
        <v>0</v>
      </c>
      <c r="G138" s="226"/>
      <c r="H138" s="223"/>
      <c r="I138" s="31"/>
      <c r="J138" s="222">
        <v>101</v>
      </c>
      <c r="K138" s="221" t="s">
        <v>218</v>
      </c>
      <c r="L138" s="267">
        <f t="shared" si="9"/>
        <v>0</v>
      </c>
      <c r="P138" s="196"/>
    </row>
    <row r="139" spans="1:31" ht="60.75" customHeight="1" x14ac:dyDescent="0.3">
      <c r="A139" s="212">
        <f>'Unit Data from Audit Worksheet'!A160</f>
        <v>100</v>
      </c>
      <c r="B139" s="225" t="str">
        <f>'Unit Data from Audit Worksheet'!C160</f>
        <v>Electric Fund Cash Flow Statement</v>
      </c>
      <c r="C139" s="211" t="str">
        <f>'Unit Data from Audit Worksheet'!D160</f>
        <v>Principal paid on long-term debt.  Amount should be reduced by principal payments for debt refunding.</v>
      </c>
      <c r="D139" s="230"/>
      <c r="E139" s="231">
        <f>'Unit Data from Audit Worksheet'!F160</f>
        <v>0</v>
      </c>
      <c r="F139" s="224">
        <f>IF(L139&lt;0,"Error: Enter as a positive.",)</f>
        <v>0</v>
      </c>
      <c r="G139" s="226"/>
      <c r="H139" s="223"/>
      <c r="I139" s="31"/>
      <c r="J139" s="222">
        <v>100</v>
      </c>
      <c r="K139" s="221" t="s">
        <v>219</v>
      </c>
      <c r="L139" s="267">
        <f t="shared" si="9"/>
        <v>0</v>
      </c>
      <c r="P139" s="196"/>
    </row>
    <row r="140" spans="1:31" ht="71.25" customHeight="1" x14ac:dyDescent="0.3">
      <c r="A140" s="212">
        <f>'Unit Data from Audit Worksheet'!A162</f>
        <v>512</v>
      </c>
      <c r="B140" s="225" t="str">
        <f>'Unit Data from Audit Worksheet'!C162</f>
        <v>Fiduciary Statements</v>
      </c>
      <c r="C140" s="211" t="str">
        <f>'Unit Data from Audit Worksheet'!D162</f>
        <v>Cash and investments.  
Include:  unrestricted and restricted.  
                   cash and investments held 
                   by a third party</v>
      </c>
      <c r="D140" s="230"/>
      <c r="E140" s="231">
        <f>'Unit Data from Audit Worksheet'!F162</f>
        <v>0</v>
      </c>
      <c r="F140" s="224">
        <f>IF(L140&lt;0,"Error: Number is normally positive.",)</f>
        <v>0</v>
      </c>
      <c r="G140" s="226"/>
      <c r="H140" s="223"/>
      <c r="I140" s="31"/>
      <c r="J140" s="222">
        <v>512</v>
      </c>
      <c r="K140" s="221" t="s">
        <v>220</v>
      </c>
      <c r="L140" s="267">
        <f t="shared" si="9"/>
        <v>0</v>
      </c>
      <c r="P140" s="196"/>
    </row>
    <row r="141" spans="1:31" s="18" customFormat="1" ht="102.75" customHeight="1" x14ac:dyDescent="0.3">
      <c r="A141" s="212">
        <f>'Unit Data from Audit Worksheet'!A164</f>
        <v>535</v>
      </c>
      <c r="B141" s="225" t="str">
        <f>'Unit Data from Audit Worksheet'!C164</f>
        <v>Cash and Investment Note</v>
      </c>
      <c r="C141" s="211" t="str">
        <f>'Unit Data from Audit Worksheet'!D164</f>
        <v>Cash and Investment - Please list the book value of any unspent debt proceeds (bonds, installment, etc.) in any funds as of June 30.  This information may be on the face of your statements or in the notes</v>
      </c>
      <c r="D141" s="230"/>
      <c r="E141" s="231">
        <f>'Unit Data from Audit Worksheet'!F164</f>
        <v>0</v>
      </c>
      <c r="F141" s="78" t="str">
        <f>IF(L141&gt;1,,"Reminder: Please make sure you have entered all cash and investments from bond proceeds, if applicable")</f>
        <v>Reminder: Please make sure you have entered all cash and investments from bond proceeds, if applicable</v>
      </c>
      <c r="G141" s="226"/>
      <c r="H141" s="223"/>
      <c r="I141" s="31"/>
      <c r="J141" s="222">
        <v>535</v>
      </c>
      <c r="K141" s="54" t="s">
        <v>221</v>
      </c>
      <c r="L141" s="267">
        <f t="shared" si="9"/>
        <v>0</v>
      </c>
      <c r="M141"/>
      <c r="P141" s="196"/>
      <c r="Q141" s="258"/>
      <c r="R141" s="3"/>
      <c r="S141" s="3"/>
      <c r="T141" s="3"/>
      <c r="U141" s="3"/>
      <c r="V141" s="3"/>
      <c r="W141"/>
      <c r="X141"/>
      <c r="Y141"/>
      <c r="Z141"/>
      <c r="AA141"/>
      <c r="AB141"/>
      <c r="AC141"/>
      <c r="AD141"/>
      <c r="AE141"/>
    </row>
    <row r="142" spans="1:31" ht="45.75" customHeight="1" x14ac:dyDescent="0.3">
      <c r="A142" s="212">
        <f>'Unit Data from Audit Worksheet'!A168</f>
        <v>334</v>
      </c>
      <c r="B142" s="225" t="str">
        <f>'Unit Data from Audit Worksheet'!C168</f>
        <v>Gov.-Capital Assets Schedule in the Notes</v>
      </c>
      <c r="C142" s="211" t="str">
        <f>'Unit Data from Audit Worksheet'!D168</f>
        <v>Gross value.  
Exclude non-depreciable.</v>
      </c>
      <c r="D142" s="230"/>
      <c r="E142" s="231">
        <f>'Unit Data from Audit Worksheet'!F168</f>
        <v>0</v>
      </c>
      <c r="F142" s="78"/>
      <c r="G142" s="226"/>
      <c r="H142" s="223"/>
      <c r="I142" s="31"/>
      <c r="J142" s="222">
        <v>334</v>
      </c>
      <c r="K142" s="54" t="s">
        <v>238</v>
      </c>
      <c r="L142" s="267">
        <f t="shared" si="9"/>
        <v>0</v>
      </c>
      <c r="P142" s="196"/>
    </row>
    <row r="143" spans="1:31" ht="57" customHeight="1" x14ac:dyDescent="0.3">
      <c r="A143" s="212">
        <f>'Unit Data from Audit Worksheet'!A169</f>
        <v>373</v>
      </c>
      <c r="B143" s="225" t="str">
        <f>'Unit Data from Audit Worksheet'!C169</f>
        <v>Gov.-Capital Assets Schedule in the Notes</v>
      </c>
      <c r="C143" s="211" t="str">
        <f>'Unit Data from Audit Worksheet'!D169</f>
        <v>Accumulated depreciation</v>
      </c>
      <c r="D143" s="230"/>
      <c r="E143" s="231">
        <f>'Unit Data from Audit Worksheet'!F169</f>
        <v>0</v>
      </c>
      <c r="F143" s="78"/>
      <c r="G143" s="226"/>
      <c r="H143" s="223"/>
      <c r="I143" s="31"/>
      <c r="J143" s="222">
        <v>373</v>
      </c>
      <c r="K143" s="51" t="s">
        <v>282</v>
      </c>
      <c r="L143" s="267">
        <f t="shared" si="9"/>
        <v>0</v>
      </c>
      <c r="P143" s="196"/>
    </row>
    <row r="144" spans="1:31" ht="102.75" customHeight="1" x14ac:dyDescent="0.3">
      <c r="A144" s="212">
        <f>'Unit Data from Audit Worksheet'!A170</f>
        <v>987</v>
      </c>
      <c r="B144" s="225">
        <f>'Unit Data from Audit Worksheet'!C170</f>
        <v>0</v>
      </c>
      <c r="C144" s="211" t="str">
        <f>'Unit Data from Audit Worksheet'!D170</f>
        <v xml:space="preserve">Estimated cost not yet budgeted of any mandate placed on unit by DEQ, a court order or some similar requirement (that has no realistic appeal path). </v>
      </c>
      <c r="D144" s="230"/>
      <c r="E144" s="231">
        <f>'Unit Data from Audit Worksheet'!F170</f>
        <v>0</v>
      </c>
      <c r="F144" s="78"/>
      <c r="G144" s="226"/>
      <c r="H144" s="223"/>
      <c r="I144" s="31"/>
      <c r="J144" s="222">
        <v>987</v>
      </c>
      <c r="K144" s="51" t="s">
        <v>1816</v>
      </c>
      <c r="L144" s="273">
        <f t="shared" si="9"/>
        <v>0</v>
      </c>
      <c r="P144" s="196"/>
    </row>
    <row r="145" spans="1:22" ht="57" customHeight="1" x14ac:dyDescent="0.3">
      <c r="A145" s="212">
        <f>'Unit Data from Audit Worksheet'!A174</f>
        <v>327</v>
      </c>
      <c r="B145" s="225" t="str">
        <f>'Unit Data from Audit Worksheet'!C174</f>
        <v>WS-Capital Assets Schedule in the Notes</v>
      </c>
      <c r="C145" s="211" t="str">
        <f>'Unit Data from Audit Worksheet'!D174</f>
        <v>Land and all other non depreciable capital assets 
Exclude construction in progress</v>
      </c>
      <c r="D145" s="230"/>
      <c r="E145" s="231">
        <f>'Unit Data from Audit Worksheet'!F174</f>
        <v>0</v>
      </c>
      <c r="F145" s="78"/>
      <c r="G145" s="226"/>
      <c r="H145" s="223"/>
      <c r="I145" s="31"/>
      <c r="J145" s="222">
        <v>327</v>
      </c>
      <c r="K145" s="51" t="s">
        <v>283</v>
      </c>
      <c r="L145" s="267">
        <f t="shared" si="9"/>
        <v>0</v>
      </c>
      <c r="P145" s="196"/>
    </row>
    <row r="146" spans="1:22" ht="57" customHeight="1" x14ac:dyDescent="0.3">
      <c r="A146" s="212">
        <f>'Unit Data from Audit Worksheet'!A175</f>
        <v>328</v>
      </c>
      <c r="B146" s="225" t="str">
        <f>'Unit Data from Audit Worksheet'!C175</f>
        <v>WS-Capital Assets Schedule in the Notes</v>
      </c>
      <c r="C146" s="211" t="str">
        <f>'Unit Data from Audit Worksheet'!D175</f>
        <v>Construction in progress</v>
      </c>
      <c r="D146" s="230"/>
      <c r="E146" s="231">
        <f>'Unit Data from Audit Worksheet'!F175</f>
        <v>0</v>
      </c>
      <c r="F146" s="78"/>
      <c r="G146" s="226"/>
      <c r="H146" s="223"/>
      <c r="I146" s="31"/>
      <c r="J146" s="222">
        <v>328</v>
      </c>
      <c r="K146" s="51" t="s">
        <v>284</v>
      </c>
      <c r="L146" s="267">
        <f t="shared" si="9"/>
        <v>0</v>
      </c>
      <c r="P146" s="196"/>
    </row>
    <row r="147" spans="1:22" ht="46.5" customHeight="1" x14ac:dyDescent="0.3">
      <c r="A147" s="212">
        <f>'Unit Data from Audit Worksheet'!A179</f>
        <v>515</v>
      </c>
      <c r="B147" s="225" t="str">
        <f>'Unit Data from Audit Worksheet'!C179</f>
        <v>WS Capital Assets Schedule-Gross Value</v>
      </c>
      <c r="C147" s="211" t="str">
        <f>'Unit Data from Audit Worksheet'!D179</f>
        <v>Buildings</v>
      </c>
      <c r="D147" s="230"/>
      <c r="E147" s="231">
        <f>'Unit Data from Audit Worksheet'!F179</f>
        <v>0</v>
      </c>
      <c r="F147" s="78"/>
      <c r="G147" s="226"/>
      <c r="H147" s="223"/>
      <c r="I147" s="31"/>
      <c r="J147" s="222">
        <v>515</v>
      </c>
      <c r="K147" s="51" t="s">
        <v>239</v>
      </c>
      <c r="L147" s="267">
        <f t="shared" si="9"/>
        <v>0</v>
      </c>
      <c r="P147" s="196"/>
    </row>
    <row r="148" spans="1:22" ht="46.5" customHeight="1" x14ac:dyDescent="0.3">
      <c r="A148" s="212">
        <f>'Unit Data from Audit Worksheet'!A180</f>
        <v>516</v>
      </c>
      <c r="B148" s="225" t="str">
        <f>'Unit Data from Audit Worksheet'!C180</f>
        <v>WS Capital Assets Schedule-Gross Value</v>
      </c>
      <c r="C148" s="211" t="str">
        <f>'Unit Data from Audit Worksheet'!D180</f>
        <v>Plant / distributions systems / water lines</v>
      </c>
      <c r="D148" s="230"/>
      <c r="E148" s="231">
        <f>'Unit Data from Audit Worksheet'!F180</f>
        <v>0</v>
      </c>
      <c r="F148" s="78"/>
      <c r="G148" s="226"/>
      <c r="H148" s="223"/>
      <c r="I148" s="31"/>
      <c r="J148" s="222">
        <v>516</v>
      </c>
      <c r="K148" s="51" t="s">
        <v>240</v>
      </c>
      <c r="L148" s="267">
        <f t="shared" si="9"/>
        <v>0</v>
      </c>
      <c r="P148" s="196"/>
    </row>
    <row r="149" spans="1:22" ht="46.5" customHeight="1" x14ac:dyDescent="0.3">
      <c r="A149" s="212">
        <f>'Unit Data from Audit Worksheet'!A181</f>
        <v>517</v>
      </c>
      <c r="B149" s="225" t="str">
        <f>'Unit Data from Audit Worksheet'!C181</f>
        <v>WS Capital Assets Schedule-Gross Value</v>
      </c>
      <c r="C149" s="211" t="str">
        <f>'Unit Data from Audit Worksheet'!D181</f>
        <v>Infrastructure(other infrastructure)</v>
      </c>
      <c r="D149" s="230"/>
      <c r="E149" s="231">
        <f>'Unit Data from Audit Worksheet'!F181</f>
        <v>0</v>
      </c>
      <c r="F149" s="78"/>
      <c r="G149" s="226"/>
      <c r="H149" s="223"/>
      <c r="I149" s="31"/>
      <c r="J149" s="222">
        <v>517</v>
      </c>
      <c r="K149" s="292" t="s">
        <v>241</v>
      </c>
      <c r="L149" s="267">
        <f t="shared" si="9"/>
        <v>0</v>
      </c>
      <c r="P149" s="196"/>
    </row>
    <row r="150" spans="1:22" ht="46.5" customHeight="1" x14ac:dyDescent="0.3">
      <c r="A150" s="212">
        <f>'Unit Data from Audit Worksheet'!A182</f>
        <v>518</v>
      </c>
      <c r="B150" s="225" t="str">
        <f>'Unit Data from Audit Worksheet'!C182</f>
        <v>WS Capital Assets Schedule-Gross Value</v>
      </c>
      <c r="C150" s="211" t="str">
        <f>'Unit Data from Audit Worksheet'!D182</f>
        <v>All other depreciable capital assets</v>
      </c>
      <c r="D150" s="230"/>
      <c r="E150" s="231">
        <f>'Unit Data from Audit Worksheet'!F182</f>
        <v>0</v>
      </c>
      <c r="F150" s="78"/>
      <c r="G150" s="226"/>
      <c r="H150" s="223"/>
      <c r="I150" s="31"/>
      <c r="J150" s="222">
        <v>518</v>
      </c>
      <c r="K150" s="292" t="s">
        <v>242</v>
      </c>
      <c r="L150" s="267">
        <f t="shared" si="9"/>
        <v>0</v>
      </c>
      <c r="P150" s="196"/>
    </row>
    <row r="151" spans="1:22" ht="52.5" customHeight="1" x14ac:dyDescent="0.3">
      <c r="A151" s="212">
        <f>'Unit Data from Audit Worksheet'!A185</f>
        <v>519</v>
      </c>
      <c r="B151" s="225" t="str">
        <f>'Unit Data from Audit Worksheet'!C185</f>
        <v>WS Capital Assets Schedule-Annual Depreciation</v>
      </c>
      <c r="C151" s="211" t="str">
        <f>'Unit Data from Audit Worksheet'!D185</f>
        <v>Buildings annual depreciation</v>
      </c>
      <c r="D151" s="230"/>
      <c r="E151" s="231">
        <f>'Unit Data from Audit Worksheet'!F185</f>
        <v>0</v>
      </c>
      <c r="F151" s="78"/>
      <c r="G151" s="226"/>
      <c r="H151" s="223"/>
      <c r="I151" s="31"/>
      <c r="J151" s="222">
        <v>519</v>
      </c>
      <c r="K151" s="292" t="s">
        <v>243</v>
      </c>
      <c r="L151" s="267">
        <f t="shared" si="9"/>
        <v>0</v>
      </c>
      <c r="P151" s="295"/>
    </row>
    <row r="152" spans="1:22" ht="52.5" customHeight="1" x14ac:dyDescent="0.3">
      <c r="A152" s="212">
        <f>'Unit Data from Audit Worksheet'!A186</f>
        <v>520</v>
      </c>
      <c r="B152" s="225" t="str">
        <f>'Unit Data from Audit Worksheet'!C186</f>
        <v>WS Capital Assets Schedule-Annual Depreciation</v>
      </c>
      <c r="C152" s="211" t="str">
        <f>'Unit Data from Audit Worksheet'!D186</f>
        <v>Plant / distributions systems / water lines annual depreciation</v>
      </c>
      <c r="D152" s="230"/>
      <c r="E152" s="231">
        <f>'Unit Data from Audit Worksheet'!F186</f>
        <v>0</v>
      </c>
      <c r="F152" s="78"/>
      <c r="G152" s="226"/>
      <c r="H152" s="223"/>
      <c r="I152" s="31"/>
      <c r="J152" s="222">
        <v>520</v>
      </c>
      <c r="K152" s="292" t="s">
        <v>244</v>
      </c>
      <c r="L152" s="267">
        <f t="shared" si="9"/>
        <v>0</v>
      </c>
      <c r="P152" s="298"/>
      <c r="Q152" s="296"/>
    </row>
    <row r="153" spans="1:22" ht="52.5" customHeight="1" x14ac:dyDescent="0.3">
      <c r="A153" s="212">
        <f>'Unit Data from Audit Worksheet'!A187</f>
        <v>521</v>
      </c>
      <c r="B153" s="225" t="str">
        <f>'Unit Data from Audit Worksheet'!C187</f>
        <v>WS Capital Assets Schedule-Annual Depreciation</v>
      </c>
      <c r="C153" s="211" t="str">
        <f>'Unit Data from Audit Worksheet'!D187</f>
        <v>Infrastructure(other infrastructure) annual depreciation</v>
      </c>
      <c r="D153" s="230"/>
      <c r="E153" s="231">
        <f>'Unit Data from Audit Worksheet'!F187</f>
        <v>0</v>
      </c>
      <c r="F153" s="78"/>
      <c r="G153" s="226"/>
      <c r="H153" s="223"/>
      <c r="I153" s="31"/>
      <c r="J153" s="222">
        <v>521</v>
      </c>
      <c r="K153" s="51" t="s">
        <v>245</v>
      </c>
      <c r="L153" s="267">
        <f t="shared" si="9"/>
        <v>0</v>
      </c>
      <c r="P153" s="196"/>
      <c r="Q153" s="186"/>
    </row>
    <row r="154" spans="1:22" ht="42.75" customHeight="1" x14ac:dyDescent="0.3">
      <c r="A154" s="212">
        <f>'Unit Data from Audit Worksheet'!A188</f>
        <v>522</v>
      </c>
      <c r="B154" s="225" t="str">
        <f>'Unit Data from Audit Worksheet'!C188</f>
        <v>WS Capital Assets Schedule-Annual Depreciation</v>
      </c>
      <c r="C154" s="211" t="str">
        <f>'Unit Data from Audit Worksheet'!D188</f>
        <v>All other depreciable capital assets annual depreciation</v>
      </c>
      <c r="D154" s="230"/>
      <c r="E154" s="231">
        <f>'Unit Data from Audit Worksheet'!F188</f>
        <v>0</v>
      </c>
      <c r="F154" s="78"/>
      <c r="G154" s="226"/>
      <c r="H154" s="223"/>
      <c r="I154" s="31"/>
      <c r="J154" s="222">
        <v>522</v>
      </c>
      <c r="K154" s="51" t="s">
        <v>246</v>
      </c>
      <c r="L154" s="267">
        <f t="shared" si="9"/>
        <v>0</v>
      </c>
      <c r="P154" s="295"/>
      <c r="S154" s="18"/>
      <c r="T154" s="18"/>
      <c r="U154" s="18"/>
      <c r="V154" s="18"/>
    </row>
    <row r="155" spans="1:22" ht="42.75" customHeight="1" x14ac:dyDescent="0.3">
      <c r="A155" s="212">
        <f>'Unit Data from Audit Worksheet'!A191</f>
        <v>523</v>
      </c>
      <c r="B155" s="225" t="str">
        <f>'Unit Data from Audit Worksheet'!C191</f>
        <v>WS Capital Assets Schedule-Accumulated Depreciation</v>
      </c>
      <c r="C155" s="211" t="str">
        <f>'Unit Data from Audit Worksheet'!D191</f>
        <v>Building accumulated depreciation</v>
      </c>
      <c r="D155" s="230"/>
      <c r="E155" s="231">
        <f>'Unit Data from Audit Worksheet'!F191</f>
        <v>0</v>
      </c>
      <c r="F155" s="78"/>
      <c r="G155" s="226"/>
      <c r="H155" s="223"/>
      <c r="I155" s="31"/>
      <c r="J155" s="222">
        <v>523</v>
      </c>
      <c r="K155" s="51" t="s">
        <v>247</v>
      </c>
      <c r="L155" s="267">
        <f t="shared" si="9"/>
        <v>0</v>
      </c>
      <c r="P155" s="295"/>
      <c r="S155" s="18"/>
      <c r="T155" s="18"/>
      <c r="U155" s="18"/>
      <c r="V155" s="18"/>
    </row>
    <row r="156" spans="1:22" ht="51" customHeight="1" x14ac:dyDescent="0.3">
      <c r="A156" s="212">
        <f>'Unit Data from Audit Worksheet'!A192</f>
        <v>524</v>
      </c>
      <c r="B156" s="225" t="str">
        <f>'Unit Data from Audit Worksheet'!C192</f>
        <v>WS Capital Assets Schedule-Accumulated Depreciation</v>
      </c>
      <c r="C156" s="211" t="str">
        <f>'Unit Data from Audit Worksheet'!D192</f>
        <v>Plant / distributions systems / water lines accumulated depreciation</v>
      </c>
      <c r="D156" s="230"/>
      <c r="E156" s="231">
        <f>'Unit Data from Audit Worksheet'!F192</f>
        <v>0</v>
      </c>
      <c r="F156" s="78"/>
      <c r="G156" s="226"/>
      <c r="H156" s="223"/>
      <c r="I156" s="31"/>
      <c r="J156" s="222">
        <v>524</v>
      </c>
      <c r="K156" s="51" t="s">
        <v>248</v>
      </c>
      <c r="L156" s="267">
        <f t="shared" si="9"/>
        <v>0</v>
      </c>
      <c r="P156" s="295"/>
      <c r="S156" s="18"/>
      <c r="T156" s="18"/>
      <c r="U156" s="18"/>
      <c r="V156" s="18"/>
    </row>
    <row r="157" spans="1:22" ht="57.75" customHeight="1" x14ac:dyDescent="0.3">
      <c r="A157" s="212">
        <f>'Unit Data from Audit Worksheet'!A193</f>
        <v>525</v>
      </c>
      <c r="B157" s="225" t="str">
        <f>'Unit Data from Audit Worksheet'!C193</f>
        <v>WS Capital Assets Schedule-Accumulated Depreciation</v>
      </c>
      <c r="C157" s="211" t="str">
        <f>'Unit Data from Audit Worksheet'!D193</f>
        <v>Infrastructure(other infrastructure) accumulated depreciation</v>
      </c>
      <c r="D157" s="230"/>
      <c r="E157" s="231">
        <f>'Unit Data from Audit Worksheet'!F193</f>
        <v>0</v>
      </c>
      <c r="F157" s="78"/>
      <c r="G157" s="226"/>
      <c r="H157" s="223"/>
      <c r="I157" s="31"/>
      <c r="J157" s="222">
        <v>525</v>
      </c>
      <c r="K157" s="51" t="s">
        <v>249</v>
      </c>
      <c r="L157" s="267">
        <f t="shared" si="9"/>
        <v>0</v>
      </c>
      <c r="P157" s="202"/>
      <c r="Q157" s="296"/>
    </row>
    <row r="158" spans="1:22" ht="48" customHeight="1" x14ac:dyDescent="0.3">
      <c r="A158" s="212">
        <f>'Unit Data from Audit Worksheet'!A194</f>
        <v>526</v>
      </c>
      <c r="B158" s="225" t="str">
        <f>'Unit Data from Audit Worksheet'!C194</f>
        <v>WS Capital Assets Schedule-Accumulated Depreciation</v>
      </c>
      <c r="C158" s="211" t="str">
        <f>'Unit Data from Audit Worksheet'!D194</f>
        <v>All other depreciable capital assets accumulated depreciation</v>
      </c>
      <c r="D158" s="230"/>
      <c r="E158" s="231">
        <f>'Unit Data from Audit Worksheet'!F194</f>
        <v>0</v>
      </c>
      <c r="F158" s="78"/>
      <c r="G158" s="226"/>
      <c r="H158" s="223"/>
      <c r="I158" s="31"/>
      <c r="J158" s="222">
        <v>526</v>
      </c>
      <c r="K158" s="51" t="s">
        <v>250</v>
      </c>
      <c r="L158" s="267">
        <f t="shared" si="9"/>
        <v>0</v>
      </c>
      <c r="P158" s="196"/>
      <c r="Q158" s="3"/>
    </row>
    <row r="159" spans="1:22" ht="50.25" customHeight="1" x14ac:dyDescent="0.3">
      <c r="A159" s="212">
        <f>'Unit Data from Audit Worksheet'!A199</f>
        <v>527</v>
      </c>
      <c r="B159" s="225" t="str">
        <f>'Unit Data from Audit Worksheet'!C199</f>
        <v>Electric Assets</v>
      </c>
      <c r="C159" s="211" t="str">
        <f>'Unit Data from Audit Worksheet'!D199</f>
        <v>Total Assets Gross value not being depreciated for Electric Fund</v>
      </c>
      <c r="D159" s="230"/>
      <c r="E159" s="231">
        <f>'Unit Data from Audit Worksheet'!F199</f>
        <v>0</v>
      </c>
      <c r="F159" s="78"/>
      <c r="G159" s="226"/>
      <c r="H159" s="223"/>
      <c r="I159" s="31"/>
      <c r="J159" s="222">
        <v>527</v>
      </c>
      <c r="K159" s="51" t="s">
        <v>251</v>
      </c>
      <c r="L159" s="267">
        <f t="shared" si="9"/>
        <v>0</v>
      </c>
      <c r="P159" s="196"/>
    </row>
    <row r="160" spans="1:22" ht="54.75" customHeight="1" x14ac:dyDescent="0.3">
      <c r="A160" s="212">
        <f>'Unit Data from Audit Worksheet'!A200</f>
        <v>356</v>
      </c>
      <c r="B160" s="225" t="str">
        <f>'Unit Data from Audit Worksheet'!C200</f>
        <v>Electric Assets</v>
      </c>
      <c r="C160" s="211" t="str">
        <f>'Unit Data from Audit Worksheet'!D200</f>
        <v>Total Assets Gross value of assets being depreciated for Electric Fund</v>
      </c>
      <c r="D160" s="230"/>
      <c r="E160" s="231">
        <f>'Unit Data from Audit Worksheet'!F200</f>
        <v>0</v>
      </c>
      <c r="F160" s="78"/>
      <c r="G160" s="226"/>
      <c r="H160" s="223"/>
      <c r="I160" s="31"/>
      <c r="J160" s="222">
        <v>356</v>
      </c>
      <c r="K160" s="51" t="s">
        <v>285</v>
      </c>
      <c r="L160" s="267">
        <f t="shared" si="9"/>
        <v>0</v>
      </c>
      <c r="P160" s="196"/>
    </row>
    <row r="161" spans="1:31" ht="54.75" customHeight="1" x14ac:dyDescent="0.3">
      <c r="A161" s="212">
        <f>'Unit Data from Audit Worksheet'!A201</f>
        <v>357</v>
      </c>
      <c r="B161" s="225" t="str">
        <f>'Unit Data from Audit Worksheet'!C201</f>
        <v>Electric Accumulated Depreciation</v>
      </c>
      <c r="C161" s="211" t="str">
        <f>'Unit Data from Audit Worksheet'!D201</f>
        <v>Total accumulated depreciation for Electric Fund assets</v>
      </c>
      <c r="D161" s="230"/>
      <c r="E161" s="231">
        <f>'Unit Data from Audit Worksheet'!F201</f>
        <v>0</v>
      </c>
      <c r="F161" s="78"/>
      <c r="G161" s="226"/>
      <c r="H161" s="223"/>
      <c r="I161" s="31"/>
      <c r="J161" s="222">
        <v>357</v>
      </c>
      <c r="K161" s="51" t="s">
        <v>286</v>
      </c>
      <c r="L161" s="267">
        <f t="shared" si="9"/>
        <v>0</v>
      </c>
      <c r="P161" s="196"/>
    </row>
    <row r="162" spans="1:31" ht="191.25" customHeight="1" x14ac:dyDescent="0.3">
      <c r="A162" s="212">
        <f>'Unit Data from Audit Worksheet'!A203</f>
        <v>337</v>
      </c>
      <c r="B162" s="225" t="str">
        <f>'Unit Data from Audit Worksheet'!C203</f>
        <v>Long-Term Liability Note - Governmental Activities</v>
      </c>
      <c r="C162" s="225"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230"/>
      <c r="E162" s="231">
        <f>'Unit Data from Audit Worksheet'!F203</f>
        <v>0</v>
      </c>
      <c r="F162" s="224">
        <f>IF(L162&lt;0,"Error: Enter as a positive.",)</f>
        <v>0</v>
      </c>
      <c r="G162" s="226"/>
      <c r="H162" s="223"/>
      <c r="I162" s="31"/>
      <c r="J162" s="222">
        <v>337</v>
      </c>
      <c r="K162" s="221" t="s">
        <v>222</v>
      </c>
      <c r="L162" s="267">
        <f t="shared" si="9"/>
        <v>0</v>
      </c>
      <c r="P162" s="196"/>
    </row>
    <row r="163" spans="1:31" ht="76.5" customHeight="1" x14ac:dyDescent="0.3">
      <c r="A163" s="212">
        <f>'Unit Data from Audit Worksheet'!A204</f>
        <v>343</v>
      </c>
      <c r="B163" s="225" t="str">
        <f>'Unit Data from Audit Worksheet'!C204</f>
        <v>Long-Term Liability Note - Governmental Activities</v>
      </c>
      <c r="C163" s="211" t="str">
        <f>'Unit Data from Audit Worksheet'!D204</f>
        <v>Decreases made (principal paid) on Long-Term Debt in current fiscal year.  Reduce for debt refunding.</v>
      </c>
      <c r="D163" s="230"/>
      <c r="E163" s="231">
        <f>'Unit Data from Audit Worksheet'!F204</f>
        <v>0</v>
      </c>
      <c r="F163" s="224">
        <f>IF(L163&lt;0,"Error: Enter as a positive.",)</f>
        <v>0</v>
      </c>
      <c r="G163" s="226"/>
      <c r="H163" s="223"/>
      <c r="I163" s="31"/>
      <c r="J163" s="222">
        <v>343</v>
      </c>
      <c r="K163" s="221" t="s">
        <v>223</v>
      </c>
      <c r="L163" s="267">
        <f t="shared" si="9"/>
        <v>0</v>
      </c>
      <c r="P163" s="196"/>
    </row>
    <row r="164" spans="1:31" ht="193.5" customHeight="1" x14ac:dyDescent="0.3">
      <c r="A164" s="212">
        <f>'Unit Data from Audit Worksheet'!A205</f>
        <v>82</v>
      </c>
      <c r="B164" s="225" t="str">
        <f>'Unit Data from Audit Worksheet'!C205</f>
        <v>Long-Term Liability Note - Water Sewer Activities</v>
      </c>
      <c r="C164" s="225" t="str">
        <f>'Unit Data from Audit Worksheet'!D205</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4" s="230"/>
      <c r="E164" s="231">
        <f>'Unit Data from Audit Worksheet'!F205</f>
        <v>0</v>
      </c>
      <c r="F164" s="224">
        <f>IF(L164&lt;0,"Error: Enter as a positive.",)</f>
        <v>0</v>
      </c>
      <c r="G164" s="226"/>
      <c r="H164" s="223"/>
      <c r="I164" s="31"/>
      <c r="J164" s="222">
        <v>82</v>
      </c>
      <c r="K164" s="61" t="s">
        <v>287</v>
      </c>
      <c r="L164" s="267">
        <f t="shared" si="9"/>
        <v>0</v>
      </c>
      <c r="P164" s="196"/>
    </row>
    <row r="165" spans="1:31" ht="206.25" customHeight="1" x14ac:dyDescent="0.3">
      <c r="A165" s="212">
        <f>'Unit Data from Audit Worksheet'!A206</f>
        <v>359</v>
      </c>
      <c r="B165" s="225" t="str">
        <f>'Unit Data from Audit Worksheet'!C206</f>
        <v>Long-Term Liability Note - Electric Activities</v>
      </c>
      <c r="C165" s="225" t="str">
        <f>'Unit Data from Audit Worksheet'!D206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5" s="230"/>
      <c r="E165" s="231">
        <f>'Unit Data from Audit Worksheet'!F206</f>
        <v>0</v>
      </c>
      <c r="F165" s="224">
        <f>IF(L165&lt;0,"Error: Enter as a positive.",)</f>
        <v>0</v>
      </c>
      <c r="G165" s="226"/>
      <c r="H165" s="223"/>
      <c r="I165" s="31"/>
      <c r="J165" s="222">
        <v>359</v>
      </c>
      <c r="K165" s="221" t="s">
        <v>224</v>
      </c>
      <c r="L165" s="267">
        <f t="shared" si="9"/>
        <v>0</v>
      </c>
      <c r="P165" s="196"/>
    </row>
    <row r="166" spans="1:31" ht="76.5" customHeight="1" x14ac:dyDescent="0.3">
      <c r="A166" s="212">
        <f>'Unit Data from Audit Worksheet'!A208</f>
        <v>622</v>
      </c>
      <c r="B166" s="225" t="str">
        <f>'Unit Data from Audit Worksheet'!C208</f>
        <v>FS., Pension note or RSI</v>
      </c>
      <c r="C166" s="225" t="str">
        <f>'Unit Data from Audit Worksheet'!D208</f>
        <v xml:space="preserve">Unit's Share of Net Pension Liability ($s)
- unit of government is a participating employer in the State's TSERS (Teachers' and State Employees' Retirement System) or the LGERS (Local Governmental Employees' Retirement System).  </v>
      </c>
      <c r="D166" s="230"/>
      <c r="E166" s="231">
        <f>'Unit Data from Audit Worksheet'!F208</f>
        <v>0</v>
      </c>
      <c r="F166" s="224"/>
      <c r="G166" s="226"/>
      <c r="H166" s="223"/>
      <c r="I166" s="31"/>
      <c r="J166" s="222">
        <v>622</v>
      </c>
      <c r="K166" s="228" t="s">
        <v>337</v>
      </c>
      <c r="L166" s="267">
        <f t="shared" si="9"/>
        <v>0</v>
      </c>
      <c r="P166" s="196"/>
      <c r="S166" s="18"/>
      <c r="T166" s="18"/>
      <c r="U166" s="18"/>
      <c r="V166" s="18"/>
    </row>
    <row r="167" spans="1:31" ht="138.75" customHeight="1" x14ac:dyDescent="0.3">
      <c r="A167" s="212">
        <f>'Unit Data from Audit Worksheet'!A209</f>
        <v>577</v>
      </c>
      <c r="B167" s="225" t="str">
        <f>'Unit Data from Audit Worksheet'!C209</f>
        <v>Pension Notes</v>
      </c>
      <c r="C167" s="225" t="str">
        <f>'Unit Data from Audit Worksheet'!D209</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167" s="230"/>
      <c r="E167" s="231">
        <f>'Unit Data from Audit Worksheet'!F209</f>
        <v>0</v>
      </c>
      <c r="F167" s="224"/>
      <c r="G167" s="226"/>
      <c r="H167" s="223"/>
      <c r="I167" s="31"/>
      <c r="J167" s="222">
        <v>577</v>
      </c>
      <c r="K167" s="228" t="s">
        <v>312</v>
      </c>
      <c r="L167" s="267">
        <f t="shared" si="9"/>
        <v>0</v>
      </c>
      <c r="P167" s="196"/>
      <c r="S167" s="18"/>
      <c r="T167" s="18"/>
      <c r="U167" s="18"/>
      <c r="V167" s="18"/>
    </row>
    <row r="168" spans="1:31" ht="115.5" customHeight="1" x14ac:dyDescent="0.3">
      <c r="A168" s="293">
        <f>'Unit Data from Audit Worksheet'!A211</f>
        <v>598</v>
      </c>
      <c r="B168" s="225" t="str">
        <f>'Unit Data from Audit Worksheet'!C211</f>
        <v>LEO Note</v>
      </c>
      <c r="C168" s="211" t="str">
        <f>'Unit Data from Audit Worksheet'!D211</f>
        <v>Amount the unit paid out in benefits under LEO special separation allowance to retired law enforcement officers this fiscal year if you report under GASB 68 or GASB 73.</v>
      </c>
      <c r="D168" s="230"/>
      <c r="E168" s="231">
        <f>'Unit Data from Audit Worksheet'!F211</f>
        <v>0</v>
      </c>
      <c r="F168" s="224">
        <f>IF(L168&lt;0,"Error: Enter as a positive.",)</f>
        <v>0</v>
      </c>
      <c r="G168" s="226"/>
      <c r="H168" s="223"/>
      <c r="I168" s="31"/>
      <c r="J168" s="222">
        <v>598</v>
      </c>
      <c r="K168" s="85" t="s">
        <v>321</v>
      </c>
      <c r="L168" s="267">
        <f t="shared" si="9"/>
        <v>0</v>
      </c>
      <c r="P168" s="196"/>
      <c r="S168" s="18"/>
      <c r="T168" s="18"/>
      <c r="U168" s="18"/>
      <c r="V168" s="18"/>
    </row>
    <row r="169" spans="1:31" ht="84" customHeight="1" x14ac:dyDescent="0.3">
      <c r="A169" s="212">
        <f>'Unit Data from Audit Worksheet'!A212</f>
        <v>599</v>
      </c>
      <c r="B169" s="225" t="str">
        <f>'Unit Data from Audit Worksheet'!C212</f>
        <v>LEO Note</v>
      </c>
      <c r="C169" s="211" t="str">
        <f>'Unit Data from Audit Worksheet'!D212</f>
        <v>The total LEO pension liability if you report under GASB 68 or GASB 73.</v>
      </c>
      <c r="D169" s="230"/>
      <c r="E169" s="231">
        <f>'Unit Data from Audit Worksheet'!F212</f>
        <v>0</v>
      </c>
      <c r="F169" s="224">
        <f>IF(L169&lt;0,"Error: Enter as a positive.",)</f>
        <v>0</v>
      </c>
      <c r="G169" s="226"/>
      <c r="H169" s="223"/>
      <c r="I169" s="31"/>
      <c r="J169" s="222">
        <v>599</v>
      </c>
      <c r="K169" s="84" t="s">
        <v>320</v>
      </c>
      <c r="L169" s="267">
        <f t="shared" si="9"/>
        <v>0</v>
      </c>
      <c r="P169" s="196"/>
    </row>
    <row r="170" spans="1:31" ht="102.75" customHeight="1" x14ac:dyDescent="0.3">
      <c r="A170" s="212">
        <f>'Unit Data from Audit Worksheet'!A213</f>
        <v>602</v>
      </c>
      <c r="B170" s="225" t="str">
        <f>'Unit Data from Audit Worksheet'!C213</f>
        <v>LEO Note</v>
      </c>
      <c r="C170" s="211" t="str">
        <f>'Unit Data from Audit Worksheet'!D213</f>
        <v>If you have LEO pension assets and are reporting under GASB 68 please enter "Plan Fiduciary Net Position" which can be found on your RSI schedules and the Notes.</v>
      </c>
      <c r="D170" s="230"/>
      <c r="E170" s="231">
        <f>'Unit Data from Audit Worksheet'!F213</f>
        <v>0</v>
      </c>
      <c r="F170" s="224">
        <f>IF(L170&lt;0,"Error: Enter as a positive.",)</f>
        <v>0</v>
      </c>
      <c r="G170" s="226"/>
      <c r="H170" s="223"/>
      <c r="I170" s="31"/>
      <c r="J170" s="222">
        <v>602</v>
      </c>
      <c r="K170" s="21" t="s">
        <v>322</v>
      </c>
      <c r="L170" s="267">
        <f t="shared" si="9"/>
        <v>0</v>
      </c>
      <c r="P170" s="196"/>
    </row>
    <row r="171" spans="1:31" ht="123" customHeight="1" x14ac:dyDescent="0.3">
      <c r="A171" s="212">
        <f>'Unit Data from Audit Worksheet'!A214</f>
        <v>619</v>
      </c>
      <c r="B171" s="225" t="str">
        <f>'Unit Data from Audit Worksheet'!C214</f>
        <v>LEO
RSI</v>
      </c>
      <c r="C171" s="85" t="str">
        <f>'Unit Data from Audit Worksheet'!D214</f>
        <v>LEOSSA – What is the plan’s fiduciary net position as a percentage of the total pension liability?  Please enter as percentage value; for example, 83.5% should be entered as 83.5.  If assets have not been set aside in a trust, please enter 0.0</v>
      </c>
      <c r="D171" s="86"/>
      <c r="E171" s="137">
        <f>'Unit Data from Audit Worksheet'!F214</f>
        <v>0</v>
      </c>
      <c r="F171" s="224" t="str">
        <f>IF(H171=L171,"","Column L does not equal Column H")</f>
        <v/>
      </c>
      <c r="G171" s="226"/>
      <c r="H171" s="93">
        <f>ROUND(IFERROR((L170/L169)*100,0),1)</f>
        <v>0</v>
      </c>
      <c r="I171" s="31"/>
      <c r="J171" s="214">
        <v>619</v>
      </c>
      <c r="K171" s="92" t="s">
        <v>422</v>
      </c>
      <c r="L171" s="742">
        <f t="shared" si="9"/>
        <v>0</v>
      </c>
      <c r="P171" s="196"/>
    </row>
    <row r="172" spans="1:31" ht="113.25" customHeight="1" x14ac:dyDescent="0.3">
      <c r="A172" s="212">
        <v>621</v>
      </c>
      <c r="B172" s="50" t="s">
        <v>332</v>
      </c>
      <c r="C172" s="297" t="str">
        <f>'Unit Data from Audit Worksheet'!D216</f>
        <v xml:space="preserve">Unit's share of Retirement Health Benefit Fund Net OPEB Liability ($s)
- unit of government is a participating employer in the State's RHBF </v>
      </c>
      <c r="D172" s="86"/>
      <c r="E172" s="231">
        <f>'Unit Data from Audit Worksheet'!F216</f>
        <v>0</v>
      </c>
      <c r="F172" s="224">
        <f>IF(L172&lt;0,"Error: Enter as a positive.",)</f>
        <v>0</v>
      </c>
      <c r="G172" s="118"/>
      <c r="H172" s="223"/>
      <c r="I172" s="31"/>
      <c r="J172" s="298">
        <v>621</v>
      </c>
      <c r="K172" s="119" t="s">
        <v>427</v>
      </c>
      <c r="L172" s="267">
        <f t="shared" si="9"/>
        <v>0</v>
      </c>
      <c r="P172" s="197"/>
    </row>
    <row r="173" spans="1:31" s="18" customFormat="1" ht="127.5" customHeight="1" x14ac:dyDescent="0.3">
      <c r="A173" s="293">
        <f>'Unit Data from Audit Worksheet'!A217</f>
        <v>547</v>
      </c>
      <c r="B173" s="225" t="str">
        <f>'Unit Data from Audit Worksheet'!C217</f>
        <v>OPEB Note</v>
      </c>
      <c r="C173" s="225" t="str">
        <f>'Unit Data from Audit Worksheet'!D217</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173" s="230"/>
      <c r="E173" s="231">
        <f>'Unit Data from Audit Worksheet'!F217</f>
        <v>0</v>
      </c>
      <c r="F173" s="224" t="str">
        <f>IF(L176&lt;1,"Please answer this question","")</f>
        <v>Please answer this question</v>
      </c>
      <c r="G173" s="226"/>
      <c r="H173" s="223"/>
      <c r="I173" s="31"/>
      <c r="J173" s="222">
        <v>547</v>
      </c>
      <c r="K173" s="299" t="s">
        <v>275</v>
      </c>
      <c r="L173" s="267">
        <f t="shared" si="9"/>
        <v>0</v>
      </c>
      <c r="M173"/>
      <c r="P173" s="197"/>
      <c r="Q173" s="258"/>
      <c r="R173" s="3"/>
      <c r="S173" s="3"/>
      <c r="T173" s="3"/>
      <c r="U173" s="3"/>
      <c r="V173" s="3"/>
      <c r="W173"/>
      <c r="X173"/>
      <c r="Y173"/>
      <c r="Z173"/>
      <c r="AA173"/>
      <c r="AB173"/>
      <c r="AC173"/>
      <c r="AD173"/>
      <c r="AE173"/>
    </row>
    <row r="174" spans="1:31" s="18" customFormat="1" ht="99" customHeight="1" x14ac:dyDescent="0.3">
      <c r="A174" s="212">
        <f>'Unit Data from Audit Worksheet'!A218</f>
        <v>659</v>
      </c>
      <c r="B174" s="225" t="str">
        <f>'Unit Data from Audit Worksheet'!C218</f>
        <v>OPEB
 Note or RSI</v>
      </c>
      <c r="C174" s="211" t="str">
        <f>'Unit Data from Audit Worksheet'!D218</f>
        <v>Total OPEB benefits - total OPEB liability
If you do not provide benefit, please enter 0</v>
      </c>
      <c r="D174" s="230"/>
      <c r="E174" s="231">
        <f>'Unit Data from Audit Worksheet'!F218</f>
        <v>0</v>
      </c>
      <c r="F174" s="224">
        <f>IF(L174&lt;0,"Error: Enter as a positive.",)</f>
        <v>0</v>
      </c>
      <c r="G174" s="300" t="s">
        <v>1812</v>
      </c>
      <c r="H174" s="223"/>
      <c r="I174" s="31"/>
      <c r="J174" s="214">
        <v>659</v>
      </c>
      <c r="K174" s="213" t="s">
        <v>388</v>
      </c>
      <c r="L174" s="280">
        <f t="shared" si="9"/>
        <v>0</v>
      </c>
      <c r="M174"/>
      <c r="P174" s="197"/>
      <c r="Q174" s="258"/>
      <c r="R174" s="3"/>
      <c r="S174" s="3"/>
      <c r="T174" s="3"/>
      <c r="U174" s="3"/>
      <c r="V174" s="3"/>
      <c r="W174"/>
      <c r="X174"/>
      <c r="Y174"/>
      <c r="Z174"/>
      <c r="AA174"/>
      <c r="AB174"/>
      <c r="AC174"/>
      <c r="AD174"/>
      <c r="AE174"/>
    </row>
    <row r="175" spans="1:31" s="18" customFormat="1" ht="131.25" customHeight="1" x14ac:dyDescent="0.3">
      <c r="A175" s="212">
        <f>'Unit Data from Audit Worksheet'!A219</f>
        <v>660</v>
      </c>
      <c r="B175" s="225" t="str">
        <f>'Unit Data from Audit Worksheet'!C219</f>
        <v>OPEB
 Note or RSI</v>
      </c>
      <c r="C175" s="211" t="str">
        <f>'Unit Data from Audit Worksheet'!D219</f>
        <v>Total OPEB benefits- OPEB plan fiduciary net position
If no fiduciary net position, enter 0</v>
      </c>
      <c r="D175" s="230"/>
      <c r="E175" s="231">
        <f>'Unit Data from Audit Worksheet'!F219</f>
        <v>0</v>
      </c>
      <c r="F175" s="220">
        <f>IF(L175&lt;0,"Note: Number is normally positive.",)</f>
        <v>0</v>
      </c>
      <c r="G175" s="300" t="s">
        <v>1812</v>
      </c>
      <c r="H175" s="223"/>
      <c r="I175" s="31"/>
      <c r="J175" s="214">
        <v>660</v>
      </c>
      <c r="K175" s="213" t="s">
        <v>389</v>
      </c>
      <c r="L175" s="280">
        <f t="shared" si="9"/>
        <v>0</v>
      </c>
      <c r="M175"/>
      <c r="P175" s="197"/>
      <c r="Q175" s="258"/>
      <c r="R175" s="3"/>
      <c r="S175" s="3"/>
      <c r="T175" s="3"/>
      <c r="U175" s="3"/>
      <c r="V175" s="3"/>
      <c r="W175"/>
      <c r="X175"/>
      <c r="Y175"/>
      <c r="Z175"/>
      <c r="AA175"/>
      <c r="AB175"/>
      <c r="AC175"/>
      <c r="AD175"/>
      <c r="AE175"/>
    </row>
    <row r="176" spans="1:31" ht="134.25" customHeight="1" x14ac:dyDescent="0.3">
      <c r="A176" s="212">
        <f>'Unit Data from Audit Worksheet'!A220</f>
        <v>661</v>
      </c>
      <c r="B176" s="225" t="str">
        <f>'Unit Data from Audit Worksheet'!C220</f>
        <v>OPEB
RSI</v>
      </c>
      <c r="C176" s="211" t="str">
        <f>'Unit Data from Audit Worksheet'!D220</f>
        <v>Total OPEB benefits - What is the plan’s fiduciary net position as a percentage of the total OPEB liability?  Please enter as percentage value; for example, 83.5% should be entered as 83.5.  If assets have not been set aside in a trust, please enter 0.0</v>
      </c>
      <c r="D176" s="86"/>
      <c r="E176" s="210">
        <f>'Unit Data from Audit Worksheet'!F220</f>
        <v>0</v>
      </c>
      <c r="F176" s="224" t="str">
        <f>IF(H176=L176,"","Column L does not equal Column H")</f>
        <v/>
      </c>
      <c r="G176" s="300" t="s">
        <v>1812</v>
      </c>
      <c r="H176" s="157">
        <f>ROUND(IFERROR((L175/L174)*100,0),1)</f>
        <v>0</v>
      </c>
      <c r="I176" s="31"/>
      <c r="J176" s="214">
        <v>661</v>
      </c>
      <c r="K176" s="228" t="s">
        <v>391</v>
      </c>
      <c r="L176" s="737">
        <f>IF(D176="",E176,D176)</f>
        <v>0</v>
      </c>
      <c r="P176" s="197"/>
    </row>
    <row r="177" spans="1:31" ht="65.25" customHeight="1" x14ac:dyDescent="0.3">
      <c r="A177" s="212">
        <f>'Unit Data from Audit Worksheet'!A223</f>
        <v>371</v>
      </c>
      <c r="B177" s="225" t="str">
        <f>'Unit Data from Audit Worksheet'!C223</f>
        <v>Transfer Note</v>
      </c>
      <c r="C177" s="211" t="str">
        <f>'Unit Data from Audit Worksheet'!D223</f>
        <v>Amount of Transfers from the General Fund to the Debt Service Fund (Enter as positive)</v>
      </c>
      <c r="D177" s="230"/>
      <c r="E177" s="231">
        <f>'Unit Data from Audit Worksheet'!F223</f>
        <v>0</v>
      </c>
      <c r="F177" s="224">
        <f>IF(L177&lt;0,"Error: Enter as a positive.",)</f>
        <v>0</v>
      </c>
      <c r="G177" s="226"/>
      <c r="H177" s="223"/>
      <c r="I177" s="31"/>
      <c r="J177" s="32">
        <v>371</v>
      </c>
      <c r="K177" s="221" t="s">
        <v>225</v>
      </c>
      <c r="L177" s="267">
        <f t="shared" si="9"/>
        <v>0</v>
      </c>
      <c r="P177" s="199"/>
    </row>
    <row r="178" spans="1:31" ht="63" customHeight="1" x14ac:dyDescent="0.3">
      <c r="A178" s="212">
        <f>'Unit Data from Audit Worksheet'!A224</f>
        <v>513</v>
      </c>
      <c r="B178" s="225" t="str">
        <f>'Unit Data from Audit Worksheet'!C224</f>
        <v>Transfer Note</v>
      </c>
      <c r="C178" s="211" t="str">
        <f>'Unit Data from Audit Worksheet'!D224</f>
        <v>Amount of Transfers from the General Fund to the Electric Fund  (Enter as positive)</v>
      </c>
      <c r="D178" s="230"/>
      <c r="E178" s="231">
        <f>'Unit Data from Audit Worksheet'!F224</f>
        <v>0</v>
      </c>
      <c r="F178" s="224">
        <f>IF(L178&lt;0,"Error: Enter as a positive.",)</f>
        <v>0</v>
      </c>
      <c r="G178" s="226"/>
      <c r="H178" s="223"/>
      <c r="I178" s="31"/>
      <c r="J178" s="222">
        <v>513</v>
      </c>
      <c r="K178" s="221" t="s">
        <v>226</v>
      </c>
      <c r="L178" s="267">
        <f t="shared" si="9"/>
        <v>0</v>
      </c>
      <c r="P178" s="199"/>
    </row>
    <row r="179" spans="1:31" ht="89.25" customHeight="1" x14ac:dyDescent="0.3">
      <c r="A179" s="212">
        <f>'Unit Data from Audit Worksheet'!A225</f>
        <v>514</v>
      </c>
      <c r="B179" s="225" t="str">
        <f>'Unit Data from Audit Worksheet'!C225</f>
        <v>Transfer Note</v>
      </c>
      <c r="C179" s="211" t="str">
        <f>'Unit Data from Audit Worksheet'!D225</f>
        <v>Amount of Transfers from the Electric Fund to the General Fund  (Enter as positive)
Include:  Payment in Lieu of Taxes (PILOT)</v>
      </c>
      <c r="D179" s="230"/>
      <c r="E179" s="231">
        <f>'Unit Data from Audit Worksheet'!F225</f>
        <v>0</v>
      </c>
      <c r="F179" s="224">
        <f>IF(L179&lt;0,"Error: Enter as a positive.",)</f>
        <v>0</v>
      </c>
      <c r="G179" s="226"/>
      <c r="H179" s="223"/>
      <c r="I179" s="31"/>
      <c r="J179" s="222">
        <v>514</v>
      </c>
      <c r="K179" s="221" t="s">
        <v>227</v>
      </c>
      <c r="L179" s="267">
        <f t="shared" si="9"/>
        <v>0</v>
      </c>
      <c r="P179" s="199"/>
    </row>
    <row r="180" spans="1:31" ht="89.25" customHeight="1" x14ac:dyDescent="0.3">
      <c r="A180" s="212">
        <f>'Unit Data from Audit Worksheet'!A226</f>
        <v>990</v>
      </c>
      <c r="B180" s="225" t="str">
        <f>'Unit Data from Audit Worksheet'!C226</f>
        <v>Transfer Note</v>
      </c>
      <c r="C180" s="211" t="str">
        <f>'Unit Data from Audit Worksheet'!D226</f>
        <v>Amount of transfer out of the Electric to the General Fund that is for Payment in Lieu of Taxes (PILOT)</v>
      </c>
      <c r="D180" s="230"/>
      <c r="E180" s="231">
        <f>'Unit Data from Audit Worksheet'!F226</f>
        <v>0</v>
      </c>
      <c r="F180" s="224"/>
      <c r="G180" s="226"/>
      <c r="H180" s="223"/>
      <c r="I180" s="31"/>
      <c r="J180" s="222">
        <v>990</v>
      </c>
      <c r="K180" s="221" t="s">
        <v>547</v>
      </c>
      <c r="L180" s="267">
        <f t="shared" si="9"/>
        <v>0</v>
      </c>
      <c r="P180" s="199"/>
    </row>
    <row r="181" spans="1:31" s="367" customFormat="1" ht="89.25" customHeight="1" x14ac:dyDescent="0.3">
      <c r="A181" s="282">
        <f>'Unit Data from Audit Worksheet'!A227</f>
        <v>1051</v>
      </c>
      <c r="B181" s="229" t="str">
        <f>'Unit Data from Audit Worksheet'!C227</f>
        <v>Electric Fund Revenue, Expenses &amp; Changes in Fund Net Position or Notes to Financial Statements</v>
      </c>
      <c r="C181" s="283" t="str">
        <f>'Unit Data from Audit Worksheet'!D227</f>
        <v>Transfers to Electric Capital Projects</v>
      </c>
      <c r="D181" s="816"/>
      <c r="E181" s="232">
        <f>'Unit Data from Audit Worksheet'!F227</f>
        <v>0</v>
      </c>
      <c r="F181" s="224"/>
      <c r="G181" s="226"/>
      <c r="H181" s="223"/>
      <c r="I181" s="31"/>
      <c r="J181" s="236">
        <v>1051</v>
      </c>
      <c r="K181" s="116" t="s">
        <v>1274</v>
      </c>
      <c r="L181" s="284">
        <f t="shared" si="9"/>
        <v>0</v>
      </c>
      <c r="M181"/>
      <c r="P181" s="199"/>
      <c r="Q181" s="258"/>
      <c r="W181"/>
      <c r="X181"/>
      <c r="Y181"/>
      <c r="Z181"/>
      <c r="AA181"/>
      <c r="AB181"/>
      <c r="AC181"/>
      <c r="AD181"/>
      <c r="AE181"/>
    </row>
    <row r="182" spans="1:31" ht="84.75" customHeight="1" x14ac:dyDescent="0.3">
      <c r="A182" s="301">
        <f>'Unit Data from Audit Worksheet'!A229</f>
        <v>6</v>
      </c>
      <c r="B182" s="46" t="str">
        <f>'Unit Data from Audit Worksheet'!C229</f>
        <v>Fund Balance Note</v>
      </c>
      <c r="C182" s="276" t="str">
        <f>'Unit Data from Audit Worksheet'!D229</f>
        <v>General Fund -  Total Encumbrances.  You will probably have to refer to the note disclosure where the amount of encumbrances is listed.</v>
      </c>
      <c r="D182" s="230"/>
      <c r="E182" s="141">
        <f>'Unit Data from Audit Worksheet'!F229</f>
        <v>0</v>
      </c>
      <c r="F182" s="30">
        <f>IF(L182&lt;0,"Error: Enter as a positive.",)</f>
        <v>0</v>
      </c>
      <c r="G182" s="65"/>
      <c r="H182" s="223"/>
      <c r="I182" s="31"/>
      <c r="J182" s="34">
        <v>6</v>
      </c>
      <c r="K182" s="122" t="s">
        <v>228</v>
      </c>
      <c r="L182" s="267">
        <f t="shared" si="9"/>
        <v>0</v>
      </c>
      <c r="P182" s="199"/>
    </row>
    <row r="183" spans="1:31" ht="117.75" customHeight="1" x14ac:dyDescent="0.3">
      <c r="A183" s="212">
        <f>'Unit Data from Audit Worksheet'!A231</f>
        <v>541</v>
      </c>
      <c r="B183" s="225" t="str">
        <f>'Unit Data from Audit Worksheet'!C231</f>
        <v>Water Sewer - Budget Actual Statement</v>
      </c>
      <c r="C183" s="225" t="str">
        <f>'Unit Data from Audit Worksheet'!D231</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83" s="230"/>
      <c r="E183" s="231">
        <f>'Unit Data from Audit Worksheet'!F231</f>
        <v>0</v>
      </c>
      <c r="F183" s="224"/>
      <c r="G183" s="226"/>
      <c r="H183" s="223"/>
      <c r="I183" s="31"/>
      <c r="J183" s="222">
        <v>541</v>
      </c>
      <c r="K183" s="79" t="s">
        <v>288</v>
      </c>
      <c r="L183" s="267">
        <f t="shared" si="9"/>
        <v>0</v>
      </c>
      <c r="P183" s="199"/>
    </row>
    <row r="184" spans="1:31" ht="94.5" customHeight="1" x14ac:dyDescent="0.3">
      <c r="A184" s="212">
        <f>'Unit Data from Audit Worksheet'!A233</f>
        <v>542</v>
      </c>
      <c r="B184" s="225" t="str">
        <f>'Unit Data from Audit Worksheet'!C233</f>
        <v>Water Sewer - Disclosed in the Notes or in the recently approved Budget for next year.</v>
      </c>
      <c r="C184" s="211" t="str">
        <f>'Unit Data from Audit Worksheet'!D233</f>
        <v>Amount of the Water Sewer Fund Balance appropriated in next year's budget?</v>
      </c>
      <c r="D184" s="230"/>
      <c r="E184" s="231">
        <f>'Unit Data from Audit Worksheet'!F233</f>
        <v>0</v>
      </c>
      <c r="F184" s="224"/>
      <c r="G184" s="226"/>
      <c r="H184" s="223"/>
      <c r="I184" s="31"/>
      <c r="J184" s="222">
        <v>542</v>
      </c>
      <c r="K184" s="221" t="s">
        <v>229</v>
      </c>
      <c r="L184" s="267">
        <f t="shared" si="9"/>
        <v>0</v>
      </c>
      <c r="N184" s="53" t="s">
        <v>279</v>
      </c>
      <c r="P184" s="199"/>
    </row>
    <row r="185" spans="1:31" ht="93.75" customHeight="1" x14ac:dyDescent="0.3">
      <c r="A185" s="212">
        <f>'Unit Data from Audit Worksheet'!A236</f>
        <v>528</v>
      </c>
      <c r="B185" s="225" t="str">
        <f>'Unit Data from Audit Worksheet'!C236</f>
        <v>Analysis of Current Tax Levy Schedule</v>
      </c>
      <c r="C185" s="211" t="str">
        <f>'Unit Data from Audit Worksheet'!D236</f>
        <v>Please enter the Net Current year's levy for property excluding registered motor vehicles-- (after adjusting for discoveries and abatements)
Exclude Supplemental Taxes</v>
      </c>
      <c r="D185" s="230"/>
      <c r="E185" s="231">
        <f>'Unit Data from Audit Worksheet'!F236</f>
        <v>0</v>
      </c>
      <c r="F185" s="73" t="str">
        <f>IF(L185=0,"Must be completed if unit levys taxes","")</f>
        <v>Must be completed if unit levys taxes</v>
      </c>
      <c r="G185" s="226"/>
      <c r="H185" s="223"/>
      <c r="I185" s="31"/>
      <c r="J185" s="222">
        <v>528</v>
      </c>
      <c r="K185" s="302" t="s">
        <v>234</v>
      </c>
      <c r="L185" s="267">
        <f t="shared" si="9"/>
        <v>0</v>
      </c>
      <c r="N185" s="74"/>
      <c r="P185" s="199"/>
    </row>
    <row r="186" spans="1:31" s="18" customFormat="1" ht="79.5" customHeight="1" x14ac:dyDescent="0.3">
      <c r="A186" s="212">
        <f>'Unit Data from Audit Worksheet'!A237</f>
        <v>529</v>
      </c>
      <c r="B186" s="225" t="str">
        <f>'Unit Data from Audit Worksheet'!C237</f>
        <v>Analysis of Current Tax Levy Schedule</v>
      </c>
      <c r="C186" s="211" t="str">
        <f>'Unit Data from Audit Worksheet'!D237</f>
        <v>Please enter the Net Current year's levy -- Motor vehicles (only) (after adjusting for discoveries and abatements)
Exclude supplemental taxes</v>
      </c>
      <c r="D186" s="230"/>
      <c r="E186" s="231">
        <f>'Unit Data from Audit Worksheet'!F237</f>
        <v>0</v>
      </c>
      <c r="F186" s="73" t="str">
        <f>IF(L186=0,"Must be completed if unit levys taxes","")</f>
        <v>Must be completed if unit levys taxes</v>
      </c>
      <c r="G186" s="226"/>
      <c r="H186" s="223"/>
      <c r="I186" s="31"/>
      <c r="J186" s="222">
        <v>529</v>
      </c>
      <c r="K186" s="302" t="s">
        <v>235</v>
      </c>
      <c r="L186" s="267">
        <f t="shared" si="9"/>
        <v>0</v>
      </c>
      <c r="M186"/>
      <c r="N186" s="74"/>
      <c r="P186" s="199"/>
      <c r="Q186" s="258"/>
      <c r="R186" s="3"/>
      <c r="S186" s="3"/>
      <c r="T186" s="3"/>
      <c r="U186" s="3"/>
      <c r="V186" s="3"/>
      <c r="W186"/>
      <c r="X186"/>
      <c r="Y186"/>
      <c r="Z186"/>
      <c r="AA186"/>
      <c r="AB186"/>
      <c r="AC186"/>
      <c r="AD186"/>
      <c r="AE186"/>
    </row>
    <row r="187" spans="1:31" s="18" customFormat="1" ht="75" customHeight="1" x14ac:dyDescent="0.3">
      <c r="A187" s="212">
        <f>'Unit Data from Audit Worksheet'!A238</f>
        <v>530</v>
      </c>
      <c r="B187" s="225" t="str">
        <f>'Unit Data from Audit Worksheet'!C238</f>
        <v>Analysis of Current Tax Levy Schedule</v>
      </c>
      <c r="C187" s="211" t="str">
        <f>'Unit Data from Audit Worksheet'!D238</f>
        <v>Uncollected Taxes - Curr Year's Levy Exclude Motor Vehicles
Exclude supplemental taxes</v>
      </c>
      <c r="D187" s="230"/>
      <c r="E187" s="231">
        <f>'Unit Data from Audit Worksheet'!F238</f>
        <v>0</v>
      </c>
      <c r="F187" s="73" t="str">
        <f>IF(L187=0,"Must be completed if unit levys taxes","")</f>
        <v>Must be completed if unit levys taxes</v>
      </c>
      <c r="G187" s="226"/>
      <c r="H187" s="223"/>
      <c r="I187" s="31"/>
      <c r="J187" s="222">
        <v>530</v>
      </c>
      <c r="K187" s="302" t="s">
        <v>236</v>
      </c>
      <c r="L187" s="267">
        <f t="shared" ref="L187:L193" si="10">IF(D187="",E187,D187)</f>
        <v>0</v>
      </c>
      <c r="M187"/>
      <c r="N187" s="74"/>
      <c r="P187" s="199"/>
      <c r="Q187" s="258"/>
      <c r="R187" s="3"/>
      <c r="S187" s="3"/>
      <c r="T187" s="3"/>
      <c r="U187" s="3"/>
      <c r="V187" s="3"/>
      <c r="W187"/>
      <c r="X187"/>
      <c r="Y187"/>
      <c r="Z187"/>
      <c r="AA187"/>
      <c r="AB187"/>
      <c r="AC187"/>
      <c r="AD187"/>
      <c r="AE187"/>
    </row>
    <row r="188" spans="1:31" s="18" customFormat="1" ht="68.25" customHeight="1" x14ac:dyDescent="0.3">
      <c r="A188" s="212">
        <f>'Unit Data from Audit Worksheet'!A239</f>
        <v>531</v>
      </c>
      <c r="B188" s="225" t="str">
        <f>'Unit Data from Audit Worksheet'!C239</f>
        <v>Analysis of Current Tax Levy Schedule</v>
      </c>
      <c r="C188" s="211" t="str">
        <f>'Unit Data from Audit Worksheet'!D239</f>
        <v>Uncollected Taxes - Curr Year's Levy Motor Vehicles
Exclude supplemental taxes</v>
      </c>
      <c r="D188" s="230"/>
      <c r="E188" s="231">
        <f>'Unit Data from Audit Worksheet'!F239</f>
        <v>0</v>
      </c>
      <c r="F188" s="73" t="str">
        <f>IF(L188=0,"Must be completed if unit levys taxes","")</f>
        <v>Must be completed if unit levys taxes</v>
      </c>
      <c r="G188" s="226"/>
      <c r="H188" s="223"/>
      <c r="I188" s="31"/>
      <c r="J188" s="222">
        <v>531</v>
      </c>
      <c r="K188" s="302" t="s">
        <v>237</v>
      </c>
      <c r="L188" s="267">
        <f t="shared" si="10"/>
        <v>0</v>
      </c>
      <c r="M188"/>
      <c r="N188" s="74" t="str">
        <f>IF(T172=0,"Must be completed if unit levys taxes, zero acceptable if Motor Vehicle collection rate is 100%","")</f>
        <v>Must be completed if unit levys taxes, zero acceptable if Motor Vehicle collection rate is 100%</v>
      </c>
      <c r="P188" s="199"/>
      <c r="Q188" s="258"/>
      <c r="R188" s="3"/>
      <c r="S188" s="3"/>
      <c r="T188" s="3"/>
      <c r="U188" s="3"/>
      <c r="V188" s="3"/>
      <c r="W188"/>
      <c r="X188"/>
      <c r="Y188"/>
      <c r="Z188"/>
      <c r="AA188"/>
      <c r="AB188"/>
      <c r="AC188"/>
      <c r="AD188"/>
      <c r="AE188"/>
    </row>
    <row r="189" spans="1:31" ht="90.75" customHeight="1" x14ac:dyDescent="0.3">
      <c r="A189" s="212">
        <f>'Unit Data from Audit Worksheet'!A240</f>
        <v>61</v>
      </c>
      <c r="B189" s="225" t="str">
        <f>'Unit Data from Audit Worksheet'!C240</f>
        <v>Analysis of Current Tax Levy Schedule</v>
      </c>
      <c r="C189" s="211" t="str">
        <f>'Unit Data from Audit Worksheet'!D240</f>
        <v>Tax collection rate- Total Levy UNIT-WIDE
Exclude supplemental taxes
(Enter as a percentage with two decimal places)</v>
      </c>
      <c r="D189" s="80"/>
      <c r="E189" s="138">
        <f>'Unit Data from Audit Worksheet'!F240</f>
        <v>0</v>
      </c>
      <c r="F189" s="738" t="e">
        <f>ROUND((L185+L186-L187-L188)/(L185+L186)*100,2)</f>
        <v>#DIV/0!</v>
      </c>
      <c r="G189" s="226" t="str">
        <f>IF(Q169=1," Included in error count"," ")</f>
        <v xml:space="preserve"> </v>
      </c>
      <c r="H189" s="226">
        <f>ROUND(IFERROR(((L185+L186)-(L187+L188))/(L185+L186)*100,0),2)</f>
        <v>0</v>
      </c>
      <c r="I189" s="31"/>
      <c r="J189" s="222">
        <v>61</v>
      </c>
      <c r="K189" s="51" t="s">
        <v>231</v>
      </c>
      <c r="L189" s="743">
        <f t="shared" si="10"/>
        <v>0</v>
      </c>
      <c r="N189" s="74"/>
      <c r="P189" s="199"/>
    </row>
    <row r="190" spans="1:31" ht="89.25" customHeight="1" x14ac:dyDescent="0.3">
      <c r="A190" s="212">
        <f>'Unit Data from Audit Worksheet'!A241</f>
        <v>102</v>
      </c>
      <c r="B190" s="225" t="str">
        <f>'Unit Data from Audit Worksheet'!C241</f>
        <v>Analysis of Current Tax Levy Schedule</v>
      </c>
      <c r="C190" s="211" t="str">
        <f>'Unit Data from Audit Worksheet'!D241</f>
        <v>Tax collection rate - Excluding Registered motor vehicles
Exclude supplemental taxes
(Enter as a percentage with two decimal places)</v>
      </c>
      <c r="D190" s="80"/>
      <c r="E190" s="138">
        <f>'Unit Data from Audit Worksheet'!F241</f>
        <v>0</v>
      </c>
      <c r="F190" s="738" t="e">
        <f>ROUND((L185-L187)/(L185)*100,2)</f>
        <v>#DIV/0!</v>
      </c>
      <c r="G190" s="226" t="str">
        <f>IF(Q170=1," Included in error count"," ")</f>
        <v xml:space="preserve"> </v>
      </c>
      <c r="H190" s="226">
        <f>ROUND(IFERROR(((L185)-(L187))/(L185)*100,0),2)</f>
        <v>0</v>
      </c>
      <c r="I190" s="31"/>
      <c r="J190" s="222">
        <v>102</v>
      </c>
      <c r="K190" s="51" t="s">
        <v>232</v>
      </c>
      <c r="L190" s="743">
        <f t="shared" si="10"/>
        <v>0</v>
      </c>
      <c r="N190" s="74"/>
      <c r="P190" s="199"/>
    </row>
    <row r="191" spans="1:31" ht="87.75" customHeight="1" x14ac:dyDescent="0.3">
      <c r="A191" s="212">
        <f>'Unit Data from Audit Worksheet'!A242</f>
        <v>103</v>
      </c>
      <c r="B191" s="225" t="str">
        <f>'Unit Data from Audit Worksheet'!C242</f>
        <v>Analysis of Current Tax Levy Schedule</v>
      </c>
      <c r="C191" s="211" t="str">
        <f>'Unit Data from Audit Worksheet'!D242</f>
        <v>Tax collection rate - Registered motor vehicles
Exclude supplemental taxes
(Enter as a percentage with two decimal places)</v>
      </c>
      <c r="D191" s="80"/>
      <c r="E191" s="138">
        <f>'Unit Data from Audit Worksheet'!F242</f>
        <v>0</v>
      </c>
      <c r="F191" s="738" t="e">
        <f>ROUND((L186-L188)/(L186)*100,2)</f>
        <v>#DIV/0!</v>
      </c>
      <c r="G191" s="226" t="str">
        <f>IF(Q171=1," Included in error count"," ")</f>
        <v xml:space="preserve"> </v>
      </c>
      <c r="H191" s="226">
        <f>ROUND(IFERROR(((L186)-(L188))/(L186)*100,0),2)</f>
        <v>0</v>
      </c>
      <c r="I191" s="31"/>
      <c r="J191" s="222">
        <v>103</v>
      </c>
      <c r="K191" s="51" t="s">
        <v>233</v>
      </c>
      <c r="L191" s="743">
        <f t="shared" si="10"/>
        <v>0</v>
      </c>
      <c r="N191" s="74"/>
      <c r="P191" s="199"/>
    </row>
    <row r="192" spans="1:31" ht="86.25" customHeight="1" x14ac:dyDescent="0.3">
      <c r="A192" s="212">
        <f>'Unit Data from Audit Worksheet'!A243</f>
        <v>544</v>
      </c>
      <c r="B192" s="225" t="str">
        <f>'Unit Data from Audit Worksheet'!C243</f>
        <v>Analysis of Current Tax Levy Schedule</v>
      </c>
      <c r="C192" s="211" t="str">
        <f>'Unit Data from Audit Worksheet'!D243</f>
        <v>Property Tax Increase for Year Audited- enter amount of  increase in cents per $100 - leave blank if no increase 
Exclude supplemental taxes</v>
      </c>
      <c r="D192" s="230"/>
      <c r="E192" s="135">
        <f>'Unit Data from Audit Worksheet'!F243</f>
        <v>0</v>
      </c>
      <c r="F192" s="94"/>
      <c r="G192" s="226"/>
      <c r="H192" s="223">
        <f>'Unit Data from Audit Worksheet'!I243</f>
        <v>0</v>
      </c>
      <c r="I192" s="31"/>
      <c r="J192" s="222">
        <v>544</v>
      </c>
      <c r="K192" s="51" t="s">
        <v>52</v>
      </c>
      <c r="L192" s="303">
        <f t="shared" si="10"/>
        <v>0</v>
      </c>
      <c r="N192" s="53" t="s">
        <v>279</v>
      </c>
      <c r="P192" s="199"/>
    </row>
    <row r="193" spans="1:31" ht="93.75" customHeight="1" x14ac:dyDescent="0.3">
      <c r="A193" s="212">
        <f>'Unit Data from Audit Worksheet'!A244</f>
        <v>545</v>
      </c>
      <c r="B193" s="225" t="str">
        <f>'Unit Data from Audit Worksheet'!C244</f>
        <v>Analysis of Current Tax Levy Schedule</v>
      </c>
      <c r="C193" s="211" t="str">
        <f>'Unit Data from Audit Worksheet'!D244</f>
        <v>Property Tax Increase for budget year after fiscal year being reported - enter amount of increase in cents per $100- leave blank if no increase
Exclude supplemental taxes</v>
      </c>
      <c r="D193" s="230"/>
      <c r="E193" s="135">
        <f>'Unit Data from Audit Worksheet'!F244</f>
        <v>0</v>
      </c>
      <c r="F193" s="224"/>
      <c r="G193" s="226"/>
      <c r="H193" s="223">
        <f>'Unit Data from Audit Worksheet'!I244</f>
        <v>0</v>
      </c>
      <c r="I193" s="31"/>
      <c r="J193" s="95">
        <v>545</v>
      </c>
      <c r="K193" s="51" t="s">
        <v>53</v>
      </c>
      <c r="L193" s="303">
        <f t="shared" si="10"/>
        <v>0</v>
      </c>
      <c r="N193" s="53" t="s">
        <v>279</v>
      </c>
      <c r="O193" s="275"/>
      <c r="P193" s="199"/>
    </row>
    <row r="194" spans="1:31" ht="87.75" customHeight="1" x14ac:dyDescent="0.3">
      <c r="A194" s="212">
        <f>'Unit Data from Audit Worksheet'!A246</f>
        <v>620</v>
      </c>
      <c r="B194" s="225"/>
      <c r="C194" s="211" t="str">
        <f>'Unit Data from Audit Worksheet'!D246</f>
        <v>Do you expect to issue debt requiring LGC approval within 12 months from the date that the audit is submitted - select "1" for yes and "2" for no</v>
      </c>
      <c r="D194" s="230"/>
      <c r="E194" s="143">
        <f>'Unit Data from Audit Worksheet'!F246</f>
        <v>0</v>
      </c>
      <c r="F194" s="224"/>
      <c r="G194" s="226"/>
      <c r="H194" s="223"/>
      <c r="I194" s="31"/>
      <c r="J194" s="95">
        <v>620</v>
      </c>
      <c r="K194" s="51" t="s">
        <v>561</v>
      </c>
      <c r="L194" s="267">
        <f t="shared" ref="L194:L209" si="11">IF(D194="",E194,D194)</f>
        <v>0</v>
      </c>
      <c r="N194" s="125"/>
      <c r="P194" s="199"/>
    </row>
    <row r="195" spans="1:31" ht="87.75" customHeight="1" x14ac:dyDescent="0.3">
      <c r="A195" s="212">
        <f>'TD Info Completed by Auditor'!A9</f>
        <v>906</v>
      </c>
      <c r="B195" s="121" t="s">
        <v>560</v>
      </c>
      <c r="C195" s="212" t="str">
        <f>'TD Info Completed by Auditor'!B9</f>
        <v>Is the Independent Auditor's Report Opinion Unmodified?</v>
      </c>
      <c r="D195" s="230"/>
      <c r="E195" s="214">
        <f>IF(+'TD Info Completed by Auditor'!C9="Yes",1,IF(+'TD Info Completed by Auditor'!C9="No",2,IF(+'TD Info Completed by Auditor'!C9="N/A",3,0)))</f>
        <v>0</v>
      </c>
      <c r="F195" s="224"/>
      <c r="G195" s="226"/>
      <c r="H195" s="223"/>
      <c r="I195" s="31"/>
      <c r="J195" s="179">
        <v>906</v>
      </c>
      <c r="K195" s="51" t="s">
        <v>449</v>
      </c>
      <c r="L195" s="273">
        <f t="shared" si="11"/>
        <v>0</v>
      </c>
      <c r="N195" s="248" t="s">
        <v>601</v>
      </c>
      <c r="P195" s="195"/>
    </row>
    <row r="196" spans="1:31" ht="87.75" customHeight="1" x14ac:dyDescent="0.3">
      <c r="A196" s="212">
        <f>'TD Info Completed by Auditor'!A10</f>
        <v>907</v>
      </c>
      <c r="B196" s="121" t="s">
        <v>560</v>
      </c>
      <c r="C196" s="212" t="str">
        <f>'TD Info Completed by Auditor'!B10</f>
        <v xml:space="preserve">Is there a finding for lack of segregation of duties at this unit? </v>
      </c>
      <c r="D196" s="230"/>
      <c r="E196" s="214">
        <f>IF(+'TD Info Completed by Auditor'!C10="Yes",1,IF(+'TD Info Completed by Auditor'!C10="No",2,IF(+'TD Info Completed by Auditor'!C10="N/A",3,0)))</f>
        <v>0</v>
      </c>
      <c r="F196" s="224"/>
      <c r="G196" s="226"/>
      <c r="H196" s="223"/>
      <c r="I196" s="31"/>
      <c r="J196" s="179">
        <v>907</v>
      </c>
      <c r="K196" s="51" t="s">
        <v>450</v>
      </c>
      <c r="L196" s="273">
        <f t="shared" si="11"/>
        <v>0</v>
      </c>
      <c r="N196" s="248" t="s">
        <v>601</v>
      </c>
      <c r="P196" s="196"/>
    </row>
    <row r="197" spans="1:31" s="367" customFormat="1" ht="87.75" customHeight="1" x14ac:dyDescent="0.3">
      <c r="A197" s="282">
        <f>'TD Info Completed by Auditor'!A11</f>
        <v>1055</v>
      </c>
      <c r="B197" s="209"/>
      <c r="C197" s="282" t="str">
        <f>'TD Info Completed by Auditor'!B11</f>
        <v xml:space="preserve"> Did your audit disclose as a finding bank reconciliations or subsidiary ledger reconciliations not performed timely? (Yes or No)</v>
      </c>
      <c r="D197" s="230"/>
      <c r="E197" s="214">
        <f>IF(+'TD Info Completed by Auditor'!C11="Yes",1,IF(+'TD Info Completed by Auditor'!C11="No",2,IF(+'TD Info Completed by Auditor'!C11="N/A",3,0)))</f>
        <v>0</v>
      </c>
      <c r="F197" s="224"/>
      <c r="G197" s="226"/>
      <c r="H197" s="223"/>
      <c r="I197" s="31"/>
      <c r="J197" s="117">
        <v>1055</v>
      </c>
      <c r="K197" s="282" t="s">
        <v>1831</v>
      </c>
      <c r="L197" s="273">
        <f t="shared" si="11"/>
        <v>0</v>
      </c>
      <c r="M197"/>
      <c r="N197" s="590"/>
      <c r="P197" s="197"/>
      <c r="Q197" s="258"/>
      <c r="W197"/>
      <c r="X197"/>
      <c r="Y197"/>
      <c r="Z197"/>
      <c r="AA197"/>
      <c r="AB197"/>
      <c r="AC197"/>
      <c r="AD197"/>
      <c r="AE197"/>
    </row>
    <row r="198" spans="1:31" s="367" customFormat="1" ht="87.75" customHeight="1" x14ac:dyDescent="0.3">
      <c r="A198" s="282">
        <f>'TD Info Completed by Auditor'!A12</f>
        <v>1056</v>
      </c>
      <c r="B198" s="209"/>
      <c r="C198" s="282" t="str">
        <f>'TD Info Completed by Auditor'!B12</f>
        <v>Did your audit disclose as a finding that the unit’s records were not completed by the agreed upon time? (Yes or No)</v>
      </c>
      <c r="D198" s="230"/>
      <c r="E198" s="214">
        <f>IF(+'TD Info Completed by Auditor'!C12="Yes",1,IF(+'TD Info Completed by Auditor'!C12="No",2,IF(+'TD Info Completed by Auditor'!C12="N/A",3,0)))</f>
        <v>0</v>
      </c>
      <c r="F198" s="224"/>
      <c r="G198" s="226"/>
      <c r="H198" s="223"/>
      <c r="I198" s="31"/>
      <c r="J198" s="117">
        <v>1056</v>
      </c>
      <c r="K198" s="282" t="s">
        <v>1832</v>
      </c>
      <c r="L198" s="273">
        <f t="shared" si="11"/>
        <v>0</v>
      </c>
      <c r="M198"/>
      <c r="N198" s="590"/>
      <c r="P198" s="197"/>
      <c r="Q198" s="258"/>
      <c r="W198"/>
      <c r="X198"/>
      <c r="Y198"/>
      <c r="Z198"/>
      <c r="AA198"/>
      <c r="AB198"/>
      <c r="AC198"/>
      <c r="AD198"/>
      <c r="AE198"/>
    </row>
    <row r="199" spans="1:31" s="367" customFormat="1" ht="87.75" customHeight="1" x14ac:dyDescent="0.3">
      <c r="A199" s="282">
        <f>'TD Info Completed by Auditor'!A13</f>
        <v>1057</v>
      </c>
      <c r="B199" s="209"/>
      <c r="C199" s="282" t="str">
        <f>'TD Info Completed by Auditor'!B13</f>
        <v>Did your audit disclose as a finding any budget violations? (Yes or No)</v>
      </c>
      <c r="D199" s="230"/>
      <c r="E199" s="214">
        <f>IF(+'TD Info Completed by Auditor'!C13="Yes",1,IF(+'TD Info Completed by Auditor'!C13="No",2,IF(+'TD Info Completed by Auditor'!C13="N/A",3,0)))</f>
        <v>0</v>
      </c>
      <c r="F199" s="224"/>
      <c r="G199" s="226"/>
      <c r="H199" s="223"/>
      <c r="I199" s="31"/>
      <c r="J199" s="117">
        <v>1057</v>
      </c>
      <c r="K199" s="194" t="s">
        <v>1833</v>
      </c>
      <c r="L199" s="273">
        <f t="shared" si="11"/>
        <v>0</v>
      </c>
      <c r="M199"/>
      <c r="N199" s="590"/>
      <c r="P199" s="197"/>
      <c r="Q199" s="258"/>
      <c r="W199"/>
      <c r="X199"/>
      <c r="Y199"/>
      <c r="Z199"/>
      <c r="AA199"/>
      <c r="AB199"/>
      <c r="AC199"/>
      <c r="AD199"/>
      <c r="AE199"/>
    </row>
    <row r="200" spans="1:31" s="367" customFormat="1" ht="87.75" customHeight="1" x14ac:dyDescent="0.3">
      <c r="A200" s="282">
        <f>'TD Info Completed by Auditor'!A14</f>
        <v>1058</v>
      </c>
      <c r="B200" s="209"/>
      <c r="C200" s="282" t="str">
        <f>'TD Info Completed by Auditor'!B14</f>
        <v>Did your audit disclose as a finding any statutory violations? (not including budget violations) (Yes or No)</v>
      </c>
      <c r="D200" s="230"/>
      <c r="E200" s="214">
        <f>IF(+'TD Info Completed by Auditor'!C14="Yes",1,IF(+'TD Info Completed by Auditor'!C14="No",2,IF(+'TD Info Completed by Auditor'!C14="N/A",3,0)))</f>
        <v>0</v>
      </c>
      <c r="F200" s="224"/>
      <c r="G200" s="226"/>
      <c r="H200" s="223"/>
      <c r="I200" s="31"/>
      <c r="J200" s="117">
        <v>1058</v>
      </c>
      <c r="K200" s="194" t="s">
        <v>1834</v>
      </c>
      <c r="L200" s="273">
        <f t="shared" si="11"/>
        <v>0</v>
      </c>
      <c r="M200"/>
      <c r="N200" s="590"/>
      <c r="P200" s="197"/>
      <c r="Q200" s="258"/>
      <c r="W200"/>
      <c r="X200"/>
      <c r="Y200"/>
      <c r="Z200"/>
      <c r="AA200"/>
      <c r="AB200"/>
      <c r="AC200"/>
      <c r="AD200"/>
      <c r="AE200"/>
    </row>
    <row r="201" spans="1:31" s="367" customFormat="1" ht="87.75" customHeight="1" x14ac:dyDescent="0.3">
      <c r="A201" s="282">
        <f>'TD Info Completed by Auditor'!A15</f>
        <v>1059</v>
      </c>
      <c r="B201" s="209"/>
      <c r="C201" s="282" t="str">
        <f>'TD Info Completed by Auditor'!B15</f>
        <v xml:space="preserve"> Did the unit have a board-appointed finance officer the entire fiscal year? (Yes or No)</v>
      </c>
      <c r="D201" s="230"/>
      <c r="E201" s="214">
        <f>IF(+'TD Info Completed by Auditor'!C15="Yes",1,IF(+'TD Info Completed by Auditor'!C15="No",2,IF(+'TD Info Completed by Auditor'!C15="N/A",3,0)))</f>
        <v>0</v>
      </c>
      <c r="F201" s="224"/>
      <c r="G201" s="226"/>
      <c r="H201" s="223"/>
      <c r="I201" s="31"/>
      <c r="J201" s="117">
        <v>1059</v>
      </c>
      <c r="K201" s="194" t="s">
        <v>1835</v>
      </c>
      <c r="L201" s="273">
        <f t="shared" si="11"/>
        <v>0</v>
      </c>
      <c r="M201"/>
      <c r="N201" s="590"/>
      <c r="P201" s="197"/>
      <c r="Q201" s="258"/>
      <c r="W201"/>
      <c r="X201"/>
      <c r="Y201"/>
      <c r="Z201"/>
      <c r="AA201"/>
      <c r="AB201"/>
      <c r="AC201"/>
      <c r="AD201"/>
      <c r="AE201"/>
    </row>
    <row r="202" spans="1:31" s="367" customFormat="1" ht="87.75" customHeight="1" x14ac:dyDescent="0.3">
      <c r="A202" s="212">
        <f>'TD Info Completed by Auditor'!A16</f>
        <v>951</v>
      </c>
      <c r="B202" s="121" t="s">
        <v>560</v>
      </c>
      <c r="C202" s="212" t="str">
        <f>'TD Info Completed by Auditor'!B16</f>
        <v>Is there a finding for lack of technical skills, knowledge and experience (SKE) at this unit?</v>
      </c>
      <c r="D202" s="230"/>
      <c r="E202" s="214">
        <f>IF(+'TD Info Completed by Auditor'!C16="Yes",1,IF(+'TD Info Completed by Auditor'!C16="No",2,IF(+'TD Info Completed by Auditor'!C16="N/A",3,0)))</f>
        <v>0</v>
      </c>
      <c r="F202" s="224"/>
      <c r="G202" s="226"/>
      <c r="H202" s="223"/>
      <c r="I202" s="31"/>
      <c r="J202" s="179">
        <v>951</v>
      </c>
      <c r="K202" s="51" t="s">
        <v>451</v>
      </c>
      <c r="L202" s="273">
        <f>IF(D202="",E202,D202)</f>
        <v>0</v>
      </c>
      <c r="M202"/>
      <c r="N202" s="590"/>
      <c r="P202" s="197"/>
      <c r="Q202" s="258"/>
      <c r="W202"/>
      <c r="X202"/>
      <c r="Y202"/>
      <c r="Z202"/>
      <c r="AA202"/>
      <c r="AB202"/>
      <c r="AC202"/>
      <c r="AD202"/>
      <c r="AE202"/>
    </row>
    <row r="203" spans="1:31" ht="87.75" customHeight="1" x14ac:dyDescent="0.3">
      <c r="A203" s="212">
        <f>'TD Info Completed by Auditor'!A17</f>
        <v>953</v>
      </c>
      <c r="B203" s="121" t="s">
        <v>560</v>
      </c>
      <c r="C203" s="212" t="str">
        <f>'TD Info Completed by Auditor'!B17</f>
        <v xml:space="preserve">Is there is a going concern finding noted in the audit report? </v>
      </c>
      <c r="D203" s="230"/>
      <c r="E203" s="214">
        <f>IF(+'TD Info Completed by Auditor'!C17="Yes",1,IF(+'TD Info Completed by Auditor'!C17="No",2,IF(+'TD Info Completed by Auditor'!C17="N/A",3,0)))</f>
        <v>0</v>
      </c>
      <c r="F203" s="224"/>
      <c r="G203" s="226"/>
      <c r="H203" s="223"/>
      <c r="I203" s="31"/>
      <c r="J203" s="179">
        <v>953</v>
      </c>
      <c r="K203" s="51" t="s">
        <v>749</v>
      </c>
      <c r="L203" s="273">
        <f t="shared" si="11"/>
        <v>0</v>
      </c>
      <c r="N203" s="248" t="s">
        <v>601</v>
      </c>
      <c r="P203" s="197"/>
    </row>
    <row r="204" spans="1:31" ht="87.75" customHeight="1" x14ac:dyDescent="0.3">
      <c r="A204" s="212">
        <f>'TD Info Completed by Auditor'!A18</f>
        <v>955</v>
      </c>
      <c r="B204" s="121" t="s">
        <v>560</v>
      </c>
      <c r="C204" s="212" t="str">
        <f>'TD Info Completed by Auditor'!B18</f>
        <v xml:space="preserve">Number of significant deficiency findings (financial statement findings only)
Exclude findings reported in questions 906, 907, 951, 953 </v>
      </c>
      <c r="D204" s="230"/>
      <c r="E204" s="214">
        <f>'TD Info Completed by Auditor'!C18</f>
        <v>0</v>
      </c>
      <c r="F204" s="224"/>
      <c r="G204" s="226"/>
      <c r="H204" s="223"/>
      <c r="I204" s="31"/>
      <c r="J204" s="179">
        <v>955</v>
      </c>
      <c r="K204" s="51" t="s">
        <v>1818</v>
      </c>
      <c r="L204" s="273">
        <f t="shared" si="11"/>
        <v>0</v>
      </c>
      <c r="N204" s="248" t="s">
        <v>601</v>
      </c>
      <c r="P204" s="197"/>
    </row>
    <row r="205" spans="1:31" ht="87.75" customHeight="1" x14ac:dyDescent="0.3">
      <c r="A205" s="212">
        <f>'TD Info Completed by Auditor'!A19</f>
        <v>957</v>
      </c>
      <c r="B205" s="121" t="s">
        <v>560</v>
      </c>
      <c r="C205" s="212" t="str">
        <f>'TD Info Completed by Auditor'!B19</f>
        <v xml:space="preserve">Number of material weaknesses findings (financial statements findings only)
Exclude findings reported in questions 906, 907, 951, 953 </v>
      </c>
      <c r="D205" s="230"/>
      <c r="E205" s="214">
        <f>'TD Info Completed by Auditor'!C19</f>
        <v>0</v>
      </c>
      <c r="F205" s="224"/>
      <c r="G205" s="226"/>
      <c r="H205" s="223"/>
      <c r="I205" s="31"/>
      <c r="J205" s="179">
        <v>957</v>
      </c>
      <c r="K205" s="51" t="s">
        <v>1817</v>
      </c>
      <c r="L205" s="273">
        <f t="shared" si="11"/>
        <v>0</v>
      </c>
      <c r="N205" s="248" t="s">
        <v>601</v>
      </c>
      <c r="P205" s="197"/>
    </row>
    <row r="206" spans="1:31" ht="192" customHeight="1" x14ac:dyDescent="0.3">
      <c r="A206" s="212">
        <f>'TD Info Completed by Auditor'!A20</f>
        <v>973</v>
      </c>
      <c r="B206" s="121" t="s">
        <v>560</v>
      </c>
      <c r="C206" s="212"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06" s="230"/>
      <c r="E206" s="214">
        <f>'TD Info Completed by Auditor'!C20</f>
        <v>0</v>
      </c>
      <c r="F206" s="224"/>
      <c r="G206" s="226"/>
      <c r="H206" s="223"/>
      <c r="I206" s="31"/>
      <c r="J206" s="179">
        <v>973</v>
      </c>
      <c r="K206" s="51" t="s">
        <v>1813</v>
      </c>
      <c r="L206" s="273">
        <f>IF(D206="",E206,D206)</f>
        <v>0</v>
      </c>
      <c r="N206" s="248" t="s">
        <v>601</v>
      </c>
      <c r="P206" s="203"/>
    </row>
    <row r="207" spans="1:31" ht="87.75" customHeight="1" x14ac:dyDescent="0.3">
      <c r="A207" s="212">
        <f>'TD Info Completed by Auditor'!A21</f>
        <v>959</v>
      </c>
      <c r="B207" s="121" t="s">
        <v>560</v>
      </c>
      <c r="C207" s="212" t="str">
        <f>'TD Info Completed by Auditor'!B21</f>
        <v>Did the Unit have debt service payments deferred or restructured in this fiscal year? (does not include refinancings designed to take advantage of lower interest rates)  Select Yes, No, or NA</v>
      </c>
      <c r="D207" s="230"/>
      <c r="E207" s="214">
        <f>IF(+'TD Info Completed by Auditor'!C21="Yes",1,IF(+'TD Info Completed by Auditor'!C21="No",2,IF(+'TD Info Completed by Auditor'!C21="N/A",3,0)))</f>
        <v>0</v>
      </c>
      <c r="F207" s="224"/>
      <c r="G207" s="226"/>
      <c r="H207" s="223"/>
      <c r="I207" s="31"/>
      <c r="J207" s="179">
        <v>959</v>
      </c>
      <c r="K207" s="51" t="s">
        <v>603</v>
      </c>
      <c r="L207" s="273">
        <f t="shared" si="11"/>
        <v>0</v>
      </c>
      <c r="N207" s="248" t="s">
        <v>601</v>
      </c>
      <c r="P207" s="197"/>
    </row>
    <row r="208" spans="1:31" s="367" customFormat="1" ht="177.75" customHeight="1" x14ac:dyDescent="0.3">
      <c r="A208" s="212">
        <f>'TD Info Completed by Auditor'!A22</f>
        <v>974</v>
      </c>
      <c r="B208" s="121" t="s">
        <v>560</v>
      </c>
      <c r="C208" s="212" t="str">
        <f>'TD Info Completed by Auditor'!B22</f>
        <v>Did the Unit have any of the following occur:
1.  Bond covenants were not met
2.  Debt service payments made late?  Deferred payments authorized by LGC or other state
     agencies should not be counted as late for purposes of this question.</v>
      </c>
      <c r="D208" s="230"/>
      <c r="E208" s="214">
        <f>IF(+'TD Info Completed by Auditor'!C22="Yes",1,IF(+'TD Info Completed by Auditor'!C22="No",2,IF(+'TD Info Completed by Auditor'!C22="N/A",3,0)))</f>
        <v>0</v>
      </c>
      <c r="F208" s="224"/>
      <c r="G208" s="226"/>
      <c r="H208" s="223"/>
      <c r="I208" s="31"/>
      <c r="J208" s="179">
        <v>974</v>
      </c>
      <c r="K208" s="51" t="s">
        <v>750</v>
      </c>
      <c r="L208" s="273">
        <f t="shared" ref="L208" si="12">IF(D208="",E208,D208)</f>
        <v>0</v>
      </c>
      <c r="M208"/>
      <c r="N208" s="248" t="s">
        <v>601</v>
      </c>
      <c r="P208" s="203"/>
      <c r="Q208" s="258"/>
      <c r="W208"/>
      <c r="X208"/>
      <c r="Y208"/>
      <c r="Z208"/>
      <c r="AA208"/>
      <c r="AB208"/>
      <c r="AC208"/>
      <c r="AD208"/>
      <c r="AE208"/>
    </row>
    <row r="209" spans="1:17" ht="87.75" customHeight="1" x14ac:dyDescent="0.3">
      <c r="A209" s="212">
        <f>'TD Info Completed by Auditor'!A26</f>
        <v>979</v>
      </c>
      <c r="B209" s="121" t="s">
        <v>560</v>
      </c>
      <c r="C209" s="211" t="str">
        <f>'TD Info Completed by Auditor'!B26</f>
        <v>The Auditor will submit the Audit Report to the LGC within five months plus one day after the fiscal year end.  (for units with a June 30th fiscal year-end this would be December 1)   Select Yes or No</v>
      </c>
      <c r="D209" s="230"/>
      <c r="E209" s="214">
        <f>IF(+'TD Info Completed by Auditor'!C26="Yes",1,IF(+'TD Info Completed by Auditor'!C26="No",2,IF(+'TD Info Completed by Auditor'!C26="N/A",3,0)))</f>
        <v>0</v>
      </c>
      <c r="F209" s="224"/>
      <c r="G209" s="226"/>
      <c r="H209" s="223"/>
      <c r="I209" s="31"/>
      <c r="J209" s="179">
        <v>979</v>
      </c>
      <c r="K209" s="51" t="s">
        <v>555</v>
      </c>
      <c r="L209" s="273">
        <f t="shared" si="11"/>
        <v>0</v>
      </c>
      <c r="N209" s="248" t="s">
        <v>601</v>
      </c>
      <c r="P209" s="203"/>
      <c r="Q209" s="296"/>
    </row>
    <row r="210" spans="1:17" ht="87.75" customHeight="1" x14ac:dyDescent="0.3">
      <c r="A210" s="212">
        <f>'TD Info Completed by Auditor'!A28</f>
        <v>975</v>
      </c>
      <c r="B210" s="121" t="s">
        <v>560</v>
      </c>
      <c r="C210" s="211" t="str">
        <f>'TD Info Completed by Auditor'!B28</f>
        <v>The Performance Indicator Tab in this worksheet has at least one performance indicator of concern (indicated by a red shaded cell)</v>
      </c>
      <c r="D210" s="230"/>
      <c r="E210" s="214">
        <f>IF(+'TD Info Completed by Auditor'!C28="Yes",1,IF(+'TD Info Completed by Auditor'!C28="No",2,IF(+'TD Info Completed by Auditor'!C28="N/A",3,0)))</f>
        <v>0</v>
      </c>
      <c r="F210" s="224"/>
      <c r="G210" s="226"/>
      <c r="H210" s="223"/>
      <c r="I210" s="31"/>
      <c r="J210" s="179">
        <v>975</v>
      </c>
      <c r="K210" s="51" t="s">
        <v>562</v>
      </c>
      <c r="L210" s="273">
        <f>IF(D210="",E210,D210)</f>
        <v>0</v>
      </c>
      <c r="N210" s="248" t="s">
        <v>601</v>
      </c>
      <c r="P210" s="203"/>
      <c r="Q210" s="296"/>
    </row>
    <row r="211" spans="1:17" ht="109.95" customHeight="1" x14ac:dyDescent="0.3">
      <c r="A211" s="304">
        <v>336</v>
      </c>
      <c r="B211" s="239"/>
      <c r="C211" s="305" t="s">
        <v>610</v>
      </c>
      <c r="D211" s="306" t="s">
        <v>580</v>
      </c>
      <c r="E211" s="307" t="s">
        <v>581</v>
      </c>
      <c r="F211" s="240" t="s">
        <v>1034</v>
      </c>
      <c r="G211" s="226"/>
      <c r="H211" s="223"/>
      <c r="I211" s="31"/>
      <c r="J211" s="241">
        <v>336</v>
      </c>
      <c r="K211" s="308" t="s">
        <v>584</v>
      </c>
      <c r="L211" s="309">
        <f>L10-L11-L12-L13-L14-L15-L16</f>
        <v>0</v>
      </c>
      <c r="N211" s="249" t="s">
        <v>582</v>
      </c>
      <c r="P211" s="203"/>
      <c r="Q211" s="296"/>
    </row>
    <row r="212" spans="1:17" ht="129" customHeight="1" x14ac:dyDescent="0.3">
      <c r="A212" s="304">
        <v>44</v>
      </c>
      <c r="B212" s="239"/>
      <c r="C212" s="310" t="s">
        <v>611</v>
      </c>
      <c r="D212" s="306" t="s">
        <v>572</v>
      </c>
      <c r="E212" s="311" t="s">
        <v>573</v>
      </c>
      <c r="F212" s="240" t="s">
        <v>1035</v>
      </c>
      <c r="G212" s="226"/>
      <c r="H212" s="223"/>
      <c r="I212" s="31"/>
      <c r="J212" s="241">
        <v>44</v>
      </c>
      <c r="K212" s="308" t="s">
        <v>585</v>
      </c>
      <c r="L212" s="309">
        <f>L72-L73-L70</f>
        <v>0</v>
      </c>
      <c r="N212" s="249" t="s">
        <v>583</v>
      </c>
      <c r="P212" s="203"/>
      <c r="Q212" s="296"/>
    </row>
    <row r="213" spans="1:17" ht="169.5" customHeight="1" x14ac:dyDescent="0.3">
      <c r="A213" s="304">
        <v>45</v>
      </c>
      <c r="B213" s="239"/>
      <c r="C213" s="312" t="s">
        <v>612</v>
      </c>
      <c r="D213" s="306" t="s">
        <v>574</v>
      </c>
      <c r="E213" s="307" t="s">
        <v>575</v>
      </c>
      <c r="F213" s="240" t="s">
        <v>1034</v>
      </c>
      <c r="G213" s="226"/>
      <c r="H213" s="223"/>
      <c r="I213" s="31"/>
      <c r="J213" s="241">
        <v>45</v>
      </c>
      <c r="K213" s="308" t="s">
        <v>586</v>
      </c>
      <c r="L213" s="309">
        <f>L76-L77-L78-L79-L80-L81-L75</f>
        <v>0</v>
      </c>
      <c r="N213" s="249" t="s">
        <v>593</v>
      </c>
      <c r="P213" s="203"/>
      <c r="Q213" s="296"/>
    </row>
    <row r="214" spans="1:17" ht="87.75" customHeight="1" x14ac:dyDescent="0.3">
      <c r="A214" s="304">
        <v>47</v>
      </c>
      <c r="B214" s="239"/>
      <c r="C214" s="240" t="s">
        <v>588</v>
      </c>
      <c r="D214" s="306" t="s">
        <v>576</v>
      </c>
      <c r="E214" s="307" t="s">
        <v>578</v>
      </c>
      <c r="F214" s="240" t="s">
        <v>1034</v>
      </c>
      <c r="G214" s="226"/>
      <c r="H214" s="223"/>
      <c r="I214" s="31"/>
      <c r="J214" s="241">
        <v>47</v>
      </c>
      <c r="K214" s="308" t="s">
        <v>587</v>
      </c>
      <c r="L214" s="309">
        <f>L90-L91-L88</f>
        <v>0</v>
      </c>
      <c r="N214" s="249" t="s">
        <v>594</v>
      </c>
      <c r="P214" s="203"/>
      <c r="Q214" s="296"/>
    </row>
    <row r="215" spans="1:17" ht="152.25" customHeight="1" x14ac:dyDescent="0.3">
      <c r="A215" s="304">
        <v>48</v>
      </c>
      <c r="B215" s="239"/>
      <c r="C215" s="240" t="s">
        <v>589</v>
      </c>
      <c r="D215" s="306" t="s">
        <v>577</v>
      </c>
      <c r="E215" s="307" t="s">
        <v>579</v>
      </c>
      <c r="F215" s="240" t="s">
        <v>1034</v>
      </c>
      <c r="G215" s="226"/>
      <c r="H215" s="223"/>
      <c r="I215" s="31"/>
      <c r="J215" s="241">
        <v>48</v>
      </c>
      <c r="K215" s="308" t="s">
        <v>93</v>
      </c>
      <c r="L215" s="309">
        <f>L95-L96-L97-L98-L99-L100-L94</f>
        <v>0</v>
      </c>
      <c r="N215" s="249" t="s">
        <v>595</v>
      </c>
      <c r="P215" s="203"/>
      <c r="Q215" s="296"/>
    </row>
    <row r="216" spans="1:17" ht="113.4" customHeight="1" x14ac:dyDescent="0.3">
      <c r="A216" s="313"/>
      <c r="B216" s="88"/>
      <c r="C216" s="314"/>
      <c r="D216" s="126"/>
      <c r="E216" s="134"/>
      <c r="F216" s="58"/>
      <c r="G216" s="128"/>
      <c r="H216" s="129"/>
      <c r="I216" s="31"/>
      <c r="J216" s="242">
        <v>998</v>
      </c>
      <c r="K216" s="243" t="s">
        <v>254</v>
      </c>
      <c r="L216" s="315" t="e">
        <f>VLOOKUP('Unit Data from Audit Worksheet'!D2,'Unit Names(H)'!$A$2:$C$94,3,FALSE)</f>
        <v>#N/A</v>
      </c>
      <c r="N216" s="249" t="s">
        <v>590</v>
      </c>
      <c r="P216" s="203"/>
      <c r="Q216" s="296"/>
    </row>
    <row r="217" spans="1:17" ht="119.4" customHeight="1" x14ac:dyDescent="0.3">
      <c r="A217" s="313"/>
      <c r="B217" s="88"/>
      <c r="C217" s="314"/>
      <c r="D217" s="316"/>
      <c r="E217" s="317"/>
      <c r="F217" s="318"/>
      <c r="G217" s="319"/>
      <c r="H217" s="320"/>
      <c r="I217" s="31"/>
      <c r="J217" s="244">
        <v>995</v>
      </c>
      <c r="K217" s="245" t="s">
        <v>252</v>
      </c>
      <c r="L217" s="321" t="e">
        <f>INDEX('PY1 Data(H)'!$A$1:$CZ$307,MATCH('PY1 Data(H)'!$A285,'PY1 Data(H)'!$A$1:$A$307,0),MATCH('Unit Data from Audit Worksheet'!$D$2,'PY1 Data(H)'!$A$1:$CZ$1,0))</f>
        <v>#N/A</v>
      </c>
      <c r="N217" s="249" t="s">
        <v>596</v>
      </c>
      <c r="P217" s="203"/>
      <c r="Q217" s="296"/>
    </row>
    <row r="218" spans="1:17" ht="104.4" customHeight="1" x14ac:dyDescent="0.3">
      <c r="A218" s="313"/>
      <c r="B218" s="88"/>
      <c r="C218" s="314"/>
      <c r="D218" s="316"/>
      <c r="E218" s="317"/>
      <c r="F218" s="318"/>
      <c r="G218" s="319"/>
      <c r="H218" s="320"/>
      <c r="I218" s="31"/>
      <c r="J218" s="244">
        <v>996</v>
      </c>
      <c r="K218" s="245" t="s">
        <v>253</v>
      </c>
      <c r="L218" s="321" t="e">
        <f>INDEX('PY1 Data(H)'!$A$1:$CZ$307,MATCH('PY1 Data(H)'!$A286,'PY1 Data(H)'!$A$1:$A$307,0),MATCH('Unit Data from Audit Worksheet'!$D$2,'PY1 Data(H)'!$A$1:$CZ$1,0))</f>
        <v>#N/A</v>
      </c>
      <c r="N218" s="249" t="s">
        <v>597</v>
      </c>
      <c r="P218" s="203"/>
      <c r="Q218" s="296"/>
    </row>
    <row r="219" spans="1:17" ht="52.8" customHeight="1" x14ac:dyDescent="0.3">
      <c r="A219" s="313"/>
      <c r="B219" s="88"/>
      <c r="C219" s="314"/>
      <c r="D219" s="316"/>
      <c r="E219" s="317"/>
      <c r="F219" s="318"/>
      <c r="G219" s="319"/>
      <c r="H219" s="322"/>
      <c r="I219" s="31"/>
      <c r="J219" s="155">
        <v>554</v>
      </c>
      <c r="K219" s="323" t="s">
        <v>300</v>
      </c>
      <c r="L219" s="291"/>
      <c r="N219" s="324"/>
      <c r="P219" s="203"/>
      <c r="Q219" s="296"/>
    </row>
    <row r="220" spans="1:17" ht="52.8" customHeight="1" x14ac:dyDescent="0.3">
      <c r="A220" s="313"/>
      <c r="B220" s="88"/>
      <c r="C220" s="314"/>
      <c r="D220" s="316"/>
      <c r="E220" s="317"/>
      <c r="F220" s="318"/>
      <c r="G220" s="319"/>
      <c r="H220" s="322"/>
      <c r="I220" s="31"/>
      <c r="J220" s="155">
        <v>555</v>
      </c>
      <c r="K220" s="323" t="s">
        <v>301</v>
      </c>
      <c r="L220" s="291"/>
      <c r="N220" s="324"/>
      <c r="P220" s="203"/>
      <c r="Q220" s="296"/>
    </row>
    <row r="221" spans="1:17" ht="52.8" customHeight="1" x14ac:dyDescent="0.3">
      <c r="A221" s="313"/>
      <c r="B221" s="88"/>
      <c r="C221" s="314"/>
      <c r="D221" s="316"/>
      <c r="E221" s="317"/>
      <c r="F221" s="318"/>
      <c r="G221" s="319"/>
      <c r="H221" s="322"/>
      <c r="I221" s="31"/>
      <c r="J221" s="155">
        <v>556</v>
      </c>
      <c r="K221" s="323" t="s">
        <v>302</v>
      </c>
      <c r="L221" s="291"/>
      <c r="N221" s="324"/>
      <c r="P221" s="203"/>
      <c r="Q221" s="296"/>
    </row>
    <row r="222" spans="1:17" ht="52.8" customHeight="1" x14ac:dyDescent="0.3">
      <c r="A222" s="313"/>
      <c r="B222" s="88"/>
      <c r="C222" s="314"/>
      <c r="D222" s="316"/>
      <c r="E222" s="317"/>
      <c r="F222" s="318"/>
      <c r="G222" s="319"/>
      <c r="H222" s="322"/>
      <c r="I222" s="31"/>
      <c r="J222" s="155">
        <v>557</v>
      </c>
      <c r="K222" s="323" t="s">
        <v>303</v>
      </c>
      <c r="L222" s="291"/>
      <c r="N222" s="324"/>
      <c r="P222" s="204"/>
    </row>
    <row r="223" spans="1:17" ht="52.8" customHeight="1" x14ac:dyDescent="0.3">
      <c r="A223" s="313"/>
      <c r="B223" s="88"/>
      <c r="C223" s="314"/>
      <c r="D223" s="316"/>
      <c r="E223" s="317"/>
      <c r="F223" s="318"/>
      <c r="G223" s="319"/>
      <c r="H223" s="322"/>
      <c r="I223" s="31"/>
      <c r="J223" s="155">
        <v>606</v>
      </c>
      <c r="K223" s="323" t="s">
        <v>423</v>
      </c>
      <c r="L223" s="291"/>
      <c r="N223" s="324"/>
      <c r="P223" s="204"/>
    </row>
    <row r="224" spans="1:17" ht="52.8" customHeight="1" x14ac:dyDescent="0.3">
      <c r="A224" s="313"/>
      <c r="B224" s="88"/>
      <c r="C224" s="314"/>
      <c r="D224" s="316"/>
      <c r="E224" s="317"/>
      <c r="F224" s="318"/>
      <c r="G224" s="319"/>
      <c r="H224" s="322"/>
      <c r="I224" s="31"/>
      <c r="J224" s="203">
        <v>662</v>
      </c>
      <c r="K224" s="325" t="s">
        <v>424</v>
      </c>
      <c r="L224" s="326"/>
      <c r="N224" s="324"/>
      <c r="P224" s="204"/>
    </row>
    <row r="225" spans="1:31" ht="52.8" customHeight="1" x14ac:dyDescent="0.3">
      <c r="A225" s="313"/>
      <c r="B225" s="88"/>
      <c r="C225" s="314"/>
      <c r="D225" s="316"/>
      <c r="E225" s="317"/>
      <c r="F225" s="318"/>
      <c r="G225" s="319"/>
      <c r="H225" s="322"/>
      <c r="I225" s="31"/>
      <c r="J225" s="203">
        <v>663</v>
      </c>
      <c r="K225" s="327" t="s">
        <v>425</v>
      </c>
      <c r="L225" s="326"/>
      <c r="N225" s="324"/>
      <c r="P225" s="204"/>
    </row>
    <row r="226" spans="1:31" s="18" customFormat="1" ht="52.8" customHeight="1" x14ac:dyDescent="0.3">
      <c r="A226" s="313"/>
      <c r="B226" s="88"/>
      <c r="C226" s="314"/>
      <c r="D226" s="126"/>
      <c r="E226" s="127"/>
      <c r="F226" s="58"/>
      <c r="G226" s="128"/>
      <c r="H226" s="129"/>
      <c r="I226" s="31"/>
      <c r="J226" s="130"/>
      <c r="K226" s="328"/>
      <c r="L226" s="329"/>
      <c r="M226"/>
      <c r="N226" s="248"/>
      <c r="P226" s="204"/>
      <c r="Q226" s="258"/>
      <c r="R226" s="3"/>
      <c r="S226" s="3"/>
      <c r="T226" s="3"/>
      <c r="U226" s="3"/>
      <c r="V226" s="3"/>
      <c r="W226"/>
      <c r="X226"/>
      <c r="Y226"/>
      <c r="Z226"/>
      <c r="AA226"/>
      <c r="AB226"/>
      <c r="AC226"/>
      <c r="AD226"/>
      <c r="AE226"/>
    </row>
    <row r="227" spans="1:31" ht="99" customHeight="1" x14ac:dyDescent="0.3">
      <c r="A227" s="212">
        <f>'Unit Data from Audit Worksheet'!A248</f>
        <v>947</v>
      </c>
      <c r="B227" s="121"/>
      <c r="C227" s="211" t="str">
        <f>'Unit Data from Audit Worksheet'!D248</f>
        <v>First name of finance officer or interim finance officer (please enter “vacant” for first name if the position is currently vacant)</v>
      </c>
      <c r="D227" s="233"/>
      <c r="E227" s="169">
        <f>'Unit Data from Audit Worksheet'!F248</f>
        <v>0</v>
      </c>
      <c r="F227" s="224" t="str">
        <f>'Unit Data from Audit Worksheet'!G248</f>
        <v>Please do not leave blank</v>
      </c>
      <c r="G227" s="226"/>
      <c r="H227" s="223"/>
      <c r="I227" s="31"/>
      <c r="J227" s="158">
        <v>947</v>
      </c>
      <c r="K227" s="330" t="s">
        <v>379</v>
      </c>
      <c r="L227" s="331">
        <f t="shared" ref="L227:L241" si="13">IF(D227="",E227,D227)</f>
        <v>0</v>
      </c>
      <c r="N227" s="324"/>
      <c r="P227" s="204"/>
      <c r="Q227" s="76"/>
    </row>
    <row r="228" spans="1:31" ht="128.25" customHeight="1" x14ac:dyDescent="0.3">
      <c r="A228" s="212">
        <f>'Unit Data from Audit Worksheet'!A249</f>
        <v>948</v>
      </c>
      <c r="B228" s="121"/>
      <c r="C228" s="211" t="str">
        <f>'Unit Data from Audit Worksheet'!D249</f>
        <v>Last name of finance officer or interim finance officer (please enter “vacant” for last name if the position is currently vacant)</v>
      </c>
      <c r="D228" s="233"/>
      <c r="E228" s="332">
        <f>'Unit Data from Audit Worksheet'!F249</f>
        <v>0</v>
      </c>
      <c r="F228" s="224" t="str">
        <f>'Unit Data from Audit Worksheet'!G249</f>
        <v>Please do not leave blank</v>
      </c>
      <c r="G228" s="226"/>
      <c r="H228" s="223"/>
      <c r="I228" s="31"/>
      <c r="J228" s="158">
        <v>948</v>
      </c>
      <c r="K228" s="330" t="s">
        <v>380</v>
      </c>
      <c r="L228" s="331">
        <f t="shared" si="13"/>
        <v>0</v>
      </c>
      <c r="N228" s="324"/>
      <c r="P228" s="204"/>
    </row>
    <row r="229" spans="1:31" ht="61.5" customHeight="1" x14ac:dyDescent="0.3">
      <c r="A229" s="212">
        <f>'Unit Data from Audit Worksheet'!A250</f>
        <v>949</v>
      </c>
      <c r="B229" s="121"/>
      <c r="C229" s="211" t="str">
        <f>'Unit Data from Audit Worksheet'!D250</f>
        <v>Is the finance officer serving in a permanent role or an interim role? (select permanent/interim/vacant)</v>
      </c>
      <c r="D229" s="233"/>
      <c r="E229" s="169">
        <f>'Unit Data from Audit Worksheet'!F250</f>
        <v>0</v>
      </c>
      <c r="F229" s="224" t="str">
        <f>'Unit Data from Audit Worksheet'!G250</f>
        <v>Please do not leave blank</v>
      </c>
      <c r="G229" s="226"/>
      <c r="H229" s="223"/>
      <c r="I229" s="31"/>
      <c r="J229" s="158">
        <v>949</v>
      </c>
      <c r="K229" s="330" t="s">
        <v>403</v>
      </c>
      <c r="L229" s="331">
        <f t="shared" si="13"/>
        <v>0</v>
      </c>
      <c r="N229" s="324"/>
      <c r="P229" s="204"/>
    </row>
    <row r="230" spans="1:31" ht="93.75" customHeight="1" x14ac:dyDescent="0.3">
      <c r="A230" s="212">
        <f>'Unit Data from Audit Worksheet'!A251</f>
        <v>950</v>
      </c>
      <c r="B230" s="121"/>
      <c r="C230" s="211" t="str">
        <f>'Unit Data from Audit Worksheet'!D251</f>
        <v>Has the finance officer been formally appointed by the local government, public authority, or designated official?  (Y/N)</v>
      </c>
      <c r="D230" s="233"/>
      <c r="E230" s="169">
        <f>'Unit Data from Audit Worksheet'!F251</f>
        <v>0</v>
      </c>
      <c r="F230" s="224" t="str">
        <f>'Unit Data from Audit Worksheet'!G251</f>
        <v>Please do not leave blank</v>
      </c>
      <c r="G230" s="226"/>
      <c r="H230" s="223"/>
      <c r="I230" s="31"/>
      <c r="J230" s="158">
        <v>950</v>
      </c>
      <c r="K230" s="330" t="s">
        <v>404</v>
      </c>
      <c r="L230" s="331">
        <f t="shared" si="13"/>
        <v>0</v>
      </c>
      <c r="N230" s="324"/>
      <c r="P230" s="204"/>
    </row>
    <row r="231" spans="1:31" ht="153.75" customHeight="1" x14ac:dyDescent="0.3">
      <c r="A231" s="212">
        <f>'Unit Data from Audit Worksheet'!A252</f>
        <v>952</v>
      </c>
      <c r="B231" s="121"/>
      <c r="C231" s="211" t="str">
        <f>'Unit Data from Audit Worksheet'!D252</f>
        <v>Date on which the local government, public authority, or designated official appointed the finance officer?    Date Format  MM/DD/YYYY</v>
      </c>
      <c r="D231" s="233"/>
      <c r="E231" s="817" t="str">
        <f>IF('Unit Data from Audit Worksheet'!F252&gt;0,'Unit Data from Audit Worksheet'!F252," ")</f>
        <v xml:space="preserve"> </v>
      </c>
      <c r="F231" s="224" t="str">
        <f>'Unit Data from Audit Worksheet'!G252</f>
        <v>Leave blank if data not available</v>
      </c>
      <c r="G231" s="226"/>
      <c r="H231" s="223"/>
      <c r="I231" s="31"/>
      <c r="J231" s="158">
        <v>952</v>
      </c>
      <c r="K231" s="330" t="s">
        <v>405</v>
      </c>
      <c r="L231" s="333" t="str">
        <f t="shared" si="13"/>
        <v xml:space="preserve"> </v>
      </c>
      <c r="N231" s="324"/>
      <c r="P231" s="204"/>
    </row>
    <row r="232" spans="1:31" ht="153.75" customHeight="1" x14ac:dyDescent="0.3">
      <c r="A232" s="212">
        <f>'Unit Data from Audit Worksheet'!A253</f>
        <v>954</v>
      </c>
      <c r="B232" s="121"/>
      <c r="C232" s="211" t="str">
        <f>'Unit Data from Audit Worksheet'!D253</f>
        <v>Has the finance officer or interim finance officer read, understand, and is in compliance with the requirements of N.C.G.S. 159, as applicable based on unit type and circumstances? (Y/N)</v>
      </c>
      <c r="D232" s="233"/>
      <c r="E232" s="169">
        <f>'Unit Data from Audit Worksheet'!F253</f>
        <v>0</v>
      </c>
      <c r="F232" s="224" t="str">
        <f>'Unit Data from Audit Worksheet'!G253</f>
        <v>Please do not leave blank</v>
      </c>
      <c r="G232" s="226"/>
      <c r="H232" s="223"/>
      <c r="I232" s="31"/>
      <c r="J232" s="158">
        <v>954</v>
      </c>
      <c r="K232" s="330" t="s">
        <v>406</v>
      </c>
      <c r="L232" s="331">
        <f t="shared" si="13"/>
        <v>0</v>
      </c>
      <c r="N232" s="324"/>
      <c r="P232" s="204"/>
    </row>
    <row r="233" spans="1:31" ht="153.75" customHeight="1" x14ac:dyDescent="0.3">
      <c r="A233" s="212">
        <f>'Unit Data from Audit Worksheet'!A254</f>
        <v>956</v>
      </c>
      <c r="B233" s="121"/>
      <c r="C233" s="211" t="str">
        <f>'Unit Data from Audit Worksheet'!D254</f>
        <v>Does the finance officer or interim finance officer maintain and update (or ensures the maintenance and update of)  financial records monthly, including reconciliation of bank accounts to the general ledger? (Y/N)</v>
      </c>
      <c r="D233" s="233"/>
      <c r="E233" s="169">
        <f>'Unit Data from Audit Worksheet'!F254</f>
        <v>0</v>
      </c>
      <c r="F233" s="224" t="str">
        <f>'Unit Data from Audit Worksheet'!G254</f>
        <v>Please do not leave blank</v>
      </c>
      <c r="G233" s="226"/>
      <c r="H233" s="223"/>
      <c r="I233" s="31"/>
      <c r="J233" s="158">
        <v>956</v>
      </c>
      <c r="K233" s="330" t="s">
        <v>407</v>
      </c>
      <c r="L233" s="331">
        <f t="shared" si="13"/>
        <v>0</v>
      </c>
      <c r="N233" s="324"/>
      <c r="P233" s="204"/>
    </row>
    <row r="234" spans="1:31" ht="255" customHeight="1" x14ac:dyDescent="0.3">
      <c r="A234" s="212">
        <f>'Unit Data from Audit Worksheet'!A255</f>
        <v>958</v>
      </c>
      <c r="B234" s="121"/>
      <c r="C234" s="211" t="str">
        <f>'Unit Data from Audit Worksheet'!D255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34" s="233"/>
      <c r="E234" s="169">
        <f>'Unit Data from Audit Worksheet'!F255</f>
        <v>0</v>
      </c>
      <c r="F234" s="224" t="str">
        <f>'Unit Data from Audit Worksheet'!G255</f>
        <v>Please do not leave blank</v>
      </c>
      <c r="G234" s="226"/>
      <c r="H234" s="223"/>
      <c r="I234" s="31"/>
      <c r="J234" s="158">
        <v>958</v>
      </c>
      <c r="K234" s="330" t="s">
        <v>408</v>
      </c>
      <c r="L234" s="334">
        <f t="shared" si="13"/>
        <v>0</v>
      </c>
      <c r="N234" s="324"/>
      <c r="P234" s="204"/>
    </row>
    <row r="235" spans="1:31" ht="30.75" customHeight="1" x14ac:dyDescent="0.3">
      <c r="A235" s="766">
        <f>'Unit Data from Audit Worksheet'!A263</f>
        <v>960</v>
      </c>
      <c r="B235" s="165"/>
      <c r="C235" s="166" t="str">
        <f>'Unit Data from Audit Worksheet'!B263</f>
        <v>Name of Finance Officer</v>
      </c>
      <c r="D235" s="233"/>
      <c r="E235" s="335">
        <f>'Unit Data from Audit Worksheet'!D263</f>
        <v>0</v>
      </c>
      <c r="F235" s="336" t="str">
        <f>'Unit Data from Audit Worksheet'!F263</f>
        <v>Required</v>
      </c>
      <c r="G235" s="226"/>
      <c r="H235" s="223"/>
      <c r="I235" s="31"/>
      <c r="J235" s="168">
        <v>960</v>
      </c>
      <c r="K235" s="337" t="s">
        <v>399</v>
      </c>
      <c r="L235" s="338">
        <f t="shared" si="13"/>
        <v>0</v>
      </c>
      <c r="N235" s="289"/>
      <c r="P235" s="204"/>
    </row>
    <row r="236" spans="1:31" ht="30.75" customHeight="1" x14ac:dyDescent="0.3">
      <c r="A236" s="766">
        <f>'Unit Data from Audit Worksheet'!A264</f>
        <v>962</v>
      </c>
      <c r="B236" s="165"/>
      <c r="C236" s="166" t="str">
        <f>'Unit Data from Audit Worksheet'!B264</f>
        <v>Title of Official</v>
      </c>
      <c r="D236" s="233"/>
      <c r="E236" s="335">
        <f>'Unit Data from Audit Worksheet'!D264</f>
        <v>0</v>
      </c>
      <c r="F236" s="336" t="str">
        <f>'Unit Data from Audit Worksheet'!F264</f>
        <v>Required</v>
      </c>
      <c r="G236" s="226"/>
      <c r="H236" s="223"/>
      <c r="I236" s="31"/>
      <c r="J236" s="168">
        <v>962</v>
      </c>
      <c r="K236" s="337" t="s">
        <v>375</v>
      </c>
      <c r="L236" s="338">
        <f t="shared" si="13"/>
        <v>0</v>
      </c>
      <c r="N236" s="289"/>
      <c r="P236" s="204"/>
    </row>
    <row r="237" spans="1:31" ht="30.75" customHeight="1" x14ac:dyDescent="0.3">
      <c r="A237" s="766">
        <f>'Unit Data from Audit Worksheet'!A265</f>
        <v>964</v>
      </c>
      <c r="B237" s="165"/>
      <c r="C237" s="167" t="str">
        <f>'Unit Data from Audit Worksheet'!B265</f>
        <v>Date                        (Enter as "MM/DD/YYYY")</v>
      </c>
      <c r="D237" s="233"/>
      <c r="E237" s="339">
        <f>'Unit Data from Audit Worksheet'!D265</f>
        <v>0</v>
      </c>
      <c r="F237" s="336" t="str">
        <f>'Unit Data from Audit Worksheet'!F265</f>
        <v>Required</v>
      </c>
      <c r="G237" s="618"/>
      <c r="H237" s="223"/>
      <c r="I237" s="31"/>
      <c r="J237" s="168">
        <v>964</v>
      </c>
      <c r="K237" s="337" t="s">
        <v>435</v>
      </c>
      <c r="L237" s="340">
        <f t="shared" si="13"/>
        <v>0</v>
      </c>
      <c r="N237" s="289"/>
      <c r="P237" s="204"/>
    </row>
    <row r="238" spans="1:31" ht="30.75" customHeight="1" x14ac:dyDescent="0.3">
      <c r="A238" s="766">
        <f>'Unit Data from Audit Worksheet'!A266</f>
        <v>966</v>
      </c>
      <c r="B238" s="165"/>
      <c r="C238" s="166" t="s">
        <v>1036</v>
      </c>
      <c r="D238" s="233"/>
      <c r="E238" s="617" t="str">
        <f>_xlfn.TEXTJOIN(",",,TEXT('Unit Data from Audit Worksheet'!D266,"###-###-####")," "&amp;'Unit Data from Audit Worksheet'!D267)</f>
        <v xml:space="preserve">--, </v>
      </c>
      <c r="F238" s="336" t="str">
        <f>'Unit Data from Audit Worksheet'!F266</f>
        <v>Required</v>
      </c>
      <c r="G238" s="226"/>
      <c r="H238" s="223"/>
      <c r="I238" s="31"/>
      <c r="J238" s="168">
        <v>966</v>
      </c>
      <c r="K238" s="337" t="s">
        <v>377</v>
      </c>
      <c r="L238" s="338" t="str">
        <f t="shared" si="13"/>
        <v xml:space="preserve">--, </v>
      </c>
      <c r="N238" s="289"/>
      <c r="P238" s="204"/>
    </row>
    <row r="239" spans="1:31" ht="30.75" customHeight="1" x14ac:dyDescent="0.3">
      <c r="A239" s="766">
        <f>'Unit Data from Audit Worksheet'!A268</f>
        <v>968</v>
      </c>
      <c r="B239" s="165"/>
      <c r="C239" s="166" t="str">
        <f>'Unit Data from Audit Worksheet'!B268</f>
        <v>E-mail address</v>
      </c>
      <c r="D239" s="233"/>
      <c r="E239" s="335">
        <f>'Unit Data from Audit Worksheet'!D268</f>
        <v>0</v>
      </c>
      <c r="F239" s="336" t="str">
        <f>'Unit Data from Audit Worksheet'!F268</f>
        <v>Required</v>
      </c>
      <c r="G239" s="226"/>
      <c r="H239" s="223"/>
      <c r="I239" s="31"/>
      <c r="J239" s="168">
        <v>968</v>
      </c>
      <c r="K239" s="337" t="s">
        <v>378</v>
      </c>
      <c r="L239" s="338">
        <f t="shared" si="13"/>
        <v>0</v>
      </c>
      <c r="N239" s="289"/>
      <c r="P239" s="204"/>
    </row>
    <row r="240" spans="1:31" ht="75.599999999999994" customHeight="1" x14ac:dyDescent="0.3">
      <c r="A240" s="767">
        <v>980</v>
      </c>
      <c r="B240" s="239" t="s">
        <v>560</v>
      </c>
      <c r="C240" s="250"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40" s="764"/>
      <c r="E240" s="765" t="str">
        <f>IF('TD Info Completed by Auditor'!C27&gt;0,'TD Info Completed by Auditor'!C27," ")</f>
        <v xml:space="preserve"> </v>
      </c>
      <c r="F240" s="341" t="s">
        <v>600</v>
      </c>
      <c r="G240" s="226"/>
      <c r="H240" s="223"/>
      <c r="I240" s="31"/>
      <c r="J240" s="251">
        <v>980</v>
      </c>
      <c r="K240" s="252" t="s">
        <v>554</v>
      </c>
      <c r="L240" s="342" t="str">
        <f t="shared" si="13"/>
        <v xml:space="preserve"> </v>
      </c>
      <c r="N240" s="370" t="s">
        <v>601</v>
      </c>
      <c r="P240" s="204"/>
    </row>
    <row r="241" spans="1:31" s="367" customFormat="1" ht="135.6" customHeight="1" x14ac:dyDescent="0.3">
      <c r="A241" s="212">
        <f>'Unit Data from Audit Worksheet'!A71</f>
        <v>590</v>
      </c>
      <c r="B241" s="212" t="str">
        <f>'Unit Data from Audit Worksheet'!B71</f>
        <v>Fiscal Review</v>
      </c>
      <c r="C241" s="72" t="str">
        <f>'Unit Data from Audit Worksheet'!D71</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41" s="233"/>
      <c r="E241" s="719" t="str">
        <f>CONCATENATE('Unit Data from Audit Worksheet'!F71," - ",'Unit Data from Audit Worksheet'!G71)</f>
        <v xml:space="preserve"> - </v>
      </c>
      <c r="F241" s="341"/>
      <c r="G241" s="226"/>
      <c r="H241" s="223"/>
      <c r="I241" s="31"/>
      <c r="J241" s="251">
        <v>590</v>
      </c>
      <c r="K241" s="252" t="s">
        <v>1293</v>
      </c>
      <c r="L241" s="720" t="str">
        <f t="shared" si="13"/>
        <v xml:space="preserve"> - </v>
      </c>
      <c r="M241"/>
      <c r="N241" s="370"/>
      <c r="P241" s="204"/>
      <c r="Q241" s="258"/>
      <c r="W241"/>
      <c r="X241"/>
      <c r="Y241"/>
      <c r="Z241"/>
      <c r="AA241"/>
      <c r="AB241"/>
      <c r="AC241"/>
      <c r="AD241"/>
      <c r="AE241"/>
    </row>
    <row r="242" spans="1:31" ht="83.4" customHeight="1" x14ac:dyDescent="0.3">
      <c r="A242" s="313"/>
      <c r="B242" s="88"/>
      <c r="C242" s="314"/>
      <c r="D242" s="316"/>
      <c r="E242" s="317"/>
      <c r="F242" s="318"/>
      <c r="G242" s="319"/>
      <c r="H242" s="320"/>
      <c r="I242" s="31"/>
      <c r="J242" s="158">
        <v>999</v>
      </c>
      <c r="K242" s="330" t="s">
        <v>255</v>
      </c>
      <c r="L242" s="343" t="e">
        <f>'Unit Data from Audit Worksheet'!D3</f>
        <v>#N/A</v>
      </c>
      <c r="N242" s="344" t="s">
        <v>599</v>
      </c>
      <c r="O242" s="344" t="s">
        <v>598</v>
      </c>
      <c r="P242" s="204"/>
    </row>
    <row r="243" spans="1:31" x14ac:dyDescent="0.3">
      <c r="A243" s="186"/>
      <c r="B243" s="186"/>
      <c r="C243" s="186"/>
      <c r="D243" s="186"/>
      <c r="E243" s="186"/>
      <c r="F243" s="186"/>
      <c r="G243" s="186"/>
      <c r="H243" s="186"/>
      <c r="I243" s="186"/>
      <c r="J243" s="3"/>
      <c r="K243" s="3"/>
      <c r="L243" s="3"/>
      <c r="N243" s="4"/>
      <c r="P243" s="204"/>
    </row>
    <row r="244" spans="1:31" s="367" customFormat="1" x14ac:dyDescent="0.3">
      <c r="A244" s="186"/>
      <c r="B244" s="186"/>
      <c r="C244" s="186"/>
      <c r="D244" s="186"/>
      <c r="E244" s="186"/>
      <c r="F244" s="186"/>
      <c r="G244" s="186"/>
      <c r="H244" s="186"/>
      <c r="I244" s="186"/>
      <c r="M244"/>
      <c r="N244" s="4"/>
      <c r="P244" s="204"/>
      <c r="Q244" s="258"/>
      <c r="W244"/>
      <c r="X244"/>
      <c r="Y244"/>
      <c r="Z244"/>
      <c r="AA244"/>
      <c r="AB244"/>
      <c r="AC244"/>
      <c r="AD244"/>
      <c r="AE244"/>
    </row>
    <row r="245" spans="1:31" ht="18" customHeight="1" x14ac:dyDescent="0.3">
      <c r="C245" s="700"/>
      <c r="D245" s="346"/>
      <c r="E245" s="347"/>
      <c r="F245" s="347"/>
      <c r="G245" s="348"/>
      <c r="H245" s="347"/>
      <c r="I245" s="349"/>
      <c r="K245" s="745" t="s">
        <v>1814</v>
      </c>
      <c r="L245" s="746" t="e">
        <f>SUM(L4:L225)</f>
        <v>#N/A</v>
      </c>
      <c r="N245" s="4"/>
      <c r="P245" s="204"/>
    </row>
    <row r="246" spans="1:31" ht="18" customHeight="1" x14ac:dyDescent="0.3">
      <c r="A246"/>
      <c r="B246"/>
      <c r="C246"/>
      <c r="D246"/>
      <c r="E246"/>
      <c r="F246"/>
      <c r="G246" s="348"/>
      <c r="H246" s="347"/>
      <c r="I246" s="349"/>
      <c r="K246" s="744" t="s">
        <v>1289</v>
      </c>
      <c r="L246" s="746"/>
      <c r="N246" s="4"/>
      <c r="P246" s="204"/>
    </row>
    <row r="247" spans="1:31" ht="18" customHeight="1" x14ac:dyDescent="0.7">
      <c r="A247"/>
      <c r="B247"/>
      <c r="C247"/>
      <c r="D247"/>
      <c r="E247"/>
      <c r="F247"/>
      <c r="G247" s="348"/>
      <c r="H247" s="347"/>
      <c r="I247" s="349"/>
      <c r="J247" s="145"/>
      <c r="K247" s="144"/>
      <c r="L247" s="746" t="e">
        <f>L245-L246</f>
        <v>#N/A</v>
      </c>
      <c r="N247" s="4"/>
      <c r="P247" s="204"/>
    </row>
    <row r="248" spans="1:31" ht="25.2" customHeight="1" x14ac:dyDescent="0.3">
      <c r="A248" s="186"/>
      <c r="B248" s="186"/>
      <c r="C248" s="186"/>
      <c r="D248" s="186"/>
      <c r="E248" s="186"/>
      <c r="F248" s="347"/>
      <c r="G248" s="348"/>
      <c r="H248" s="347"/>
      <c r="I248" s="349"/>
      <c r="K248" s="10"/>
      <c r="L248" s="350"/>
      <c r="P248" s="204"/>
    </row>
    <row r="249" spans="1:31" x14ac:dyDescent="0.3">
      <c r="A249" s="186"/>
      <c r="B249" s="186"/>
      <c r="C249" s="186"/>
      <c r="D249" s="186"/>
      <c r="E249" s="186"/>
      <c r="F249" s="347"/>
      <c r="G249" s="348"/>
      <c r="H249" s="347"/>
      <c r="I249" s="349"/>
      <c r="K249" s="10"/>
      <c r="L249" s="350"/>
      <c r="P249" s="204"/>
    </row>
    <row r="250" spans="1:31" ht="18.75" customHeight="1" x14ac:dyDescent="0.3">
      <c r="A250" s="186"/>
      <c r="B250" s="186"/>
      <c r="C250" s="186"/>
      <c r="D250" s="186"/>
      <c r="E250" s="186"/>
      <c r="F250" s="347"/>
      <c r="G250" s="348"/>
      <c r="H250" s="347"/>
      <c r="I250" s="349"/>
      <c r="K250" s="10"/>
      <c r="L250" s="350"/>
      <c r="P250" s="204"/>
    </row>
    <row r="251" spans="1:31" ht="30.75" customHeight="1" x14ac:dyDescent="0.3">
      <c r="A251" s="186"/>
      <c r="B251" s="186"/>
      <c r="C251" s="186"/>
      <c r="D251" s="186"/>
      <c r="E251" s="186"/>
      <c r="F251" s="347"/>
      <c r="G251" s="348"/>
      <c r="H251" s="347"/>
      <c r="I251" s="349"/>
      <c r="K251" s="10"/>
      <c r="L251" s="350"/>
      <c r="P251" s="204"/>
    </row>
    <row r="252" spans="1:31" ht="30.75" customHeight="1" x14ac:dyDescent="0.3">
      <c r="A252" s="186"/>
      <c r="B252" s="186"/>
      <c r="C252" s="186"/>
      <c r="D252" s="186"/>
      <c r="E252" s="186"/>
      <c r="F252" s="347"/>
      <c r="G252" s="348"/>
      <c r="H252" s="347"/>
      <c r="I252" s="349"/>
      <c r="K252" s="10"/>
      <c r="L252" s="350"/>
      <c r="P252" s="204"/>
    </row>
    <row r="253" spans="1:31" ht="30.75" customHeight="1" x14ac:dyDescent="0.3">
      <c r="A253" s="186"/>
      <c r="B253" s="186"/>
      <c r="C253" s="186"/>
      <c r="D253" s="186"/>
      <c r="E253" s="186"/>
      <c r="F253" s="347"/>
      <c r="G253" s="348"/>
      <c r="H253" s="347"/>
      <c r="I253" s="349"/>
      <c r="K253" s="10"/>
      <c r="L253" s="350"/>
      <c r="P253" s="204"/>
    </row>
    <row r="254" spans="1:31" ht="30.75" customHeight="1" x14ac:dyDescent="0.3">
      <c r="A254" s="186"/>
      <c r="B254" s="186"/>
      <c r="C254" s="186"/>
      <c r="D254" s="186"/>
      <c r="E254" s="186"/>
      <c r="F254" s="347"/>
      <c r="G254" s="348"/>
      <c r="H254" s="347"/>
      <c r="I254" s="349"/>
      <c r="K254" s="10"/>
      <c r="L254" s="350"/>
      <c r="P254" s="204"/>
    </row>
    <row r="255" spans="1:31" ht="30.75" customHeight="1" x14ac:dyDescent="0.3">
      <c r="A255" s="186"/>
      <c r="B255" s="186"/>
      <c r="C255" s="186"/>
      <c r="D255" s="186"/>
      <c r="E255" s="186"/>
      <c r="F255" s="347"/>
      <c r="G255" s="348"/>
      <c r="H255" s="347"/>
      <c r="I255" s="349"/>
      <c r="K255" s="10"/>
      <c r="L255" s="350"/>
      <c r="P255" s="204"/>
    </row>
    <row r="256" spans="1:31" x14ac:dyDescent="0.3">
      <c r="A256" s="186"/>
      <c r="B256" s="186"/>
      <c r="C256" s="186"/>
      <c r="D256" s="186"/>
      <c r="E256" s="186"/>
      <c r="I256" s="349"/>
      <c r="K256" s="10"/>
      <c r="L256" s="350"/>
      <c r="P256" s="204"/>
    </row>
    <row r="257" spans="1:16" x14ac:dyDescent="0.3">
      <c r="A257" s="186"/>
      <c r="B257" s="186"/>
      <c r="C257" s="186"/>
      <c r="D257" s="186"/>
      <c r="E257" s="186"/>
      <c r="I257" s="349"/>
      <c r="L257" s="350"/>
      <c r="P257" s="204"/>
    </row>
    <row r="258" spans="1:16" x14ac:dyDescent="0.3">
      <c r="A258" s="5"/>
      <c r="B258" s="351"/>
      <c r="C258" s="21"/>
      <c r="D258" s="71"/>
      <c r="I258" s="349"/>
      <c r="L258" s="350"/>
      <c r="P258" s="204"/>
    </row>
    <row r="259" spans="1:16" x14ac:dyDescent="0.3">
      <c r="A259" s="5"/>
      <c r="B259" s="351"/>
      <c r="C259" s="21"/>
      <c r="D259" s="71"/>
      <c r="L259" s="350"/>
      <c r="P259" s="204"/>
    </row>
    <row r="260" spans="1:16" x14ac:dyDescent="0.3">
      <c r="D260" s="71"/>
      <c r="P260" s="204"/>
    </row>
    <row r="261" spans="1:16" x14ac:dyDescent="0.3">
      <c r="D261" s="71"/>
      <c r="P261" s="204"/>
    </row>
    <row r="262" spans="1:16" x14ac:dyDescent="0.3">
      <c r="D262" s="71"/>
      <c r="P262" s="204"/>
    </row>
    <row r="263" spans="1:16" x14ac:dyDescent="0.3">
      <c r="D263" s="71"/>
      <c r="P263" s="204"/>
    </row>
    <row r="264" spans="1:16" x14ac:dyDescent="0.3">
      <c r="A264" s="5"/>
      <c r="B264" s="351"/>
      <c r="C264" s="21"/>
      <c r="D264" s="71"/>
      <c r="P264" s="204"/>
    </row>
    <row r="265" spans="1:16" x14ac:dyDescent="0.3">
      <c r="A265" s="5"/>
      <c r="B265" s="351"/>
      <c r="C265" s="21"/>
      <c r="D265" s="71"/>
      <c r="P265" s="204"/>
    </row>
    <row r="266" spans="1:16" x14ac:dyDescent="0.3">
      <c r="D266" s="71"/>
      <c r="P266" s="204"/>
    </row>
    <row r="267" spans="1:16" x14ac:dyDescent="0.3">
      <c r="D267" s="71"/>
      <c r="P267" s="204"/>
    </row>
    <row r="268" spans="1:16" x14ac:dyDescent="0.3">
      <c r="D268" s="71"/>
      <c r="P268" s="204"/>
    </row>
    <row r="269" spans="1:16" x14ac:dyDescent="0.3">
      <c r="D269" s="71"/>
      <c r="P269" s="204"/>
    </row>
    <row r="270" spans="1:16" x14ac:dyDescent="0.3">
      <c r="A270" s="5"/>
      <c r="B270" s="351"/>
      <c r="C270" s="21"/>
      <c r="D270" s="71"/>
      <c r="P270" s="204"/>
    </row>
    <row r="271" spans="1:16" x14ac:dyDescent="0.3">
      <c r="A271" s="5"/>
      <c r="B271" s="351"/>
      <c r="C271" s="21"/>
      <c r="D271" s="71"/>
      <c r="P271" s="204"/>
    </row>
    <row r="272" spans="1:16" x14ac:dyDescent="0.3">
      <c r="D272" s="71"/>
      <c r="P272" s="204"/>
    </row>
    <row r="273" spans="1:16" x14ac:dyDescent="0.3">
      <c r="D273" s="71"/>
      <c r="P273" s="204"/>
    </row>
    <row r="274" spans="1:16" x14ac:dyDescent="0.3">
      <c r="D274" s="71"/>
      <c r="P274" s="204"/>
    </row>
    <row r="275" spans="1:16" x14ac:dyDescent="0.3">
      <c r="D275" s="71"/>
      <c r="P275" s="204"/>
    </row>
    <row r="276" spans="1:16" x14ac:dyDescent="0.3">
      <c r="A276" s="5"/>
      <c r="B276" s="351"/>
      <c r="C276" s="21"/>
      <c r="D276" s="71"/>
      <c r="P276" s="204"/>
    </row>
    <row r="277" spans="1:16" x14ac:dyDescent="0.3">
      <c r="A277" s="5"/>
      <c r="B277" s="351"/>
      <c r="C277" s="21"/>
      <c r="D277" s="71"/>
      <c r="P277" s="204"/>
    </row>
    <row r="278" spans="1:16" x14ac:dyDescent="0.3">
      <c r="A278" s="5"/>
      <c r="B278" s="351"/>
      <c r="C278" s="21"/>
      <c r="D278" s="71"/>
      <c r="P278" s="204"/>
    </row>
    <row r="279" spans="1:16" x14ac:dyDescent="0.3">
      <c r="A279" s="5"/>
      <c r="B279" s="351"/>
      <c r="C279" s="21"/>
      <c r="D279" s="71"/>
      <c r="P279" s="204"/>
    </row>
    <row r="280" spans="1:16" x14ac:dyDescent="0.3">
      <c r="D280" s="71"/>
      <c r="P280" s="204"/>
    </row>
    <row r="281" spans="1:16" x14ac:dyDescent="0.3">
      <c r="D281" s="71"/>
      <c r="P281" s="204"/>
    </row>
    <row r="282" spans="1:16" x14ac:dyDescent="0.3">
      <c r="D282" s="71"/>
      <c r="P282" s="204"/>
    </row>
    <row r="283" spans="1:16" x14ac:dyDescent="0.3">
      <c r="A283" s="5"/>
      <c r="B283" s="351"/>
      <c r="C283" s="21"/>
      <c r="D283" s="71"/>
      <c r="P283" s="204"/>
    </row>
    <row r="284" spans="1:16" x14ac:dyDescent="0.3">
      <c r="A284" s="5"/>
      <c r="B284" s="351"/>
      <c r="C284" s="21"/>
      <c r="D284" s="71"/>
      <c r="P284" s="204"/>
    </row>
    <row r="285" spans="1:16" x14ac:dyDescent="0.3">
      <c r="A285" s="5"/>
      <c r="B285" s="351"/>
      <c r="C285" s="21"/>
      <c r="D285" s="71"/>
      <c r="P285" s="204"/>
    </row>
    <row r="286" spans="1:16" x14ac:dyDescent="0.3">
      <c r="A286" s="5"/>
      <c r="B286" s="351"/>
      <c r="C286" s="21"/>
      <c r="D286" s="71"/>
      <c r="P286" s="204"/>
    </row>
    <row r="287" spans="1:16" x14ac:dyDescent="0.3">
      <c r="A287" s="5"/>
      <c r="B287" s="351"/>
      <c r="C287" s="21"/>
      <c r="D287" s="71"/>
      <c r="P287" s="204"/>
    </row>
    <row r="288" spans="1:16" x14ac:dyDescent="0.3">
      <c r="A288" s="5"/>
      <c r="B288" s="351"/>
      <c r="C288" s="21"/>
      <c r="D288" s="71"/>
      <c r="P288" s="204"/>
    </row>
    <row r="289" spans="1:16" x14ac:dyDescent="0.3">
      <c r="A289" s="5"/>
      <c r="B289" s="351"/>
      <c r="C289" s="21"/>
      <c r="D289" s="71"/>
      <c r="P289" s="204"/>
    </row>
    <row r="290" spans="1:16" x14ac:dyDescent="0.3">
      <c r="A290" s="5"/>
      <c r="B290" s="351"/>
      <c r="C290" s="21"/>
      <c r="D290" s="71"/>
      <c r="P290" s="204"/>
    </row>
    <row r="291" spans="1:16" x14ac:dyDescent="0.3">
      <c r="A291" s="5"/>
      <c r="B291" s="351"/>
      <c r="C291" s="21"/>
      <c r="D291" s="71"/>
      <c r="P291" s="204"/>
    </row>
    <row r="292" spans="1:16" x14ac:dyDescent="0.3">
      <c r="A292" s="5"/>
      <c r="B292" s="351"/>
      <c r="C292" s="21"/>
      <c r="D292" s="71"/>
      <c r="P292" s="204"/>
    </row>
    <row r="293" spans="1:16" x14ac:dyDescent="0.3">
      <c r="A293" s="5"/>
      <c r="B293" s="351"/>
      <c r="C293" s="21"/>
      <c r="D293" s="71"/>
      <c r="P293" s="204"/>
    </row>
    <row r="294" spans="1:16" x14ac:dyDescent="0.3">
      <c r="A294" s="5"/>
      <c r="B294" s="351"/>
      <c r="C294" s="21"/>
      <c r="D294" s="71"/>
      <c r="P294" s="204"/>
    </row>
    <row r="295" spans="1:16" x14ac:dyDescent="0.3">
      <c r="A295" s="5"/>
      <c r="B295" s="351"/>
      <c r="C295" s="21"/>
      <c r="D295" s="71"/>
      <c r="P295" s="204"/>
    </row>
    <row r="296" spans="1:16" x14ac:dyDescent="0.3">
      <c r="A296" s="5"/>
      <c r="B296" s="351"/>
      <c r="C296" s="21"/>
      <c r="D296" s="71"/>
      <c r="P296" s="204"/>
    </row>
    <row r="297" spans="1:16" x14ac:dyDescent="0.3">
      <c r="A297" s="5"/>
      <c r="B297" s="351"/>
      <c r="C297" s="21"/>
      <c r="D297" s="71"/>
      <c r="P297" s="204"/>
    </row>
    <row r="298" spans="1:16" x14ac:dyDescent="0.3">
      <c r="A298" s="5"/>
      <c r="B298" s="351"/>
      <c r="C298" s="21"/>
      <c r="D298" s="71"/>
      <c r="P298" s="204"/>
    </row>
    <row r="299" spans="1:16" x14ac:dyDescent="0.3">
      <c r="A299" s="5"/>
      <c r="B299" s="351"/>
      <c r="C299" s="21"/>
      <c r="D299" s="71"/>
      <c r="P299" s="204"/>
    </row>
    <row r="300" spans="1:16" x14ac:dyDescent="0.3">
      <c r="A300" s="5"/>
      <c r="B300" s="351"/>
      <c r="C300" s="21"/>
      <c r="D300" s="71"/>
      <c r="P300" s="204"/>
    </row>
    <row r="301" spans="1:16" x14ac:dyDescent="0.3">
      <c r="A301" s="5"/>
      <c r="B301" s="351"/>
      <c r="C301" s="21"/>
      <c r="D301" s="71"/>
      <c r="P301" s="204"/>
    </row>
    <row r="302" spans="1:16" x14ac:dyDescent="0.3">
      <c r="A302" s="5"/>
      <c r="B302" s="351"/>
      <c r="C302" s="21"/>
      <c r="D302" s="71"/>
      <c r="P302" s="204"/>
    </row>
    <row r="303" spans="1:16" x14ac:dyDescent="0.3">
      <c r="A303" s="5"/>
      <c r="B303" s="351"/>
      <c r="C303" s="21"/>
      <c r="D303" s="71"/>
      <c r="P303" s="204"/>
    </row>
    <row r="304" spans="1:16" x14ac:dyDescent="0.3">
      <c r="A304" s="5"/>
      <c r="B304" s="351"/>
      <c r="C304" s="21"/>
      <c r="D304" s="71"/>
      <c r="P304" s="204"/>
    </row>
    <row r="305" spans="1:16" x14ac:dyDescent="0.3">
      <c r="A305" s="5"/>
      <c r="B305" s="351"/>
      <c r="C305" s="21"/>
      <c r="D305" s="71"/>
      <c r="P305" s="204"/>
    </row>
    <row r="306" spans="1:16" x14ac:dyDescent="0.3">
      <c r="A306" s="5"/>
      <c r="B306" s="351"/>
      <c r="C306" s="21"/>
      <c r="D306" s="71"/>
      <c r="P306" s="204"/>
    </row>
    <row r="307" spans="1:16" x14ac:dyDescent="0.3">
      <c r="A307" s="5"/>
      <c r="B307" s="351"/>
      <c r="C307" s="21"/>
      <c r="D307" s="71"/>
      <c r="P307" s="204"/>
    </row>
    <row r="308" spans="1:16" x14ac:dyDescent="0.3">
      <c r="A308" s="5"/>
      <c r="B308" s="351"/>
      <c r="C308" s="21"/>
      <c r="D308" s="71"/>
      <c r="P308" s="204"/>
    </row>
    <row r="309" spans="1:16" x14ac:dyDescent="0.3">
      <c r="A309" s="5"/>
      <c r="B309" s="351"/>
      <c r="C309" s="21"/>
      <c r="D309" s="71"/>
      <c r="P309" s="204"/>
    </row>
    <row r="310" spans="1:16" x14ac:dyDescent="0.3">
      <c r="A310" s="5"/>
      <c r="B310" s="351"/>
      <c r="C310" s="21"/>
      <c r="D310" s="71"/>
      <c r="P310" s="204"/>
    </row>
    <row r="311" spans="1:16" x14ac:dyDescent="0.3">
      <c r="A311" s="5"/>
      <c r="B311" s="351"/>
      <c r="C311" s="21"/>
      <c r="D311" s="71"/>
      <c r="P311" s="204"/>
    </row>
    <row r="312" spans="1:16" x14ac:dyDescent="0.3">
      <c r="A312" s="5"/>
      <c r="B312" s="351"/>
      <c r="C312" s="21"/>
      <c r="D312" s="71"/>
      <c r="P312" s="204"/>
    </row>
    <row r="313" spans="1:16" x14ac:dyDescent="0.3">
      <c r="A313" s="5"/>
      <c r="B313" s="351"/>
      <c r="C313" s="21"/>
      <c r="D313" s="71"/>
      <c r="P313" s="204"/>
    </row>
    <row r="314" spans="1:16" x14ac:dyDescent="0.3">
      <c r="A314" s="5"/>
      <c r="B314" s="351"/>
      <c r="C314" s="21"/>
      <c r="D314" s="71"/>
      <c r="P314" s="204"/>
    </row>
    <row r="315" spans="1:16" x14ac:dyDescent="0.3">
      <c r="A315" s="5"/>
      <c r="B315" s="351"/>
      <c r="C315" s="21"/>
      <c r="D315" s="71"/>
      <c r="P315" s="204"/>
    </row>
    <row r="316" spans="1:16" x14ac:dyDescent="0.3">
      <c r="A316" s="5"/>
      <c r="B316" s="351"/>
      <c r="C316" s="21"/>
      <c r="D316" s="71"/>
      <c r="P316" s="204"/>
    </row>
    <row r="317" spans="1:16" x14ac:dyDescent="0.3">
      <c r="A317" s="5"/>
      <c r="B317" s="351"/>
      <c r="C317" s="21"/>
      <c r="D317" s="71"/>
      <c r="P317" s="204"/>
    </row>
    <row r="318" spans="1:16" x14ac:dyDescent="0.3">
      <c r="A318" s="5"/>
      <c r="B318" s="351"/>
      <c r="C318" s="21"/>
      <c r="D318" s="71"/>
      <c r="P318" s="204"/>
    </row>
    <row r="319" spans="1:16" x14ac:dyDescent="0.3">
      <c r="A319" s="5"/>
      <c r="B319" s="351"/>
      <c r="C319" s="21"/>
      <c r="D319" s="71"/>
      <c r="P319" s="204"/>
    </row>
    <row r="320" spans="1:16" x14ac:dyDescent="0.3">
      <c r="A320" s="5"/>
      <c r="B320" s="351"/>
      <c r="C320" s="21"/>
      <c r="D320" s="71"/>
      <c r="P320" s="204"/>
    </row>
    <row r="321" spans="1:16" x14ac:dyDescent="0.3">
      <c r="A321" s="5"/>
      <c r="B321" s="351"/>
      <c r="C321" s="21"/>
      <c r="D321" s="71"/>
      <c r="P321" s="204"/>
    </row>
    <row r="322" spans="1:16" x14ac:dyDescent="0.3">
      <c r="A322" s="5"/>
      <c r="B322" s="351"/>
      <c r="C322" s="21"/>
      <c r="D322" s="71"/>
      <c r="P322" s="204"/>
    </row>
    <row r="323" spans="1:16" x14ac:dyDescent="0.3">
      <c r="A323" s="5"/>
      <c r="B323" s="351"/>
      <c r="C323" s="21"/>
      <c r="D323" s="71"/>
      <c r="P323" s="204"/>
    </row>
    <row r="324" spans="1:16" x14ac:dyDescent="0.3">
      <c r="A324" s="5"/>
      <c r="B324" s="351"/>
      <c r="C324" s="21"/>
      <c r="D324" s="71"/>
      <c r="P324" s="204"/>
    </row>
    <row r="325" spans="1:16" x14ac:dyDescent="0.3">
      <c r="A325" s="5"/>
      <c r="B325" s="351"/>
      <c r="C325" s="21"/>
      <c r="D325" s="71"/>
      <c r="P325" s="204"/>
    </row>
    <row r="326" spans="1:16" x14ac:dyDescent="0.3">
      <c r="A326" s="5"/>
      <c r="B326" s="351"/>
      <c r="C326" s="21"/>
      <c r="D326" s="71"/>
      <c r="P326" s="204"/>
    </row>
    <row r="327" spans="1:16" x14ac:dyDescent="0.3">
      <c r="A327" s="5"/>
      <c r="B327" s="351"/>
      <c r="C327" s="21"/>
      <c r="D327" s="71"/>
      <c r="P327" s="204"/>
    </row>
    <row r="328" spans="1:16" x14ac:dyDescent="0.3">
      <c r="A328" s="5"/>
      <c r="B328" s="351"/>
      <c r="C328" s="21"/>
      <c r="D328" s="71"/>
      <c r="P328" s="204"/>
    </row>
    <row r="329" spans="1:16" x14ac:dyDescent="0.3">
      <c r="A329" s="5"/>
      <c r="B329" s="351"/>
      <c r="C329" s="21"/>
      <c r="D329" s="71"/>
      <c r="P329" s="204"/>
    </row>
    <row r="330" spans="1:16" x14ac:dyDescent="0.3">
      <c r="A330" s="5"/>
      <c r="B330" s="351"/>
      <c r="C330" s="21"/>
      <c r="D330" s="71"/>
      <c r="P330" s="204"/>
    </row>
    <row r="331" spans="1:16" x14ac:dyDescent="0.3">
      <c r="A331" s="5"/>
      <c r="B331" s="351"/>
      <c r="C331" s="21"/>
      <c r="D331" s="71"/>
      <c r="P331" s="204"/>
    </row>
    <row r="332" spans="1:16" x14ac:dyDescent="0.3">
      <c r="A332" s="5"/>
      <c r="B332" s="351"/>
      <c r="C332" s="21"/>
      <c r="D332" s="71"/>
      <c r="P332" s="204"/>
    </row>
    <row r="333" spans="1:16" x14ac:dyDescent="0.3">
      <c r="A333" s="5"/>
      <c r="B333" s="351"/>
      <c r="C333" s="21"/>
      <c r="D333" s="71"/>
      <c r="P333" s="204"/>
    </row>
    <row r="334" spans="1:16" x14ac:dyDescent="0.3">
      <c r="A334" s="5"/>
      <c r="B334" s="351"/>
      <c r="C334" s="21"/>
      <c r="D334" s="71"/>
      <c r="P334" s="204"/>
    </row>
    <row r="335" spans="1:16" x14ac:dyDescent="0.3">
      <c r="A335" s="5"/>
      <c r="B335" s="351"/>
      <c r="C335" s="21"/>
      <c r="D335" s="71"/>
      <c r="P335" s="204"/>
    </row>
    <row r="336" spans="1:16" x14ac:dyDescent="0.3">
      <c r="A336" s="5"/>
      <c r="B336" s="351"/>
      <c r="C336" s="21"/>
      <c r="D336" s="71"/>
      <c r="P336" s="204"/>
    </row>
    <row r="337" spans="1:16" x14ac:dyDescent="0.3">
      <c r="A337" s="5"/>
      <c r="B337" s="351"/>
      <c r="C337" s="21"/>
      <c r="D337" s="71"/>
      <c r="P337" s="204"/>
    </row>
    <row r="338" spans="1:16" x14ac:dyDescent="0.3">
      <c r="A338" s="5"/>
      <c r="B338" s="351"/>
      <c r="C338" s="21"/>
      <c r="D338" s="71"/>
      <c r="P338" s="204"/>
    </row>
    <row r="339" spans="1:16" x14ac:dyDescent="0.3">
      <c r="A339" s="5"/>
      <c r="B339" s="351"/>
      <c r="C339" s="21"/>
      <c r="D339" s="71"/>
      <c r="P339" s="204"/>
    </row>
    <row r="340" spans="1:16" x14ac:dyDescent="0.3">
      <c r="A340" s="5"/>
      <c r="B340" s="351"/>
      <c r="C340" s="21"/>
      <c r="D340" s="71"/>
      <c r="P340" s="204"/>
    </row>
    <row r="341" spans="1:16" x14ac:dyDescent="0.3">
      <c r="A341" s="5"/>
      <c r="B341" s="351"/>
      <c r="C341" s="21"/>
      <c r="D341" s="71"/>
      <c r="P341" s="204"/>
    </row>
    <row r="342" spans="1:16" x14ac:dyDescent="0.3">
      <c r="A342" s="5"/>
      <c r="B342" s="351"/>
      <c r="C342" s="21"/>
      <c r="D342" s="71"/>
      <c r="P342" s="204"/>
    </row>
    <row r="343" spans="1:16" x14ac:dyDescent="0.3">
      <c r="A343" s="5"/>
      <c r="B343" s="351"/>
      <c r="C343" s="21"/>
      <c r="D343" s="71"/>
      <c r="P343" s="204"/>
    </row>
    <row r="344" spans="1:16" x14ac:dyDescent="0.3">
      <c r="A344" s="5"/>
      <c r="B344" s="351"/>
      <c r="C344" s="21"/>
      <c r="D344" s="71"/>
      <c r="P344" s="204"/>
    </row>
    <row r="345" spans="1:16" x14ac:dyDescent="0.3">
      <c r="A345" s="5"/>
      <c r="B345" s="351"/>
      <c r="C345" s="21"/>
      <c r="D345" s="71"/>
      <c r="P345" s="204"/>
    </row>
    <row r="346" spans="1:16" x14ac:dyDescent="0.3">
      <c r="A346" s="5"/>
      <c r="B346" s="351"/>
      <c r="C346" s="21"/>
      <c r="D346" s="71"/>
      <c r="P346" s="204"/>
    </row>
    <row r="347" spans="1:16" x14ac:dyDescent="0.3">
      <c r="A347" s="5"/>
      <c r="B347" s="351"/>
      <c r="C347" s="21"/>
      <c r="D347" s="71"/>
      <c r="P347" s="204"/>
    </row>
    <row r="348" spans="1:16" x14ac:dyDescent="0.3">
      <c r="A348" s="5"/>
      <c r="B348" s="351"/>
      <c r="C348" s="21"/>
      <c r="D348" s="71"/>
      <c r="P348" s="204"/>
    </row>
    <row r="349" spans="1:16" x14ac:dyDescent="0.3">
      <c r="A349" s="5"/>
      <c r="B349" s="351"/>
      <c r="C349" s="21"/>
      <c r="D349" s="71"/>
      <c r="P349" s="204"/>
    </row>
    <row r="350" spans="1:16" x14ac:dyDescent="0.3">
      <c r="A350" s="5"/>
      <c r="B350" s="351"/>
      <c r="C350" s="21"/>
      <c r="D350" s="71"/>
      <c r="P350" s="204"/>
    </row>
    <row r="351" spans="1:16" x14ac:dyDescent="0.3">
      <c r="A351" s="5"/>
      <c r="B351" s="351"/>
      <c r="C351" s="21"/>
      <c r="D351" s="71"/>
      <c r="P351" s="204"/>
    </row>
    <row r="352" spans="1:16" x14ac:dyDescent="0.3">
      <c r="A352" s="5"/>
      <c r="B352" s="351"/>
      <c r="C352" s="21"/>
      <c r="D352" s="71"/>
      <c r="P352" s="204"/>
    </row>
    <row r="353" spans="1:16" x14ac:dyDescent="0.3">
      <c r="A353" s="5"/>
      <c r="B353" s="351"/>
      <c r="C353" s="21"/>
      <c r="D353" s="71"/>
      <c r="P353" s="204"/>
    </row>
    <row r="354" spans="1:16" x14ac:dyDescent="0.3">
      <c r="A354" s="5"/>
      <c r="B354" s="351"/>
      <c r="C354" s="21"/>
      <c r="D354" s="71"/>
      <c r="P354" s="204"/>
    </row>
    <row r="355" spans="1:16" x14ac:dyDescent="0.3">
      <c r="A355" s="5"/>
      <c r="B355" s="351"/>
      <c r="C355" s="21"/>
      <c r="D355" s="71"/>
      <c r="P355" s="204"/>
    </row>
    <row r="356" spans="1:16" x14ac:dyDescent="0.3">
      <c r="A356" s="5"/>
      <c r="B356" s="351"/>
      <c r="C356" s="21"/>
      <c r="D356" s="71"/>
      <c r="P356" s="204"/>
    </row>
    <row r="357" spans="1:16" x14ac:dyDescent="0.3">
      <c r="A357" s="5"/>
      <c r="B357" s="351"/>
      <c r="C357" s="21"/>
      <c r="D357" s="71"/>
      <c r="P357" s="204"/>
    </row>
    <row r="358" spans="1:16" x14ac:dyDescent="0.3">
      <c r="A358" s="5"/>
      <c r="B358" s="351"/>
      <c r="C358" s="21"/>
      <c r="D358" s="71"/>
      <c r="P358" s="204"/>
    </row>
    <row r="359" spans="1:16" x14ac:dyDescent="0.3">
      <c r="A359" s="5"/>
      <c r="B359" s="351"/>
      <c r="C359" s="21"/>
      <c r="D359" s="71"/>
      <c r="P359" s="204"/>
    </row>
    <row r="360" spans="1:16" x14ac:dyDescent="0.3">
      <c r="A360" s="5"/>
      <c r="B360" s="351"/>
      <c r="C360" s="21"/>
      <c r="D360" s="71"/>
      <c r="P360" s="204"/>
    </row>
    <row r="361" spans="1:16" x14ac:dyDescent="0.3">
      <c r="A361" s="5"/>
      <c r="B361" s="351"/>
      <c r="C361" s="21"/>
      <c r="D361" s="71"/>
    </row>
    <row r="362" spans="1:16" x14ac:dyDescent="0.3">
      <c r="A362" s="5"/>
      <c r="B362" s="351"/>
      <c r="C362" s="21"/>
      <c r="D362" s="71"/>
      <c r="P362" s="204"/>
    </row>
    <row r="363" spans="1:16" x14ac:dyDescent="0.3">
      <c r="A363" s="5"/>
      <c r="B363" s="351"/>
      <c r="C363" s="21"/>
      <c r="D363" s="71"/>
    </row>
    <row r="364" spans="1:16" x14ac:dyDescent="0.3">
      <c r="A364" s="5"/>
      <c r="B364" s="351"/>
      <c r="C364" s="21"/>
      <c r="D364" s="71"/>
    </row>
    <row r="365" spans="1:16" x14ac:dyDescent="0.3">
      <c r="A365" s="5"/>
      <c r="B365" s="351"/>
      <c r="C365" s="21"/>
      <c r="D365" s="71"/>
    </row>
    <row r="366" spans="1:16" x14ac:dyDescent="0.3">
      <c r="A366" s="5"/>
      <c r="B366" s="351"/>
      <c r="C366" s="21"/>
      <c r="D366" s="71"/>
    </row>
    <row r="367" spans="1:16" x14ac:dyDescent="0.3">
      <c r="A367" s="5"/>
      <c r="B367" s="351"/>
      <c r="C367" s="21"/>
      <c r="D367" s="71"/>
    </row>
    <row r="368" spans="1:16" x14ac:dyDescent="0.3">
      <c r="A368" s="5"/>
      <c r="B368" s="351"/>
      <c r="C368" s="21"/>
      <c r="D368" s="71"/>
    </row>
    <row r="369" spans="1:4" x14ac:dyDescent="0.3">
      <c r="A369" s="5"/>
      <c r="B369" s="351"/>
      <c r="C369" s="21"/>
      <c r="D369" s="71"/>
    </row>
    <row r="370" spans="1:4" x14ac:dyDescent="0.3">
      <c r="A370" s="5"/>
      <c r="B370" s="351"/>
      <c r="C370" s="21"/>
      <c r="D370" s="71"/>
    </row>
    <row r="371" spans="1:4" x14ac:dyDescent="0.3">
      <c r="A371" s="5"/>
      <c r="B371" s="351"/>
      <c r="C371" s="21"/>
      <c r="D371" s="71"/>
    </row>
    <row r="372" spans="1:4" x14ac:dyDescent="0.3">
      <c r="A372" s="5"/>
      <c r="B372" s="351"/>
      <c r="C372" s="21"/>
      <c r="D372" s="71"/>
    </row>
    <row r="373" spans="1:4" x14ac:dyDescent="0.3">
      <c r="A373" s="5"/>
      <c r="B373" s="351"/>
      <c r="C373" s="21"/>
      <c r="D373" s="71"/>
    </row>
    <row r="374" spans="1:4" x14ac:dyDescent="0.3">
      <c r="A374" s="5"/>
      <c r="B374" s="351"/>
      <c r="C374" s="21"/>
      <c r="D374" s="71"/>
    </row>
    <row r="375" spans="1:4" x14ac:dyDescent="0.3">
      <c r="A375" s="5"/>
      <c r="B375" s="351"/>
      <c r="C375" s="21"/>
      <c r="D375" s="71"/>
    </row>
    <row r="376" spans="1:4" x14ac:dyDescent="0.3">
      <c r="A376" s="5"/>
      <c r="B376" s="351"/>
      <c r="C376" s="21"/>
      <c r="D376" s="71"/>
    </row>
    <row r="377" spans="1:4" x14ac:dyDescent="0.3">
      <c r="A377" s="5"/>
      <c r="B377" s="351"/>
      <c r="C377" s="21"/>
      <c r="D377" s="71"/>
    </row>
    <row r="378" spans="1:4" x14ac:dyDescent="0.3">
      <c r="A378" s="5"/>
      <c r="B378" s="351"/>
      <c r="C378" s="21"/>
      <c r="D378" s="71"/>
    </row>
    <row r="379" spans="1:4" x14ac:dyDescent="0.3">
      <c r="A379" s="5"/>
      <c r="B379" s="351"/>
      <c r="C379" s="21"/>
      <c r="D379" s="71"/>
    </row>
    <row r="380" spans="1:4" x14ac:dyDescent="0.3">
      <c r="A380" s="5"/>
      <c r="B380" s="351"/>
      <c r="C380" s="21"/>
      <c r="D380" s="71"/>
    </row>
    <row r="381" spans="1:4" x14ac:dyDescent="0.3">
      <c r="A381" s="5"/>
      <c r="B381" s="351"/>
      <c r="C381" s="21"/>
      <c r="D381" s="71"/>
    </row>
    <row r="382" spans="1:4" x14ac:dyDescent="0.3">
      <c r="A382" s="5"/>
      <c r="B382" s="351"/>
      <c r="C382" s="21"/>
      <c r="D382" s="71"/>
    </row>
    <row r="383" spans="1:4" x14ac:dyDescent="0.3">
      <c r="A383" s="5"/>
      <c r="B383" s="351"/>
      <c r="C383" s="21"/>
      <c r="D383" s="71"/>
    </row>
    <row r="384" spans="1:4" x14ac:dyDescent="0.3">
      <c r="A384" s="5"/>
      <c r="B384" s="351"/>
      <c r="C384" s="21"/>
      <c r="D384" s="71"/>
    </row>
    <row r="385" spans="1:4" x14ac:dyDescent="0.3">
      <c r="A385" s="5"/>
      <c r="B385" s="351"/>
      <c r="C385" s="21"/>
      <c r="D385" s="71"/>
    </row>
    <row r="386" spans="1:4" x14ac:dyDescent="0.3">
      <c r="A386" s="5"/>
      <c r="B386" s="351"/>
      <c r="C386" s="21"/>
      <c r="D386" s="71"/>
    </row>
    <row r="387" spans="1:4" x14ac:dyDescent="0.3">
      <c r="A387" s="5"/>
      <c r="B387" s="351"/>
      <c r="C387" s="21"/>
      <c r="D387" s="71"/>
    </row>
    <row r="388" spans="1:4" x14ac:dyDescent="0.3">
      <c r="A388" s="5"/>
      <c r="B388" s="351"/>
      <c r="C388" s="21"/>
      <c r="D388" s="71"/>
    </row>
    <row r="389" spans="1:4" x14ac:dyDescent="0.3">
      <c r="A389" s="5"/>
      <c r="B389" s="351"/>
      <c r="C389" s="21"/>
      <c r="D389" s="71"/>
    </row>
    <row r="390" spans="1:4" x14ac:dyDescent="0.3">
      <c r="A390" s="5"/>
      <c r="B390" s="351"/>
      <c r="C390" s="21"/>
      <c r="D390" s="71"/>
    </row>
    <row r="391" spans="1:4" x14ac:dyDescent="0.3">
      <c r="A391" s="5"/>
      <c r="B391" s="351"/>
      <c r="C391" s="21"/>
      <c r="D391" s="71"/>
    </row>
    <row r="392" spans="1:4" x14ac:dyDescent="0.3">
      <c r="A392" s="5"/>
      <c r="B392" s="351"/>
      <c r="C392" s="21"/>
      <c r="D392" s="71"/>
    </row>
    <row r="393" spans="1:4" x14ac:dyDescent="0.3">
      <c r="A393" s="5"/>
      <c r="B393" s="351"/>
      <c r="C393" s="21"/>
      <c r="D393" s="71"/>
    </row>
    <row r="394" spans="1:4" x14ac:dyDescent="0.3">
      <c r="A394" s="5"/>
      <c r="B394" s="351"/>
      <c r="C394" s="21"/>
      <c r="D394" s="71"/>
    </row>
    <row r="395" spans="1:4" x14ac:dyDescent="0.3">
      <c r="D395" s="71"/>
    </row>
    <row r="396" spans="1:4" x14ac:dyDescent="0.3">
      <c r="D396" s="71"/>
    </row>
    <row r="397" spans="1:4" x14ac:dyDescent="0.3">
      <c r="D397" s="71"/>
    </row>
    <row r="398" spans="1:4" x14ac:dyDescent="0.3">
      <c r="D398" s="71"/>
    </row>
    <row r="399" spans="1:4" x14ac:dyDescent="0.3">
      <c r="D399" s="71"/>
    </row>
    <row r="400" spans="1:4" x14ac:dyDescent="0.3">
      <c r="D400" s="71"/>
    </row>
    <row r="401" spans="4:4" x14ac:dyDescent="0.3">
      <c r="D401" s="71"/>
    </row>
    <row r="402" spans="4:4" x14ac:dyDescent="0.3">
      <c r="D402" s="71"/>
    </row>
    <row r="403" spans="4:4" x14ac:dyDescent="0.3">
      <c r="D403" s="71"/>
    </row>
    <row r="404" spans="4:4" x14ac:dyDescent="0.3">
      <c r="D404" s="71"/>
    </row>
    <row r="405" spans="4:4" x14ac:dyDescent="0.3">
      <c r="D405" s="71"/>
    </row>
    <row r="406" spans="4:4" x14ac:dyDescent="0.3">
      <c r="D406" s="71"/>
    </row>
    <row r="407" spans="4:4" x14ac:dyDescent="0.3">
      <c r="D407" s="71"/>
    </row>
    <row r="408" spans="4:4" x14ac:dyDescent="0.3">
      <c r="D408" s="71"/>
    </row>
    <row r="409" spans="4:4" x14ac:dyDescent="0.3">
      <c r="D409" s="71"/>
    </row>
    <row r="410" spans="4:4" x14ac:dyDescent="0.3">
      <c r="D410" s="71"/>
    </row>
    <row r="411" spans="4:4" x14ac:dyDescent="0.3">
      <c r="D411" s="71"/>
    </row>
    <row r="412" spans="4:4" x14ac:dyDescent="0.3">
      <c r="D412" s="71"/>
    </row>
    <row r="413" spans="4:4" x14ac:dyDescent="0.3">
      <c r="D413" s="71"/>
    </row>
    <row r="414" spans="4:4" x14ac:dyDescent="0.3">
      <c r="D414" s="71"/>
    </row>
    <row r="415" spans="4:4" x14ac:dyDescent="0.3">
      <c r="D415" s="71"/>
    </row>
    <row r="416" spans="4:4" x14ac:dyDescent="0.3">
      <c r="D416" s="71"/>
    </row>
    <row r="417" spans="4:4" x14ac:dyDescent="0.3">
      <c r="D417" s="71"/>
    </row>
    <row r="418" spans="4:4" x14ac:dyDescent="0.3">
      <c r="D418" s="71"/>
    </row>
    <row r="419" spans="4:4" x14ac:dyDescent="0.3">
      <c r="D419" s="71"/>
    </row>
    <row r="420" spans="4:4" x14ac:dyDescent="0.3">
      <c r="D420" s="71"/>
    </row>
    <row r="421" spans="4:4" x14ac:dyDescent="0.3">
      <c r="D421" s="71"/>
    </row>
    <row r="422" spans="4:4" x14ac:dyDescent="0.3">
      <c r="D422" s="71"/>
    </row>
    <row r="423" spans="4:4" x14ac:dyDescent="0.3">
      <c r="D423" s="71"/>
    </row>
    <row r="424" spans="4:4" x14ac:dyDescent="0.3">
      <c r="D424" s="71"/>
    </row>
    <row r="425" spans="4:4" x14ac:dyDescent="0.3">
      <c r="D425" s="71"/>
    </row>
    <row r="426" spans="4:4" x14ac:dyDescent="0.3">
      <c r="D426" s="71"/>
    </row>
    <row r="427" spans="4:4" x14ac:dyDescent="0.3">
      <c r="D427" s="71"/>
    </row>
    <row r="428" spans="4:4" x14ac:dyDescent="0.3">
      <c r="D428" s="71"/>
    </row>
    <row r="429" spans="4:4" x14ac:dyDescent="0.3">
      <c r="D429" s="71"/>
    </row>
    <row r="430" spans="4:4" x14ac:dyDescent="0.3">
      <c r="D430" s="71"/>
    </row>
    <row r="431" spans="4:4" x14ac:dyDescent="0.3">
      <c r="D431" s="71"/>
    </row>
    <row r="432" spans="4:4" x14ac:dyDescent="0.3">
      <c r="D432" s="71"/>
    </row>
    <row r="433" spans="4:4" x14ac:dyDescent="0.3">
      <c r="D433" s="71"/>
    </row>
    <row r="434" spans="4:4" x14ac:dyDescent="0.3">
      <c r="D434" s="71"/>
    </row>
    <row r="435" spans="4:4" x14ac:dyDescent="0.3">
      <c r="D435" s="71"/>
    </row>
    <row r="436" spans="4:4" x14ac:dyDescent="0.3">
      <c r="D436" s="71"/>
    </row>
    <row r="437" spans="4:4" x14ac:dyDescent="0.3">
      <c r="D437" s="71"/>
    </row>
    <row r="438" spans="4:4" x14ac:dyDescent="0.3">
      <c r="D438" s="71"/>
    </row>
    <row r="439" spans="4:4" x14ac:dyDescent="0.3">
      <c r="D439" s="71"/>
    </row>
    <row r="440" spans="4:4" x14ac:dyDescent="0.3">
      <c r="D440" s="71"/>
    </row>
    <row r="441" spans="4:4" x14ac:dyDescent="0.3">
      <c r="D441" s="71"/>
    </row>
    <row r="442" spans="4:4" x14ac:dyDescent="0.3">
      <c r="D442" s="71"/>
    </row>
    <row r="443" spans="4:4" x14ac:dyDescent="0.3">
      <c r="D443" s="71"/>
    </row>
    <row r="444" spans="4:4" x14ac:dyDescent="0.3">
      <c r="D444" s="71"/>
    </row>
    <row r="445" spans="4:4" x14ac:dyDescent="0.3">
      <c r="D445" s="71"/>
    </row>
    <row r="446" spans="4:4" x14ac:dyDescent="0.3">
      <c r="D446" s="71"/>
    </row>
    <row r="447" spans="4:4" x14ac:dyDescent="0.3">
      <c r="D447" s="71"/>
    </row>
    <row r="448" spans="4:4" x14ac:dyDescent="0.3">
      <c r="D448" s="71"/>
    </row>
    <row r="449" spans="4:4" x14ac:dyDescent="0.3">
      <c r="D449" s="71"/>
    </row>
    <row r="450" spans="4:4" x14ac:dyDescent="0.3">
      <c r="D450" s="71"/>
    </row>
    <row r="451" spans="4:4" x14ac:dyDescent="0.3">
      <c r="D451" s="71"/>
    </row>
    <row r="452" spans="4:4" x14ac:dyDescent="0.3">
      <c r="D452" s="71"/>
    </row>
    <row r="453" spans="4:4" x14ac:dyDescent="0.3">
      <c r="D453" s="71"/>
    </row>
    <row r="454" spans="4:4" x14ac:dyDescent="0.3">
      <c r="D454" s="71"/>
    </row>
    <row r="455" spans="4:4" x14ac:dyDescent="0.3">
      <c r="D455" s="71"/>
    </row>
    <row r="456" spans="4:4" x14ac:dyDescent="0.3">
      <c r="D456" s="71"/>
    </row>
    <row r="457" spans="4:4" x14ac:dyDescent="0.3">
      <c r="D457" s="71"/>
    </row>
    <row r="458" spans="4:4" x14ac:dyDescent="0.3">
      <c r="D458" s="71"/>
    </row>
    <row r="459" spans="4:4" x14ac:dyDescent="0.3">
      <c r="D459" s="71"/>
    </row>
    <row r="460" spans="4:4" x14ac:dyDescent="0.3">
      <c r="D460" s="71"/>
    </row>
    <row r="461" spans="4:4" x14ac:dyDescent="0.3">
      <c r="D461" s="71"/>
    </row>
    <row r="462" spans="4:4" x14ac:dyDescent="0.3">
      <c r="D462" s="71"/>
    </row>
    <row r="463" spans="4:4" x14ac:dyDescent="0.3">
      <c r="D463" s="71"/>
    </row>
    <row r="464" spans="4:4" x14ac:dyDescent="0.3">
      <c r="D464" s="71"/>
    </row>
    <row r="465" spans="4:4" x14ac:dyDescent="0.3">
      <c r="D465" s="71"/>
    </row>
    <row r="466" spans="4:4" x14ac:dyDescent="0.3">
      <c r="D466" s="71"/>
    </row>
    <row r="467" spans="4:4" x14ac:dyDescent="0.3">
      <c r="D467" s="71"/>
    </row>
    <row r="468" spans="4:4" x14ac:dyDescent="0.3">
      <c r="D468" s="71"/>
    </row>
    <row r="469" spans="4:4" x14ac:dyDescent="0.3">
      <c r="D469" s="71"/>
    </row>
    <row r="470" spans="4:4" x14ac:dyDescent="0.3">
      <c r="D470" s="71"/>
    </row>
    <row r="471" spans="4:4" x14ac:dyDescent="0.3">
      <c r="D471" s="71"/>
    </row>
    <row r="472" spans="4:4" x14ac:dyDescent="0.3">
      <c r="D472" s="71"/>
    </row>
    <row r="473" spans="4:4" x14ac:dyDescent="0.3">
      <c r="D473" s="71"/>
    </row>
    <row r="474" spans="4:4" x14ac:dyDescent="0.3">
      <c r="D474" s="71"/>
    </row>
    <row r="475" spans="4:4" x14ac:dyDescent="0.3">
      <c r="D475" s="71"/>
    </row>
    <row r="476" spans="4:4" x14ac:dyDescent="0.3">
      <c r="D476" s="71"/>
    </row>
    <row r="477" spans="4:4" x14ac:dyDescent="0.3">
      <c r="D477" s="71"/>
    </row>
    <row r="478" spans="4:4" x14ac:dyDescent="0.3">
      <c r="D478" s="71"/>
    </row>
    <row r="479" spans="4:4" x14ac:dyDescent="0.3">
      <c r="D479" s="71"/>
    </row>
    <row r="480" spans="4:4" x14ac:dyDescent="0.3">
      <c r="D480" s="71"/>
    </row>
    <row r="481" spans="4:4" x14ac:dyDescent="0.3">
      <c r="D481" s="71"/>
    </row>
    <row r="482" spans="4:4" x14ac:dyDescent="0.3">
      <c r="D482" s="71"/>
    </row>
    <row r="483" spans="4:4" x14ac:dyDescent="0.3">
      <c r="D483" s="71"/>
    </row>
    <row r="484" spans="4:4" x14ac:dyDescent="0.3">
      <c r="D484" s="71"/>
    </row>
    <row r="485" spans="4:4" x14ac:dyDescent="0.3">
      <c r="D485" s="71"/>
    </row>
    <row r="486" spans="4:4" x14ac:dyDescent="0.3">
      <c r="D486" s="71"/>
    </row>
    <row r="487" spans="4:4" x14ac:dyDescent="0.3">
      <c r="D487" s="71"/>
    </row>
    <row r="488" spans="4:4" x14ac:dyDescent="0.3">
      <c r="D488" s="71"/>
    </row>
    <row r="489" spans="4:4" x14ac:dyDescent="0.3">
      <c r="D489" s="71"/>
    </row>
    <row r="490" spans="4:4" x14ac:dyDescent="0.3">
      <c r="D490" s="71"/>
    </row>
    <row r="491" spans="4:4" x14ac:dyDescent="0.3">
      <c r="D491" s="71"/>
    </row>
    <row r="492" spans="4:4" x14ac:dyDescent="0.3">
      <c r="D492" s="71"/>
    </row>
    <row r="493" spans="4:4" x14ac:dyDescent="0.3">
      <c r="D493" s="71"/>
    </row>
    <row r="494" spans="4:4" x14ac:dyDescent="0.3">
      <c r="D494" s="71"/>
    </row>
    <row r="495" spans="4:4" x14ac:dyDescent="0.3">
      <c r="D495" s="71"/>
    </row>
    <row r="496" spans="4:4" x14ac:dyDescent="0.3">
      <c r="D496" s="71"/>
    </row>
    <row r="497" spans="4:4" x14ac:dyDescent="0.3">
      <c r="D497" s="71"/>
    </row>
    <row r="498" spans="4:4" x14ac:dyDescent="0.3">
      <c r="D498" s="71"/>
    </row>
    <row r="499" spans="4:4" x14ac:dyDescent="0.3">
      <c r="D499" s="71"/>
    </row>
    <row r="500" spans="4:4" x14ac:dyDescent="0.3">
      <c r="D500" s="71"/>
    </row>
    <row r="501" spans="4:4" x14ac:dyDescent="0.3">
      <c r="D501" s="71"/>
    </row>
    <row r="502" spans="4:4" x14ac:dyDescent="0.3">
      <c r="D502" s="71"/>
    </row>
    <row r="503" spans="4:4" x14ac:dyDescent="0.3">
      <c r="D503" s="71"/>
    </row>
    <row r="504" spans="4:4" x14ac:dyDescent="0.3">
      <c r="D504" s="71"/>
    </row>
    <row r="505" spans="4:4" x14ac:dyDescent="0.3">
      <c r="D505" s="71"/>
    </row>
    <row r="506" spans="4:4" x14ac:dyDescent="0.3">
      <c r="D506" s="71"/>
    </row>
    <row r="507" spans="4:4" x14ac:dyDescent="0.3">
      <c r="D507" s="71"/>
    </row>
    <row r="508" spans="4:4" x14ac:dyDescent="0.3">
      <c r="D508" s="71"/>
    </row>
    <row r="509" spans="4:4" x14ac:dyDescent="0.3">
      <c r="D509" s="71"/>
    </row>
    <row r="510" spans="4:4" x14ac:dyDescent="0.3">
      <c r="D510" s="71"/>
    </row>
    <row r="511" spans="4:4" x14ac:dyDescent="0.3">
      <c r="D511" s="71"/>
    </row>
    <row r="512" spans="4:4" x14ac:dyDescent="0.3">
      <c r="D512" s="71"/>
    </row>
    <row r="513" spans="4:4" x14ac:dyDescent="0.3">
      <c r="D513" s="71"/>
    </row>
    <row r="514" spans="4:4" x14ac:dyDescent="0.3">
      <c r="D514" s="71"/>
    </row>
    <row r="515" spans="4:4" x14ac:dyDescent="0.3">
      <c r="D515" s="71"/>
    </row>
    <row r="516" spans="4:4" x14ac:dyDescent="0.3">
      <c r="D516" s="71"/>
    </row>
    <row r="517" spans="4:4" x14ac:dyDescent="0.3">
      <c r="D517" s="71"/>
    </row>
    <row r="518" spans="4:4" x14ac:dyDescent="0.3">
      <c r="D518" s="71"/>
    </row>
    <row r="519" spans="4:4" x14ac:dyDescent="0.3">
      <c r="D519" s="71"/>
    </row>
    <row r="520" spans="4:4" x14ac:dyDescent="0.3">
      <c r="D520" s="71"/>
    </row>
    <row r="521" spans="4:4" x14ac:dyDescent="0.3">
      <c r="D521" s="71"/>
    </row>
    <row r="522" spans="4:4" x14ac:dyDescent="0.3">
      <c r="D522" s="71"/>
    </row>
    <row r="523" spans="4:4" x14ac:dyDescent="0.3">
      <c r="D523" s="71"/>
    </row>
    <row r="524" spans="4:4" x14ac:dyDescent="0.3">
      <c r="D524" s="71"/>
    </row>
    <row r="525" spans="4:4" x14ac:dyDescent="0.3">
      <c r="D525" s="71"/>
    </row>
    <row r="526" spans="4:4" x14ac:dyDescent="0.3">
      <c r="D526" s="71"/>
    </row>
    <row r="527" spans="4:4" x14ac:dyDescent="0.3">
      <c r="D527" s="71"/>
    </row>
    <row r="528" spans="4:4" x14ac:dyDescent="0.3">
      <c r="D528" s="71"/>
    </row>
    <row r="529" spans="4:4" x14ac:dyDescent="0.3">
      <c r="D529" s="71"/>
    </row>
    <row r="530" spans="4:4" x14ac:dyDescent="0.3">
      <c r="D530" s="71"/>
    </row>
    <row r="531" spans="4:4" x14ac:dyDescent="0.3">
      <c r="D531" s="71"/>
    </row>
    <row r="532" spans="4:4" x14ac:dyDescent="0.3">
      <c r="D532" s="71"/>
    </row>
    <row r="533" spans="4:4" x14ac:dyDescent="0.3">
      <c r="D533" s="71"/>
    </row>
    <row r="534" spans="4:4" x14ac:dyDescent="0.3">
      <c r="D534" s="71"/>
    </row>
    <row r="535" spans="4:4" x14ac:dyDescent="0.3">
      <c r="D535" s="71"/>
    </row>
    <row r="536" spans="4:4" x14ac:dyDescent="0.3">
      <c r="D536" s="71"/>
    </row>
    <row r="537" spans="4:4" x14ac:dyDescent="0.3">
      <c r="D537" s="71"/>
    </row>
    <row r="538" spans="4:4" x14ac:dyDescent="0.3">
      <c r="D538" s="71"/>
    </row>
    <row r="539" spans="4:4" x14ac:dyDescent="0.3">
      <c r="D539" s="71"/>
    </row>
    <row r="540" spans="4:4" x14ac:dyDescent="0.3">
      <c r="D540" s="71"/>
    </row>
    <row r="541" spans="4:4" x14ac:dyDescent="0.3">
      <c r="D541" s="71"/>
    </row>
    <row r="542" spans="4:4" x14ac:dyDescent="0.3">
      <c r="D542" s="71"/>
    </row>
    <row r="543" spans="4:4" x14ac:dyDescent="0.3">
      <c r="D543" s="71"/>
    </row>
    <row r="544" spans="4:4" x14ac:dyDescent="0.3">
      <c r="D544" s="71"/>
    </row>
    <row r="545" spans="4:4" x14ac:dyDescent="0.3">
      <c r="D545" s="71"/>
    </row>
    <row r="546" spans="4:4" x14ac:dyDescent="0.3">
      <c r="D546" s="71"/>
    </row>
    <row r="547" spans="4:4" x14ac:dyDescent="0.3">
      <c r="D547" s="71"/>
    </row>
    <row r="548" spans="4:4" x14ac:dyDescent="0.3">
      <c r="D548" s="71"/>
    </row>
    <row r="549" spans="4:4" x14ac:dyDescent="0.3">
      <c r="D549" s="71"/>
    </row>
    <row r="550" spans="4:4" x14ac:dyDescent="0.3">
      <c r="D550" s="71"/>
    </row>
    <row r="551" spans="4:4" x14ac:dyDescent="0.3">
      <c r="D551" s="71"/>
    </row>
    <row r="552" spans="4:4" x14ac:dyDescent="0.3">
      <c r="D552" s="71"/>
    </row>
    <row r="553" spans="4:4" x14ac:dyDescent="0.3">
      <c r="D553" s="71"/>
    </row>
    <row r="554" spans="4:4" x14ac:dyDescent="0.3">
      <c r="D554" s="71"/>
    </row>
    <row r="555" spans="4:4" x14ac:dyDescent="0.3">
      <c r="D555" s="71"/>
    </row>
    <row r="556" spans="4:4" x14ac:dyDescent="0.3">
      <c r="D556" s="71"/>
    </row>
    <row r="557" spans="4:4" x14ac:dyDescent="0.3">
      <c r="D557" s="71"/>
    </row>
    <row r="558" spans="4:4" x14ac:dyDescent="0.3">
      <c r="D558" s="71"/>
    </row>
    <row r="559" spans="4:4" x14ac:dyDescent="0.3">
      <c r="D559" s="71"/>
    </row>
    <row r="560" spans="4:4" x14ac:dyDescent="0.3">
      <c r="D560" s="71"/>
    </row>
    <row r="561" spans="4:4" x14ac:dyDescent="0.3">
      <c r="D561" s="71"/>
    </row>
    <row r="562" spans="4:4" x14ac:dyDescent="0.3">
      <c r="D562" s="71"/>
    </row>
    <row r="563" spans="4:4" x14ac:dyDescent="0.3">
      <c r="D563" s="71"/>
    </row>
    <row r="564" spans="4:4" x14ac:dyDescent="0.3">
      <c r="D564" s="71"/>
    </row>
    <row r="565" spans="4:4" x14ac:dyDescent="0.3">
      <c r="D565" s="71"/>
    </row>
    <row r="566" spans="4:4" x14ac:dyDescent="0.3">
      <c r="D566" s="71"/>
    </row>
    <row r="567" spans="4:4" x14ac:dyDescent="0.3">
      <c r="D567" s="71"/>
    </row>
    <row r="568" spans="4:4" x14ac:dyDescent="0.3">
      <c r="D568" s="71"/>
    </row>
    <row r="569" spans="4:4" x14ac:dyDescent="0.3">
      <c r="D569" s="71"/>
    </row>
    <row r="570" spans="4:4" x14ac:dyDescent="0.3">
      <c r="D570" s="71"/>
    </row>
    <row r="571" spans="4:4" x14ac:dyDescent="0.3">
      <c r="D571" s="71"/>
    </row>
    <row r="572" spans="4:4" x14ac:dyDescent="0.3">
      <c r="D572" s="71"/>
    </row>
    <row r="573" spans="4:4" x14ac:dyDescent="0.3">
      <c r="D573" s="71"/>
    </row>
    <row r="574" spans="4:4" x14ac:dyDescent="0.3">
      <c r="D574" s="71"/>
    </row>
    <row r="575" spans="4:4" x14ac:dyDescent="0.3">
      <c r="D575" s="71"/>
    </row>
    <row r="576" spans="4:4" x14ac:dyDescent="0.3">
      <c r="D576" s="71"/>
    </row>
    <row r="577" spans="4:4" x14ac:dyDescent="0.3">
      <c r="D577" s="71"/>
    </row>
    <row r="578" spans="4:4" x14ac:dyDescent="0.3">
      <c r="D578" s="71"/>
    </row>
    <row r="579" spans="4:4" x14ac:dyDescent="0.3">
      <c r="D579" s="71"/>
    </row>
    <row r="580" spans="4:4" x14ac:dyDescent="0.3">
      <c r="D580" s="71"/>
    </row>
    <row r="581" spans="4:4" x14ac:dyDescent="0.3">
      <c r="D581" s="71"/>
    </row>
    <row r="582" spans="4:4" x14ac:dyDescent="0.3">
      <c r="D582" s="71"/>
    </row>
    <row r="583" spans="4:4" x14ac:dyDescent="0.3">
      <c r="D583" s="71"/>
    </row>
    <row r="584" spans="4:4" x14ac:dyDescent="0.3">
      <c r="D584" s="71"/>
    </row>
    <row r="585" spans="4:4" x14ac:dyDescent="0.3">
      <c r="D585" s="71"/>
    </row>
    <row r="586" spans="4:4" x14ac:dyDescent="0.3">
      <c r="D586" s="71"/>
    </row>
    <row r="587" spans="4:4" x14ac:dyDescent="0.3">
      <c r="D587" s="71"/>
    </row>
    <row r="588" spans="4:4" x14ac:dyDescent="0.3">
      <c r="D588" s="71"/>
    </row>
    <row r="589" spans="4:4" x14ac:dyDescent="0.3">
      <c r="D589" s="71"/>
    </row>
    <row r="590" spans="4:4" x14ac:dyDescent="0.3">
      <c r="D590" s="71"/>
    </row>
    <row r="591" spans="4:4" x14ac:dyDescent="0.3">
      <c r="D591" s="71"/>
    </row>
    <row r="592" spans="4:4" x14ac:dyDescent="0.3">
      <c r="D592" s="71"/>
    </row>
    <row r="593" spans="4:4" x14ac:dyDescent="0.3">
      <c r="D593" s="71"/>
    </row>
    <row r="594" spans="4:4" x14ac:dyDescent="0.3">
      <c r="D594" s="71"/>
    </row>
    <row r="595" spans="4:4" x14ac:dyDescent="0.3">
      <c r="D595" s="71"/>
    </row>
    <row r="596" spans="4:4" x14ac:dyDescent="0.3">
      <c r="D596" s="71"/>
    </row>
    <row r="597" spans="4:4" x14ac:dyDescent="0.3">
      <c r="D597" s="71"/>
    </row>
    <row r="598" spans="4:4" x14ac:dyDescent="0.3">
      <c r="D598" s="71"/>
    </row>
    <row r="599" spans="4:4" x14ac:dyDescent="0.3">
      <c r="D599" s="71"/>
    </row>
    <row r="600" spans="4:4" x14ac:dyDescent="0.3">
      <c r="D600" s="71"/>
    </row>
    <row r="601" spans="4:4" x14ac:dyDescent="0.3">
      <c r="D601" s="71"/>
    </row>
    <row r="602" spans="4:4" x14ac:dyDescent="0.3">
      <c r="D602" s="71"/>
    </row>
    <row r="603" spans="4:4" x14ac:dyDescent="0.3">
      <c r="D603" s="71"/>
    </row>
    <row r="604" spans="4:4" x14ac:dyDescent="0.3">
      <c r="D604" s="71"/>
    </row>
    <row r="605" spans="4:4" x14ac:dyDescent="0.3">
      <c r="D605" s="71"/>
    </row>
    <row r="606" spans="4:4" x14ac:dyDescent="0.3">
      <c r="D606" s="71"/>
    </row>
    <row r="607" spans="4:4" x14ac:dyDescent="0.3">
      <c r="D607" s="71"/>
    </row>
    <row r="608" spans="4:4" x14ac:dyDescent="0.3">
      <c r="D608" s="71"/>
    </row>
    <row r="609" spans="4:4" x14ac:dyDescent="0.3">
      <c r="D609" s="71"/>
    </row>
    <row r="610" spans="4:4" x14ac:dyDescent="0.3">
      <c r="D610" s="71"/>
    </row>
    <row r="611" spans="4:4" x14ac:dyDescent="0.3">
      <c r="D611" s="71"/>
    </row>
    <row r="612" spans="4:4" x14ac:dyDescent="0.3">
      <c r="D612" s="71"/>
    </row>
    <row r="613" spans="4:4" x14ac:dyDescent="0.3">
      <c r="D613" s="71"/>
    </row>
    <row r="614" spans="4:4" x14ac:dyDescent="0.3">
      <c r="D614" s="71"/>
    </row>
    <row r="615" spans="4:4" x14ac:dyDescent="0.3">
      <c r="D615" s="71"/>
    </row>
    <row r="616" spans="4:4" x14ac:dyDescent="0.3">
      <c r="D616" s="71"/>
    </row>
    <row r="617" spans="4:4" x14ac:dyDescent="0.3">
      <c r="D617" s="71"/>
    </row>
    <row r="618" spans="4:4" x14ac:dyDescent="0.3">
      <c r="D618" s="71"/>
    </row>
    <row r="619" spans="4:4" x14ac:dyDescent="0.3">
      <c r="D619" s="71"/>
    </row>
    <row r="620" spans="4:4" x14ac:dyDescent="0.3">
      <c r="D620" s="71"/>
    </row>
    <row r="621" spans="4:4" x14ac:dyDescent="0.3">
      <c r="D621" s="71"/>
    </row>
    <row r="622" spans="4:4" x14ac:dyDescent="0.3">
      <c r="D622" s="71"/>
    </row>
    <row r="623" spans="4:4" x14ac:dyDescent="0.3">
      <c r="D623" s="71"/>
    </row>
    <row r="624" spans="4:4" x14ac:dyDescent="0.3">
      <c r="D624" s="71"/>
    </row>
    <row r="625" spans="4:4" x14ac:dyDescent="0.3">
      <c r="D625" s="71"/>
    </row>
    <row r="626" spans="4:4" x14ac:dyDescent="0.3">
      <c r="D626" s="71"/>
    </row>
    <row r="627" spans="4:4" x14ac:dyDescent="0.3">
      <c r="D627" s="71"/>
    </row>
    <row r="628" spans="4:4" x14ac:dyDescent="0.3">
      <c r="D628" s="71"/>
    </row>
    <row r="629" spans="4:4" x14ac:dyDescent="0.3">
      <c r="D629" s="71"/>
    </row>
    <row r="630" spans="4:4" x14ac:dyDescent="0.3">
      <c r="D630" s="71"/>
    </row>
    <row r="631" spans="4:4" x14ac:dyDescent="0.3">
      <c r="D631" s="71"/>
    </row>
    <row r="632" spans="4:4" x14ac:dyDescent="0.3">
      <c r="D632" s="71"/>
    </row>
    <row r="633" spans="4:4" x14ac:dyDescent="0.3">
      <c r="D633" s="71"/>
    </row>
    <row r="634" spans="4:4" x14ac:dyDescent="0.3">
      <c r="D634" s="71"/>
    </row>
    <row r="635" spans="4:4" x14ac:dyDescent="0.3">
      <c r="D635" s="71"/>
    </row>
    <row r="636" spans="4:4" x14ac:dyDescent="0.3">
      <c r="D636" s="71"/>
    </row>
    <row r="637" spans="4:4" x14ac:dyDescent="0.3">
      <c r="D637" s="71"/>
    </row>
    <row r="638" spans="4:4" x14ac:dyDescent="0.3">
      <c r="D638" s="71"/>
    </row>
    <row r="639" spans="4:4" x14ac:dyDescent="0.3">
      <c r="D639" s="71"/>
    </row>
    <row r="640" spans="4:4" x14ac:dyDescent="0.3">
      <c r="D640" s="71"/>
    </row>
    <row r="641" spans="4:4" x14ac:dyDescent="0.3">
      <c r="D641" s="71"/>
    </row>
    <row r="642" spans="4:4" x14ac:dyDescent="0.3">
      <c r="D642" s="71"/>
    </row>
    <row r="643" spans="4:4" x14ac:dyDescent="0.3">
      <c r="D643" s="71"/>
    </row>
    <row r="644" spans="4:4" x14ac:dyDescent="0.3">
      <c r="D644" s="71"/>
    </row>
    <row r="645" spans="4:4" x14ac:dyDescent="0.3">
      <c r="D645" s="71"/>
    </row>
    <row r="646" spans="4:4" x14ac:dyDescent="0.3">
      <c r="D646" s="71"/>
    </row>
    <row r="647" spans="4:4" x14ac:dyDescent="0.3">
      <c r="D647" s="71"/>
    </row>
    <row r="648" spans="4:4" x14ac:dyDescent="0.3">
      <c r="D648" s="71"/>
    </row>
    <row r="649" spans="4:4" x14ac:dyDescent="0.3">
      <c r="D649" s="71"/>
    </row>
    <row r="650" spans="4:4" x14ac:dyDescent="0.3">
      <c r="D650" s="71"/>
    </row>
    <row r="651" spans="4:4" x14ac:dyDescent="0.3">
      <c r="D651" s="71"/>
    </row>
    <row r="652" spans="4:4" x14ac:dyDescent="0.3">
      <c r="D652" s="71"/>
    </row>
    <row r="653" spans="4:4" x14ac:dyDescent="0.3">
      <c r="D653" s="71"/>
    </row>
    <row r="654" spans="4:4" x14ac:dyDescent="0.3">
      <c r="D654" s="71"/>
    </row>
    <row r="655" spans="4:4" x14ac:dyDescent="0.3">
      <c r="D655" s="71"/>
    </row>
    <row r="656" spans="4:4" x14ac:dyDescent="0.3">
      <c r="D656" s="71"/>
    </row>
    <row r="657" spans="4:4" x14ac:dyDescent="0.3">
      <c r="D657" s="71"/>
    </row>
    <row r="658" spans="4:4" x14ac:dyDescent="0.3">
      <c r="D658" s="71"/>
    </row>
    <row r="659" spans="4:4" x14ac:dyDescent="0.3">
      <c r="D659" s="71"/>
    </row>
    <row r="660" spans="4:4" x14ac:dyDescent="0.3">
      <c r="D660" s="71"/>
    </row>
    <row r="661" spans="4:4" x14ac:dyDescent="0.3">
      <c r="D661" s="71"/>
    </row>
    <row r="662" spans="4:4" x14ac:dyDescent="0.3">
      <c r="D662" s="71"/>
    </row>
    <row r="663" spans="4:4" x14ac:dyDescent="0.3">
      <c r="D663" s="71"/>
    </row>
    <row r="664" spans="4:4" x14ac:dyDescent="0.3">
      <c r="D664" s="71"/>
    </row>
    <row r="665" spans="4:4" x14ac:dyDescent="0.3">
      <c r="D665" s="71"/>
    </row>
    <row r="666" spans="4:4" x14ac:dyDescent="0.3">
      <c r="D666" s="71"/>
    </row>
    <row r="667" spans="4:4" x14ac:dyDescent="0.3">
      <c r="D667" s="71"/>
    </row>
    <row r="668" spans="4:4" x14ac:dyDescent="0.3">
      <c r="D668" s="71"/>
    </row>
    <row r="669" spans="4:4" x14ac:dyDescent="0.3">
      <c r="D669" s="71"/>
    </row>
    <row r="670" spans="4:4" x14ac:dyDescent="0.3">
      <c r="D670" s="71"/>
    </row>
    <row r="671" spans="4:4" x14ac:dyDescent="0.3">
      <c r="D671" s="71"/>
    </row>
    <row r="672" spans="4:4" x14ac:dyDescent="0.3">
      <c r="D672" s="71"/>
    </row>
    <row r="673" spans="4:4" x14ac:dyDescent="0.3">
      <c r="D673" s="71"/>
    </row>
    <row r="674" spans="4:4" x14ac:dyDescent="0.3">
      <c r="D674" s="71"/>
    </row>
    <row r="675" spans="4:4" x14ac:dyDescent="0.3">
      <c r="D675" s="71"/>
    </row>
    <row r="676" spans="4:4" x14ac:dyDescent="0.3">
      <c r="D676" s="71"/>
    </row>
    <row r="677" spans="4:4" x14ac:dyDescent="0.3">
      <c r="D677" s="71"/>
    </row>
    <row r="678" spans="4:4" x14ac:dyDescent="0.3">
      <c r="D678" s="71"/>
    </row>
    <row r="679" spans="4:4" x14ac:dyDescent="0.3">
      <c r="D679" s="71"/>
    </row>
    <row r="680" spans="4:4" x14ac:dyDescent="0.3">
      <c r="D680" s="71"/>
    </row>
    <row r="681" spans="4:4" x14ac:dyDescent="0.3">
      <c r="D681" s="71"/>
    </row>
    <row r="682" spans="4:4" x14ac:dyDescent="0.3">
      <c r="D682" s="71"/>
    </row>
    <row r="683" spans="4:4" x14ac:dyDescent="0.3">
      <c r="D683" s="71"/>
    </row>
    <row r="684" spans="4:4" x14ac:dyDescent="0.3">
      <c r="D684" s="71"/>
    </row>
    <row r="685" spans="4:4" x14ac:dyDescent="0.3">
      <c r="D685" s="71"/>
    </row>
    <row r="686" spans="4:4" x14ac:dyDescent="0.3">
      <c r="D686" s="71"/>
    </row>
    <row r="687" spans="4:4" x14ac:dyDescent="0.3">
      <c r="D687" s="71"/>
    </row>
    <row r="688" spans="4:4" x14ac:dyDescent="0.3">
      <c r="D688" s="71"/>
    </row>
    <row r="689" spans="4:4" x14ac:dyDescent="0.3">
      <c r="D689" s="71"/>
    </row>
    <row r="690" spans="4:4" x14ac:dyDescent="0.3">
      <c r="D690" s="71"/>
    </row>
    <row r="691" spans="4:4" x14ac:dyDescent="0.3">
      <c r="D691" s="71"/>
    </row>
    <row r="692" spans="4:4" x14ac:dyDescent="0.3">
      <c r="D692" s="71"/>
    </row>
    <row r="693" spans="4:4" x14ac:dyDescent="0.3">
      <c r="D693" s="71"/>
    </row>
    <row r="694" spans="4:4" x14ac:dyDescent="0.3">
      <c r="D694" s="71"/>
    </row>
    <row r="695" spans="4:4" x14ac:dyDescent="0.3">
      <c r="D695" s="71"/>
    </row>
    <row r="696" spans="4:4" x14ac:dyDescent="0.3">
      <c r="D696" s="71"/>
    </row>
  </sheetData>
  <sheetProtection formatCells="0" formatColumns="0" formatRows="0"/>
  <conditionalFormatting sqref="G33 G64:G65">
    <cfRule type="cellIs" dxfId="56" priority="93" stopIfTrue="1" operator="notEqual">
      <formula>0</formula>
    </cfRule>
  </conditionalFormatting>
  <conditionalFormatting sqref="G34">
    <cfRule type="cellIs" dxfId="55" priority="92" stopIfTrue="1" operator="notEqual">
      <formula>0</formula>
    </cfRule>
  </conditionalFormatting>
  <conditionalFormatting sqref="G50">
    <cfRule type="cellIs" dxfId="54" priority="91" stopIfTrue="1" operator="notEqual">
      <formula>0</formula>
    </cfRule>
  </conditionalFormatting>
  <conditionalFormatting sqref="G63">
    <cfRule type="cellIs" dxfId="53" priority="90" stopIfTrue="1" operator="notEqual">
      <formula>0</formula>
    </cfRule>
  </conditionalFormatting>
  <conditionalFormatting sqref="G85">
    <cfRule type="cellIs" dxfId="52" priority="88" stopIfTrue="1" operator="notEqual">
      <formula>0</formula>
    </cfRule>
  </conditionalFormatting>
  <conditionalFormatting sqref="G103">
    <cfRule type="cellIs" dxfId="51" priority="87" stopIfTrue="1" operator="notEqual">
      <formula>0</formula>
    </cfRule>
  </conditionalFormatting>
  <conditionalFormatting sqref="G116">
    <cfRule type="cellIs" dxfId="50" priority="86" stopIfTrue="1" operator="notEqual">
      <formula>0</formula>
    </cfRule>
  </conditionalFormatting>
  <conditionalFormatting sqref="G117">
    <cfRule type="cellIs" dxfId="49" priority="85" stopIfTrue="1" operator="notEqual">
      <formula>0</formula>
    </cfRule>
  </conditionalFormatting>
  <conditionalFormatting sqref="G132">
    <cfRule type="cellIs" dxfId="48" priority="84" stopIfTrue="1" operator="notEqual">
      <formula>0</formula>
    </cfRule>
  </conditionalFormatting>
  <conditionalFormatting sqref="G133">
    <cfRule type="cellIs" dxfId="47" priority="83" stopIfTrue="1" operator="notEqual">
      <formula>0</formula>
    </cfRule>
  </conditionalFormatting>
  <conditionalFormatting sqref="H189:H191">
    <cfRule type="cellIs" priority="79" stopIfTrue="1" operator="equal">
      <formula>";;;"</formula>
    </cfRule>
  </conditionalFormatting>
  <conditionalFormatting sqref="H189">
    <cfRule type="cellIs" dxfId="46" priority="78" stopIfTrue="1" operator="equal">
      <formula>0</formula>
    </cfRule>
  </conditionalFormatting>
  <conditionalFormatting sqref="H190">
    <cfRule type="cellIs" dxfId="45" priority="77" stopIfTrue="1" operator="equal">
      <formula>0</formula>
    </cfRule>
  </conditionalFormatting>
  <conditionalFormatting sqref="H191">
    <cfRule type="cellIs" dxfId="44" priority="76" stopIfTrue="1" operator="equal">
      <formula>0</formula>
    </cfRule>
  </conditionalFormatting>
  <conditionalFormatting sqref="H191">
    <cfRule type="cellIs" dxfId="43" priority="75" stopIfTrue="1" operator="equal">
      <formula>0</formula>
    </cfRule>
  </conditionalFormatting>
  <conditionalFormatting sqref="H189">
    <cfRule type="cellIs" dxfId="42" priority="74" stopIfTrue="1" operator="equal">
      <formula>0</formula>
    </cfRule>
  </conditionalFormatting>
  <conditionalFormatting sqref="G21">
    <cfRule type="cellIs" dxfId="41" priority="73" stopIfTrue="1" operator="notEqual">
      <formula>0</formula>
    </cfRule>
  </conditionalFormatting>
  <conditionalFormatting sqref="G7">
    <cfRule type="containsText" dxfId="40" priority="71" stopIfTrue="1" operator="containsText" text="Included in error count">
      <formula>NOT(ISERROR(SEARCH("Included in error count",G7)))</formula>
    </cfRule>
    <cfRule type="cellIs" dxfId="39" priority="72" stopIfTrue="1" operator="equal">
      <formula>1</formula>
    </cfRule>
  </conditionalFormatting>
  <conditionalFormatting sqref="G41">
    <cfRule type="containsText" dxfId="38" priority="69" stopIfTrue="1" operator="containsText" text="Included in error count">
      <formula>NOT(ISERROR(SEARCH("Included in error count",G41)))</formula>
    </cfRule>
    <cfRule type="cellIs" dxfId="37" priority="70" stopIfTrue="1" operator="equal">
      <formula>1</formula>
    </cfRule>
  </conditionalFormatting>
  <conditionalFormatting sqref="G72:G73">
    <cfRule type="containsText" dxfId="36" priority="67" stopIfTrue="1" operator="containsText" text="Included in error count">
      <formula>NOT(ISERROR(SEARCH("Included in error count",G72)))</formula>
    </cfRule>
    <cfRule type="cellIs" dxfId="35" priority="68" stopIfTrue="1" operator="equal">
      <formula>1</formula>
    </cfRule>
  </conditionalFormatting>
  <conditionalFormatting sqref="G74">
    <cfRule type="containsText" dxfId="34" priority="65" stopIfTrue="1" operator="containsText" text="Included in error count">
      <formula>NOT(ISERROR(SEARCH("Included in error count",G74)))</formula>
    </cfRule>
    <cfRule type="cellIs" dxfId="33" priority="66" stopIfTrue="1" operator="equal">
      <formula>1</formula>
    </cfRule>
  </conditionalFormatting>
  <conditionalFormatting sqref="G83">
    <cfRule type="containsText" dxfId="32" priority="61" stopIfTrue="1" operator="containsText" text="Included in error count">
      <formula>NOT(ISERROR(SEARCH("Included in error count",G83)))</formula>
    </cfRule>
    <cfRule type="cellIs" dxfId="31" priority="62" stopIfTrue="1" operator="equal">
      <formula>1</formula>
    </cfRule>
  </conditionalFormatting>
  <conditionalFormatting sqref="G105">
    <cfRule type="containsText" dxfId="30" priority="57" stopIfTrue="1" operator="containsText" text="Included in error count">
      <formula>NOT(ISERROR(SEARCH("Included in error count",G105)))</formula>
    </cfRule>
    <cfRule type="cellIs" dxfId="29" priority="58" stopIfTrue="1" operator="equal">
      <formula>1</formula>
    </cfRule>
  </conditionalFormatting>
  <conditionalFormatting sqref="G189">
    <cfRule type="containsText" dxfId="28" priority="46" stopIfTrue="1" operator="containsText" text="Included in error count">
      <formula>NOT(ISERROR(SEARCH("Included in error count",G189)))</formula>
    </cfRule>
    <cfRule type="cellIs" dxfId="27" priority="47" stopIfTrue="1" operator="equal">
      <formula>1</formula>
    </cfRule>
  </conditionalFormatting>
  <conditionalFormatting sqref="G190">
    <cfRule type="containsText" dxfId="26" priority="44" stopIfTrue="1" operator="containsText" text="Included in error count">
      <formula>NOT(ISERROR(SEARCH("Included in error count",G190)))</formula>
    </cfRule>
    <cfRule type="cellIs" dxfId="25" priority="45" stopIfTrue="1" operator="equal">
      <formula>1</formula>
    </cfRule>
  </conditionalFormatting>
  <conditionalFormatting sqref="G191">
    <cfRule type="containsText" dxfId="24" priority="42" stopIfTrue="1" operator="containsText" text="Included in error count">
      <formula>NOT(ISERROR(SEARCH("Included in error count",G191)))</formula>
    </cfRule>
    <cfRule type="cellIs" dxfId="23" priority="43" stopIfTrue="1" operator="equal">
      <formula>1</formula>
    </cfRule>
  </conditionalFormatting>
  <conditionalFormatting sqref="G121">
    <cfRule type="containsText" dxfId="22" priority="40" stopIfTrue="1" operator="containsText" text="Included in error count">
      <formula>NOT(ISERROR(SEARCH("Included in error count",G121)))</formula>
    </cfRule>
    <cfRule type="cellIs" dxfId="21"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31"/>
  <sheetViews>
    <sheetView showGridLines="0" zoomScale="56" zoomScaleNormal="56" workbookViewId="0">
      <selection activeCell="H7" sqref="H7"/>
    </sheetView>
  </sheetViews>
  <sheetFormatPr defaultColWidth="9.109375" defaultRowHeight="14.4" x14ac:dyDescent="0.3"/>
  <cols>
    <col min="1" max="1" width="7.6640625" style="527" customWidth="1"/>
    <col min="2" max="2" width="44.5546875" style="527" customWidth="1"/>
    <col min="3" max="3" width="17.109375" style="527" customWidth="1"/>
    <col min="4" max="4" width="19" style="527" customWidth="1"/>
    <col min="5" max="5" width="19.109375" style="527" customWidth="1"/>
    <col min="6" max="6" width="15.109375" style="527" customWidth="1"/>
    <col min="7" max="7" width="16.109375" style="527" customWidth="1"/>
    <col min="8" max="8" width="77.5546875" style="527" customWidth="1"/>
    <col min="9" max="9" width="91" style="528" customWidth="1"/>
    <col min="10" max="10" width="46.109375" style="528" customWidth="1"/>
    <col min="11" max="11" width="9.109375" style="682" hidden="1" customWidth="1"/>
    <col min="12" max="12" width="36.88671875" style="661" hidden="1" customWidth="1"/>
    <col min="13" max="14" width="15.6640625" style="661" hidden="1" customWidth="1"/>
    <col min="15" max="15" width="56.33203125" style="661" hidden="1" customWidth="1"/>
    <col min="16" max="16" width="11.109375" style="662" customWidth="1"/>
    <col min="17" max="18" width="9.109375" style="663" customWidth="1"/>
    <col min="19" max="59" width="9.109375" style="663"/>
    <col min="60" max="16384" width="9.109375" style="527"/>
  </cols>
  <sheetData>
    <row r="1" spans="1:81" ht="40.5" customHeight="1" thickBot="1" x14ac:dyDescent="0.35">
      <c r="A1" s="620"/>
      <c r="B1" s="851" t="s">
        <v>1243</v>
      </c>
      <c r="C1" s="851"/>
      <c r="D1" s="851"/>
      <c r="E1" s="851"/>
      <c r="F1" s="851"/>
      <c r="G1" s="851"/>
      <c r="H1" s="852"/>
      <c r="I1" s="849"/>
      <c r="J1" s="850"/>
      <c r="K1" s="660"/>
    </row>
    <row r="2" spans="1:81" ht="72" customHeight="1" thickBot="1" x14ac:dyDescent="0.35">
      <c r="A2" s="621"/>
      <c r="B2" s="853" t="s">
        <v>1244</v>
      </c>
      <c r="C2" s="854"/>
      <c r="D2" s="854"/>
      <c r="E2" s="854"/>
      <c r="F2" s="854"/>
      <c r="G2" s="854"/>
      <c r="H2" s="855"/>
      <c r="I2" s="868" t="s">
        <v>1245</v>
      </c>
      <c r="J2" s="870" t="s">
        <v>1302</v>
      </c>
      <c r="K2" s="664"/>
    </row>
    <row r="3" spans="1:81" ht="15" customHeight="1" thickBot="1" x14ac:dyDescent="0.35">
      <c r="A3" s="622"/>
      <c r="B3" s="623"/>
      <c r="C3" s="624"/>
      <c r="D3" s="624"/>
      <c r="E3" s="624"/>
      <c r="F3" s="624"/>
      <c r="G3" s="625"/>
      <c r="H3" s="659"/>
      <c r="I3" s="869"/>
      <c r="J3" s="871"/>
      <c r="K3" s="664"/>
    </row>
    <row r="4" spans="1:81" ht="21.75" customHeight="1" thickBot="1" x14ac:dyDescent="0.35">
      <c r="A4" s="626"/>
      <c r="B4" s="627" t="s">
        <v>565</v>
      </c>
      <c r="C4" s="856" t="str">
        <f>'Unit Data from Audit Worksheet'!D2</f>
        <v>Select Unit Name from Drop Down List</v>
      </c>
      <c r="D4" s="857"/>
      <c r="E4" s="858"/>
      <c r="F4" s="859" t="s">
        <v>1246</v>
      </c>
      <c r="G4" s="860"/>
      <c r="H4" s="863" t="s">
        <v>1300</v>
      </c>
      <c r="I4" s="869"/>
      <c r="J4" s="871"/>
      <c r="K4" s="665"/>
      <c r="L4" s="666"/>
    </row>
    <row r="5" spans="1:81" ht="21.6" thickBot="1" x14ac:dyDescent="0.35">
      <c r="A5" s="628"/>
      <c r="B5" s="629" t="s">
        <v>551</v>
      </c>
      <c r="C5" s="865" t="e">
        <f>'Unit Data from Audit Worksheet'!D3</f>
        <v>#N/A</v>
      </c>
      <c r="D5" s="866"/>
      <c r="E5" s="867"/>
      <c r="F5" s="861"/>
      <c r="G5" s="862"/>
      <c r="H5" s="864"/>
      <c r="I5" s="869"/>
      <c r="J5" s="871"/>
      <c r="K5" s="667"/>
      <c r="L5" s="661">
        <v>2020</v>
      </c>
      <c r="M5" s="666">
        <v>2021</v>
      </c>
      <c r="N5" s="661">
        <v>2022</v>
      </c>
    </row>
    <row r="6" spans="1:81" ht="51.75" customHeight="1" thickBot="1" x14ac:dyDescent="0.35">
      <c r="A6" s="634"/>
      <c r="B6" s="872" t="s">
        <v>1251</v>
      </c>
      <c r="C6" s="872"/>
      <c r="D6" s="872"/>
      <c r="E6" s="877"/>
      <c r="F6" s="529" t="s">
        <v>608</v>
      </c>
      <c r="G6" s="529" t="s">
        <v>811</v>
      </c>
      <c r="H6" s="635" t="s">
        <v>1252</v>
      </c>
      <c r="I6" s="546"/>
      <c r="J6" s="546"/>
      <c r="K6" s="667"/>
      <c r="L6" s="668" t="e">
        <f>HLOOKUP($C$5,'PY2 Data(H)'!$D$2:$CQ$285,258,FALSE)</f>
        <v>#N/A</v>
      </c>
      <c r="M6" s="668" t="e">
        <f>HLOOKUP($C$5,'PY1 Data(H)'!$D$2:$CR$399,285,FALSE)</f>
        <v>#N/A</v>
      </c>
      <c r="N6" s="669" t="e">
        <f>Import!L218</f>
        <v>#N/A</v>
      </c>
      <c r="O6" s="670"/>
      <c r="P6" s="671"/>
      <c r="Q6" s="672"/>
      <c r="R6" s="672"/>
      <c r="S6" s="672"/>
      <c r="T6" s="672"/>
      <c r="U6" s="672"/>
      <c r="V6" s="672"/>
      <c r="W6" s="672"/>
      <c r="X6" s="672"/>
      <c r="Y6" s="672"/>
      <c r="Z6" s="672"/>
      <c r="AA6" s="672"/>
      <c r="AB6" s="672"/>
      <c r="AC6" s="672"/>
      <c r="AD6" s="672"/>
      <c r="AE6" s="672"/>
      <c r="AF6" s="672"/>
      <c r="AG6" s="672"/>
      <c r="AH6" s="672"/>
      <c r="AI6" s="672"/>
      <c r="AJ6" s="672"/>
      <c r="AK6" s="672"/>
      <c r="AL6" s="672"/>
      <c r="AM6" s="672"/>
      <c r="AN6" s="672"/>
      <c r="AO6" s="672"/>
      <c r="AP6" s="672"/>
      <c r="AQ6" s="672"/>
      <c r="AR6" s="672"/>
      <c r="AS6" s="672"/>
      <c r="AT6" s="672"/>
      <c r="AU6" s="672"/>
      <c r="AV6" s="672"/>
      <c r="AW6" s="672"/>
      <c r="AX6" s="672"/>
      <c r="AY6" s="672"/>
      <c r="AZ6" s="672"/>
      <c r="BA6" s="672"/>
      <c r="BB6" s="672"/>
      <c r="BC6" s="672"/>
      <c r="BD6" s="672"/>
      <c r="BE6" s="672"/>
      <c r="BF6" s="672"/>
      <c r="BG6" s="672"/>
      <c r="BH6" s="534"/>
      <c r="BI6" s="534"/>
      <c r="BJ6" s="534"/>
      <c r="BK6" s="534"/>
      <c r="BL6" s="534"/>
      <c r="BM6" s="534"/>
      <c r="BN6" s="534"/>
      <c r="BO6" s="534"/>
      <c r="BP6" s="534"/>
      <c r="BQ6" s="534"/>
      <c r="BR6" s="534"/>
      <c r="BS6" s="534"/>
      <c r="BT6" s="534"/>
      <c r="BU6" s="534"/>
      <c r="BV6" s="534"/>
      <c r="BW6" s="534"/>
      <c r="BX6" s="534"/>
      <c r="BY6" s="534"/>
      <c r="BZ6" s="534"/>
    </row>
    <row r="7" spans="1:81" ht="202.5" customHeight="1" thickBot="1" x14ac:dyDescent="0.35">
      <c r="A7" s="630" t="s">
        <v>1247</v>
      </c>
      <c r="B7" s="636"/>
      <c r="C7" s="535"/>
      <c r="D7" s="535"/>
      <c r="E7" s="536"/>
      <c r="F7" s="631" t="s">
        <v>552</v>
      </c>
      <c r="G7" s="823" t="e">
        <f>N7</f>
        <v>#DIV/0!</v>
      </c>
      <c r="H7" s="632" t="s">
        <v>812</v>
      </c>
      <c r="I7" s="556" t="s">
        <v>553</v>
      </c>
      <c r="J7" s="633"/>
      <c r="K7" s="667"/>
      <c r="L7" s="668" t="e">
        <f>HLOOKUP($C$5,'PY2 Data(H)'!$D$2:$CQ$285,270,FALSE)</f>
        <v>#N/A</v>
      </c>
      <c r="M7" s="668" t="e">
        <f>HLOOKUP($C$5,'PY1 Data(H)'!$D$2:$CR$399,297,FALSE)</f>
        <v>#N/A</v>
      </c>
      <c r="N7" s="669" t="e">
        <f>(+Import!L72-Import!L73-Import!L70-Import!L71)/(Import!L76-Import!L77-Import!L78-Import!L79-Import!L$80-Import!L81-Import!L75)</f>
        <v>#DIV/0!</v>
      </c>
    </row>
    <row r="8" spans="1:81" ht="27.75" customHeight="1" thickBot="1" x14ac:dyDescent="0.35">
      <c r="A8" s="539"/>
      <c r="B8" s="637" t="s">
        <v>1254</v>
      </c>
      <c r="C8" s="537">
        <v>2020</v>
      </c>
      <c r="D8" s="537">
        <v>2021</v>
      </c>
      <c r="E8" s="537">
        <v>2022</v>
      </c>
      <c r="F8" s="529" t="s">
        <v>608</v>
      </c>
      <c r="G8" s="529" t="s">
        <v>811</v>
      </c>
      <c r="H8" s="532"/>
      <c r="I8" s="546"/>
      <c r="J8" s="546"/>
      <c r="K8" s="667"/>
      <c r="L8" s="669"/>
      <c r="M8" s="669"/>
      <c r="N8" s="669"/>
    </row>
    <row r="9" spans="1:81" ht="92.4" customHeight="1" thickBot="1" x14ac:dyDescent="0.35">
      <c r="A9" s="630" t="s">
        <v>1248</v>
      </c>
      <c r="B9" s="642" t="s">
        <v>1256</v>
      </c>
      <c r="C9" s="715" t="e">
        <f>IF(L6=0,"N/A",L9)</f>
        <v>#N/A</v>
      </c>
      <c r="D9" s="715" t="e">
        <f>IF(M6=0,"N/A",M9)</f>
        <v>#N/A</v>
      </c>
      <c r="E9" s="715" t="e">
        <f>IF(N6=0,"N/A",N9)</f>
        <v>#N/A</v>
      </c>
      <c r="F9" s="530" t="s">
        <v>813</v>
      </c>
      <c r="G9" s="638" t="e">
        <f>E9</f>
        <v>#N/A</v>
      </c>
      <c r="H9" s="632" t="s">
        <v>1886</v>
      </c>
      <c r="I9" s="556" t="s">
        <v>1887</v>
      </c>
      <c r="J9" s="639"/>
      <c r="K9" s="667"/>
      <c r="L9" s="673" t="e">
        <f>HLOOKUP($C$5,'PY2 Data(H)'!$D$2:$CQ$285,271,FALSE)</f>
        <v>#N/A</v>
      </c>
      <c r="M9" s="673" t="e">
        <f>HLOOKUP($C$5,'PY1 Data(H)'!$D$2:$CR$399,298,FALSE)</f>
        <v>#N/A</v>
      </c>
      <c r="N9" s="673">
        <f>+Import!L105-Import!L107+Import!L106-Import!L136-Import!L108</f>
        <v>0</v>
      </c>
    </row>
    <row r="10" spans="1:81" ht="114.6" customHeight="1" thickBot="1" x14ac:dyDescent="0.35">
      <c r="A10" s="630" t="s">
        <v>1249</v>
      </c>
      <c r="B10" s="653" t="s">
        <v>1258</v>
      </c>
      <c r="C10" s="640" t="e">
        <f>IF(L6=0,"N/A",L10)</f>
        <v>#N/A</v>
      </c>
      <c r="D10" s="640" t="e">
        <f>IF(M6=0,"N/A",M10)</f>
        <v>#N/A</v>
      </c>
      <c r="E10" s="640" t="e">
        <f>IF(N6=0,"N/A",N10)</f>
        <v>#N/A</v>
      </c>
      <c r="F10" s="530" t="s">
        <v>751</v>
      </c>
      <c r="G10" s="641" t="e">
        <f>E10</f>
        <v>#N/A</v>
      </c>
      <c r="H10" s="632" t="s">
        <v>1259</v>
      </c>
      <c r="I10" s="556" t="s">
        <v>1891</v>
      </c>
      <c r="J10" s="892"/>
      <c r="K10" s="667"/>
      <c r="L10" s="658" t="e">
        <f>HLOOKUP($C$5,'PY2 Data(H)'!$D$2:$CQ$285,272,FALSE)</f>
        <v>#N/A</v>
      </c>
      <c r="M10" s="658" t="e">
        <f>HLOOKUP($C$5,'PY1 Data(H)'!$D$2:$CR$399,299,FALSE)</f>
        <v>#N/A</v>
      </c>
      <c r="N10" s="674" t="e">
        <f>Import!L68/(Import!L107+Import!L110-Import!L106+Import!L136)</f>
        <v>#DIV/0!</v>
      </c>
      <c r="O10" s="675"/>
    </row>
    <row r="11" spans="1:81" ht="51.75" customHeight="1" thickBot="1" x14ac:dyDescent="0.35">
      <c r="A11" s="634"/>
      <c r="B11" s="872" t="s">
        <v>814</v>
      </c>
      <c r="C11" s="872"/>
      <c r="D11" s="872"/>
      <c r="E11" s="872"/>
      <c r="F11" s="529" t="s">
        <v>608</v>
      </c>
      <c r="G11" s="529" t="s">
        <v>811</v>
      </c>
      <c r="H11" s="635" t="s">
        <v>1261</v>
      </c>
      <c r="I11" s="547"/>
      <c r="J11" s="547"/>
      <c r="K11" s="667"/>
      <c r="L11" s="668" t="e">
        <f>HLOOKUP($C$5,'PY2 Data(H)'!$D$2:$CQ$285,257,FALSE)</f>
        <v>#N/A</v>
      </c>
      <c r="M11" s="668" t="e">
        <f>HLOOKUP($C$5,'PY1 Data(H)'!$D$2:$CR$399,284,FALSE)</f>
        <v>#N/A</v>
      </c>
      <c r="N11" s="676" t="e">
        <f>Import!L217</f>
        <v>#N/A</v>
      </c>
    </row>
    <row r="12" spans="1:81" ht="202.5" customHeight="1" thickBot="1" x14ac:dyDescent="0.35">
      <c r="A12" s="630" t="s">
        <v>1250</v>
      </c>
      <c r="B12" s="873"/>
      <c r="C12" s="873"/>
      <c r="D12" s="873"/>
      <c r="E12" s="874"/>
      <c r="F12" s="530" t="s">
        <v>552</v>
      </c>
      <c r="G12" s="824" t="e">
        <f>N12</f>
        <v>#DIV/0!</v>
      </c>
      <c r="H12" s="632" t="s">
        <v>815</v>
      </c>
      <c r="I12" s="556" t="s">
        <v>559</v>
      </c>
      <c r="J12" s="644"/>
      <c r="K12" s="667"/>
      <c r="L12" s="668" t="e">
        <f>HLOOKUP($C$5,'PY2 Data(H)'!$D$2:$CQ$285,274,FALSE)</f>
        <v>#N/A</v>
      </c>
      <c r="M12" s="668" t="e">
        <f>HLOOKUP($C$5,'PY1 Data(H)'!$D$2:$CR$399,301,FALSE)</f>
        <v>#N/A</v>
      </c>
      <c r="N12" s="669" t="e">
        <f>+(Import!L90-Import!L91-Import!L89-Import!L88)/(Import!L95-Import!L96-Import!L97-Import!L98-Import!L99-Import!L100-Import!L94)</f>
        <v>#DIV/0!</v>
      </c>
    </row>
    <row r="13" spans="1:81" ht="27.75" customHeight="1" thickBot="1" x14ac:dyDescent="0.35">
      <c r="A13" s="539"/>
      <c r="B13" s="645" t="s">
        <v>1254</v>
      </c>
      <c r="C13" s="539">
        <v>2020</v>
      </c>
      <c r="D13" s="539">
        <v>2021</v>
      </c>
      <c r="E13" s="539">
        <v>2022</v>
      </c>
      <c r="F13" s="529" t="s">
        <v>608</v>
      </c>
      <c r="G13" s="529" t="s">
        <v>811</v>
      </c>
      <c r="H13" s="531"/>
      <c r="I13" s="549"/>
      <c r="J13" s="531"/>
      <c r="K13" s="667"/>
      <c r="L13" s="677"/>
      <c r="M13" s="669"/>
      <c r="N13" s="669"/>
    </row>
    <row r="14" spans="1:81" ht="82.8" customHeight="1" thickBot="1" x14ac:dyDescent="0.35">
      <c r="A14" s="630" t="s">
        <v>1253</v>
      </c>
      <c r="B14" s="642" t="s">
        <v>1256</v>
      </c>
      <c r="C14" s="716" t="e">
        <f>IF(L11=0,"N/A",L14)</f>
        <v>#N/A</v>
      </c>
      <c r="D14" s="716" t="e">
        <f>IF(M11=0,"N/A",M14)</f>
        <v>#N/A</v>
      </c>
      <c r="E14" s="716" t="e">
        <f>IF(N11=0,"N/A",N14)</f>
        <v>#N/A</v>
      </c>
      <c r="F14" s="530" t="s">
        <v>813</v>
      </c>
      <c r="G14" s="638" t="e">
        <f>E14</f>
        <v>#N/A</v>
      </c>
      <c r="H14" s="632" t="s">
        <v>1883</v>
      </c>
      <c r="I14" s="646" t="s">
        <v>1264</v>
      </c>
      <c r="J14" s="639"/>
      <c r="K14" s="667"/>
      <c r="L14" s="673" t="e">
        <f>HLOOKUP($C$5,'PY2 Data(H)'!$D$2:$CQ$285,271,FALSE)</f>
        <v>#N/A</v>
      </c>
      <c r="M14" s="673" t="e">
        <f>HLOOKUP($C$5,'PY1 Data(H)'!$D$2:$CR$399,302,FALSE)</f>
        <v>#N/A</v>
      </c>
      <c r="N14" s="678">
        <f>+Import!L121-Import!L124+Import!L123-Import!L139-Import!L125</f>
        <v>0</v>
      </c>
    </row>
    <row r="15" spans="1:81" s="176" customFormat="1" ht="102" customHeight="1" thickBot="1" x14ac:dyDescent="0.35">
      <c r="A15" s="630" t="s">
        <v>1255</v>
      </c>
      <c r="B15" s="653" t="s">
        <v>1258</v>
      </c>
      <c r="C15" s="640" t="e">
        <f>IF(L11=0,"N/A",L15)</f>
        <v>#N/A</v>
      </c>
      <c r="D15" s="640" t="e">
        <f>IF(M11=0,"N/A",M15)</f>
        <v>#N/A</v>
      </c>
      <c r="E15" s="640" t="e">
        <f>IF(N11=0,"N/A",N15)</f>
        <v>#N/A</v>
      </c>
      <c r="F15" s="530" t="s">
        <v>751</v>
      </c>
      <c r="G15" s="641" t="e">
        <f>E15</f>
        <v>#N/A</v>
      </c>
      <c r="H15" s="632" t="s">
        <v>1259</v>
      </c>
      <c r="I15" s="646" t="s">
        <v>1892</v>
      </c>
      <c r="J15" s="892"/>
      <c r="K15" s="667"/>
      <c r="L15" s="658" t="e">
        <f>HLOOKUP($C$5,'PY2 Data(H)'!$D$2:$CQ$285,276,FALSE)</f>
        <v>#N/A</v>
      </c>
      <c r="M15" s="658" t="e">
        <f>HLOOKUP($C$5,'PY1 Data(H)'!$D$2:$CR$399,303,FALSE)</f>
        <v>#N/A</v>
      </c>
      <c r="N15" s="674" t="e">
        <f>+Import!L86/(Import!L127+Import!L124-Import!L123+Import!L139)</f>
        <v>#DIV/0!</v>
      </c>
      <c r="O15" s="661"/>
      <c r="P15" s="662"/>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663"/>
      <c r="AU15" s="663"/>
      <c r="AV15" s="663"/>
      <c r="AW15" s="663"/>
      <c r="AX15" s="663"/>
      <c r="AY15" s="663"/>
      <c r="AZ15" s="663"/>
      <c r="BA15" s="663"/>
      <c r="BB15" s="663"/>
      <c r="BC15" s="663"/>
      <c r="BD15" s="663"/>
      <c r="BE15" s="663"/>
      <c r="BF15" s="663"/>
      <c r="BG15" s="663"/>
      <c r="BH15" s="527"/>
      <c r="BI15" s="527"/>
      <c r="BJ15" s="527"/>
      <c r="BK15" s="527"/>
      <c r="BL15" s="527"/>
      <c r="BM15" s="527"/>
      <c r="BN15" s="527"/>
      <c r="BO15" s="527"/>
      <c r="BP15" s="527"/>
      <c r="BQ15" s="527"/>
      <c r="BR15" s="527"/>
      <c r="BS15" s="527"/>
      <c r="BT15" s="527"/>
      <c r="BU15" s="527"/>
      <c r="BV15" s="527"/>
      <c r="BW15" s="527"/>
      <c r="BX15" s="527"/>
      <c r="BY15" s="527"/>
      <c r="BZ15" s="527"/>
      <c r="CA15" s="527"/>
      <c r="CB15" s="527"/>
      <c r="CC15" s="527"/>
    </row>
    <row r="16" spans="1:81" s="176" customFormat="1" ht="25.5" hidden="1" customHeight="1" thickBot="1" x14ac:dyDescent="0.35">
      <c r="A16" s="561"/>
      <c r="B16" s="647" t="s">
        <v>609</v>
      </c>
      <c r="C16" s="550"/>
      <c r="D16" s="550"/>
      <c r="E16" s="550"/>
      <c r="F16" s="551"/>
      <c r="G16" s="552"/>
      <c r="H16" s="563"/>
      <c r="I16" s="562"/>
      <c r="J16" s="563"/>
      <c r="K16" s="667"/>
      <c r="L16" s="674"/>
      <c r="M16" s="674"/>
      <c r="N16" s="674"/>
      <c r="O16" s="661"/>
      <c r="P16" s="662"/>
      <c r="Q16" s="663"/>
      <c r="R16" s="663"/>
      <c r="S16" s="663"/>
      <c r="T16" s="663"/>
      <c r="U16" s="663"/>
      <c r="V16" s="663"/>
      <c r="W16" s="663"/>
      <c r="X16" s="663"/>
      <c r="Y16" s="663"/>
      <c r="Z16" s="663"/>
      <c r="AA16" s="663"/>
      <c r="AB16" s="663"/>
      <c r="AC16" s="663"/>
      <c r="AD16" s="663"/>
      <c r="AE16" s="663"/>
      <c r="AF16" s="663"/>
      <c r="AG16" s="663"/>
      <c r="AH16" s="663"/>
      <c r="AI16" s="663"/>
      <c r="AJ16" s="663"/>
      <c r="AK16" s="663"/>
      <c r="AL16" s="663"/>
      <c r="AM16" s="663"/>
      <c r="AN16" s="663"/>
      <c r="AO16" s="663"/>
      <c r="AP16" s="663"/>
      <c r="AQ16" s="663"/>
      <c r="AR16" s="663"/>
      <c r="AS16" s="663"/>
      <c r="AT16" s="663"/>
      <c r="AU16" s="663"/>
      <c r="AV16" s="663"/>
      <c r="AW16" s="663"/>
      <c r="AX16" s="663"/>
      <c r="AY16" s="663"/>
      <c r="AZ16" s="663"/>
      <c r="BA16" s="663"/>
      <c r="BB16" s="663"/>
      <c r="BC16" s="663"/>
      <c r="BD16" s="663"/>
      <c r="BE16" s="663"/>
      <c r="BF16" s="663"/>
      <c r="BG16" s="663"/>
      <c r="BH16" s="527"/>
      <c r="BI16" s="527"/>
      <c r="BJ16" s="527"/>
      <c r="BK16" s="527"/>
      <c r="BL16" s="527"/>
      <c r="BM16" s="527"/>
      <c r="BN16" s="527"/>
      <c r="BO16" s="527"/>
      <c r="BP16" s="527"/>
      <c r="BQ16" s="527"/>
      <c r="BR16" s="527"/>
      <c r="BS16" s="527"/>
      <c r="BT16" s="527"/>
      <c r="BU16" s="527"/>
      <c r="BV16" s="527"/>
      <c r="BW16" s="527"/>
      <c r="BX16" s="527"/>
      <c r="BY16" s="527"/>
      <c r="BZ16" s="527"/>
      <c r="CA16" s="527"/>
      <c r="CB16" s="527"/>
      <c r="CC16" s="527"/>
    </row>
    <row r="17" spans="1:81" s="176" customFormat="1" ht="2.4" hidden="1" customHeight="1" thickBot="1" x14ac:dyDescent="0.35">
      <c r="A17" s="561"/>
      <c r="B17" s="647" t="s">
        <v>343</v>
      </c>
      <c r="C17" s="550"/>
      <c r="D17" s="550"/>
      <c r="E17" s="564" t="str">
        <f>+N17</f>
        <v/>
      </c>
      <c r="F17" s="538" t="s">
        <v>552</v>
      </c>
      <c r="G17" s="565" t="str">
        <f>+N17</f>
        <v/>
      </c>
      <c r="H17" s="554" t="s">
        <v>815</v>
      </c>
      <c r="I17" s="549" t="s">
        <v>753</v>
      </c>
      <c r="J17" s="633"/>
      <c r="K17" s="667"/>
      <c r="L17" s="674"/>
      <c r="M17" s="674"/>
      <c r="N17" s="679" t="str">
        <f>IFERROR((Import!L92-Import!L91)/Import!L93,"")</f>
        <v/>
      </c>
      <c r="O17" s="661"/>
      <c r="P17" s="662"/>
      <c r="Q17" s="663"/>
      <c r="R17" s="663"/>
      <c r="S17" s="663"/>
      <c r="T17" s="663"/>
      <c r="U17" s="663"/>
      <c r="V17" s="663"/>
      <c r="W17" s="663"/>
      <c r="X17" s="663"/>
      <c r="Y17" s="663"/>
      <c r="Z17" s="663"/>
      <c r="AA17" s="663"/>
      <c r="AB17" s="663"/>
      <c r="AC17" s="663"/>
      <c r="AD17" s="663"/>
      <c r="AE17" s="663"/>
      <c r="AF17" s="663"/>
      <c r="AG17" s="663"/>
      <c r="AH17" s="663"/>
      <c r="AI17" s="663"/>
      <c r="AJ17" s="663"/>
      <c r="AK17" s="663"/>
      <c r="AL17" s="663"/>
      <c r="AM17" s="663"/>
      <c r="AN17" s="663"/>
      <c r="AO17" s="663"/>
      <c r="AP17" s="663"/>
      <c r="AQ17" s="663"/>
      <c r="AR17" s="663"/>
      <c r="AS17" s="663"/>
      <c r="AT17" s="663"/>
      <c r="AU17" s="663"/>
      <c r="AV17" s="663"/>
      <c r="AW17" s="663"/>
      <c r="AX17" s="663"/>
      <c r="AY17" s="663"/>
      <c r="AZ17" s="663"/>
      <c r="BA17" s="663"/>
      <c r="BB17" s="663"/>
      <c r="BC17" s="663"/>
      <c r="BD17" s="663"/>
      <c r="BE17" s="663"/>
      <c r="BF17" s="663"/>
      <c r="BG17" s="663"/>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row>
    <row r="18" spans="1:81" s="176" customFormat="1" ht="33.6" customHeight="1" thickBot="1" x14ac:dyDescent="0.35">
      <c r="A18" s="561"/>
      <c r="B18" s="872" t="s">
        <v>816</v>
      </c>
      <c r="C18" s="872"/>
      <c r="D18" s="872"/>
      <c r="E18" s="541">
        <v>2022</v>
      </c>
      <c r="F18" s="648" t="s">
        <v>817</v>
      </c>
      <c r="G18" s="649"/>
      <c r="H18" s="540"/>
      <c r="I18" s="558"/>
      <c r="J18" s="540"/>
      <c r="K18" s="667"/>
      <c r="L18" s="661"/>
      <c r="M18" s="661"/>
      <c r="N18" s="661"/>
      <c r="O18" s="661"/>
      <c r="P18" s="662"/>
      <c r="Q18" s="663"/>
      <c r="R18" s="663"/>
      <c r="S18" s="663"/>
      <c r="T18" s="663"/>
      <c r="U18" s="663"/>
      <c r="V18" s="663"/>
      <c r="W18" s="663"/>
      <c r="X18" s="663"/>
      <c r="Y18" s="663"/>
      <c r="Z18" s="663"/>
      <c r="AA18" s="663"/>
      <c r="AB18" s="663"/>
      <c r="AC18" s="663"/>
      <c r="AD18" s="663"/>
      <c r="AE18" s="663"/>
      <c r="AF18" s="663"/>
      <c r="AG18" s="663"/>
      <c r="AH18" s="663"/>
      <c r="AI18" s="663"/>
      <c r="AJ18" s="663"/>
      <c r="AK18" s="663"/>
      <c r="AL18" s="663"/>
      <c r="AM18" s="663"/>
      <c r="AN18" s="663"/>
      <c r="AO18" s="663"/>
      <c r="AP18" s="663"/>
      <c r="AQ18" s="663"/>
      <c r="AR18" s="663"/>
      <c r="AS18" s="663"/>
      <c r="AT18" s="663"/>
      <c r="AU18" s="663"/>
      <c r="AV18" s="663"/>
      <c r="AW18" s="663"/>
      <c r="AX18" s="663"/>
      <c r="AY18" s="663"/>
      <c r="AZ18" s="663"/>
      <c r="BA18" s="663"/>
      <c r="BB18" s="663"/>
      <c r="BC18" s="663"/>
      <c r="BD18" s="663"/>
      <c r="BE18" s="663"/>
      <c r="BF18" s="663"/>
      <c r="BG18" s="663"/>
      <c r="BH18" s="527"/>
      <c r="BI18" s="527"/>
      <c r="BJ18" s="527"/>
      <c r="BK18" s="527"/>
      <c r="BL18" s="527"/>
      <c r="BM18" s="527"/>
      <c r="BN18" s="527"/>
      <c r="BO18" s="527"/>
      <c r="BP18" s="527"/>
      <c r="BQ18" s="527"/>
      <c r="BR18" s="527"/>
      <c r="BS18" s="527"/>
      <c r="BT18" s="527"/>
      <c r="BU18" s="527"/>
      <c r="BV18" s="527"/>
      <c r="BW18" s="527"/>
      <c r="BX18" s="527"/>
      <c r="BY18" s="527"/>
      <c r="BZ18" s="527"/>
      <c r="CA18" s="527"/>
      <c r="CB18" s="527"/>
      <c r="CC18" s="527"/>
    </row>
    <row r="19" spans="1:81" s="176" customFormat="1" ht="92.25" customHeight="1" thickBot="1" x14ac:dyDescent="0.35">
      <c r="A19" s="650" t="s">
        <v>1257</v>
      </c>
      <c r="B19" s="876" t="s">
        <v>1267</v>
      </c>
      <c r="C19" s="880"/>
      <c r="D19" s="880"/>
      <c r="E19" s="643" t="str">
        <f>IF(Import!L209=1,"Yes",IF(Import!L209=2,"No","This question must be answered.  See cell C26 on TD"))</f>
        <v>This question must be answered.  See cell C26 on TD</v>
      </c>
      <c r="F19" s="713" t="s">
        <v>822</v>
      </c>
      <c r="G19" s="643" t="str">
        <f>IF(E19="No","Late",E19)</f>
        <v>This question must be answered.  See cell C26 on TD</v>
      </c>
      <c r="H19" s="555" t="s">
        <v>818</v>
      </c>
      <c r="I19" s="646" t="s">
        <v>1268</v>
      </c>
      <c r="J19" s="651"/>
      <c r="K19" s="667"/>
      <c r="L19" s="661"/>
      <c r="M19" s="661"/>
      <c r="N19" s="661"/>
      <c r="O19" s="661"/>
      <c r="P19" s="662"/>
      <c r="Q19" s="663"/>
      <c r="R19" s="663"/>
      <c r="S19" s="663"/>
      <c r="T19" s="663"/>
      <c r="U19" s="663"/>
      <c r="V19" s="663"/>
      <c r="W19" s="663"/>
      <c r="X19" s="663"/>
      <c r="Y19" s="663"/>
      <c r="Z19" s="663"/>
      <c r="AA19" s="663"/>
      <c r="AB19" s="663"/>
      <c r="AC19" s="663"/>
      <c r="AD19" s="663"/>
      <c r="AE19" s="663"/>
      <c r="AF19" s="663"/>
      <c r="AG19" s="663"/>
      <c r="AH19" s="663"/>
      <c r="AI19" s="663"/>
      <c r="AJ19" s="663"/>
      <c r="AK19" s="663"/>
      <c r="AL19" s="663"/>
      <c r="AM19" s="663"/>
      <c r="AN19" s="663"/>
      <c r="AO19" s="663"/>
      <c r="AP19" s="663"/>
      <c r="AQ19" s="663"/>
      <c r="AR19" s="663"/>
      <c r="AS19" s="663"/>
      <c r="AT19" s="663"/>
      <c r="AU19" s="663"/>
      <c r="AV19" s="663"/>
      <c r="AW19" s="663"/>
      <c r="AX19" s="663"/>
      <c r="AY19" s="663"/>
      <c r="AZ19" s="663"/>
      <c r="BA19" s="663"/>
      <c r="BB19" s="663"/>
      <c r="BC19" s="663"/>
      <c r="BD19" s="663"/>
      <c r="BE19" s="663"/>
      <c r="BF19" s="663"/>
      <c r="BG19" s="663"/>
      <c r="BH19" s="527"/>
      <c r="BI19" s="527"/>
      <c r="BJ19" s="527"/>
      <c r="BK19" s="527"/>
      <c r="BL19" s="527"/>
      <c r="BM19" s="527"/>
      <c r="BN19" s="527"/>
      <c r="BO19" s="527"/>
      <c r="BP19" s="527"/>
      <c r="BQ19" s="527"/>
      <c r="BR19" s="527"/>
      <c r="BS19" s="527"/>
      <c r="BT19" s="527"/>
      <c r="BU19" s="527"/>
      <c r="BV19" s="527"/>
      <c r="BW19" s="527"/>
      <c r="BX19" s="527"/>
      <c r="BY19" s="527"/>
      <c r="BZ19" s="527"/>
      <c r="CA19" s="527"/>
      <c r="CB19" s="527"/>
      <c r="CC19" s="527"/>
    </row>
    <row r="20" spans="1:81" s="176" customFormat="1" ht="18" customHeight="1" thickBot="1" x14ac:dyDescent="0.35">
      <c r="A20" s="652"/>
      <c r="B20" s="881"/>
      <c r="C20" s="881"/>
      <c r="D20" s="882"/>
      <c r="E20" s="541">
        <v>2022</v>
      </c>
      <c r="F20" s="183" t="s">
        <v>817</v>
      </c>
      <c r="G20" s="542"/>
      <c r="H20" s="553"/>
      <c r="I20" s="559"/>
      <c r="J20" s="560"/>
      <c r="K20" s="680"/>
      <c r="L20" s="661"/>
      <c r="M20" s="661"/>
      <c r="N20" s="661"/>
      <c r="O20" s="661"/>
      <c r="P20" s="662"/>
      <c r="Q20" s="663"/>
      <c r="R20" s="663"/>
      <c r="S20" s="663"/>
      <c r="T20" s="663"/>
      <c r="U20" s="663"/>
      <c r="V20" s="663"/>
      <c r="W20" s="663"/>
      <c r="X20" s="663"/>
      <c r="Y20" s="663"/>
      <c r="Z20" s="663"/>
      <c r="AA20" s="663"/>
      <c r="AB20" s="663"/>
      <c r="AC20" s="663"/>
      <c r="AD20" s="663"/>
      <c r="AE20" s="663"/>
      <c r="AF20" s="663"/>
      <c r="AG20" s="663"/>
      <c r="AH20" s="663"/>
      <c r="AI20" s="663"/>
      <c r="AJ20" s="663"/>
      <c r="AK20" s="663"/>
      <c r="AL20" s="663"/>
      <c r="AM20" s="663"/>
      <c r="AN20" s="663"/>
      <c r="AO20" s="663"/>
      <c r="AP20" s="663"/>
      <c r="AQ20" s="663"/>
      <c r="AR20" s="663"/>
      <c r="AS20" s="663"/>
      <c r="AT20" s="663"/>
      <c r="AU20" s="663"/>
      <c r="AV20" s="663"/>
      <c r="AW20" s="663"/>
      <c r="AX20" s="663"/>
      <c r="AY20" s="663"/>
      <c r="AZ20" s="663"/>
      <c r="BA20" s="663"/>
      <c r="BB20" s="663"/>
      <c r="BC20" s="663"/>
      <c r="BD20" s="663"/>
      <c r="BE20" s="663"/>
      <c r="BF20" s="663"/>
      <c r="BG20" s="663"/>
      <c r="BH20" s="527"/>
      <c r="BI20" s="527"/>
      <c r="BJ20" s="527"/>
      <c r="BK20" s="527"/>
      <c r="BL20" s="527"/>
      <c r="BM20" s="527"/>
      <c r="BN20" s="527"/>
      <c r="BO20" s="527"/>
      <c r="BP20" s="527"/>
      <c r="BQ20" s="527"/>
      <c r="BR20" s="527"/>
      <c r="BS20" s="527"/>
      <c r="BT20" s="527"/>
      <c r="BU20" s="527"/>
      <c r="BV20" s="527"/>
      <c r="BW20" s="527"/>
      <c r="BX20" s="527"/>
      <c r="BY20" s="527"/>
      <c r="BZ20" s="527"/>
      <c r="CA20" s="527"/>
      <c r="CB20" s="527"/>
      <c r="CC20" s="527"/>
    </row>
    <row r="21" spans="1:81" s="176" customFormat="1" ht="78.75" customHeight="1" thickBot="1" x14ac:dyDescent="0.35">
      <c r="A21" s="630" t="s">
        <v>1260</v>
      </c>
      <c r="B21" s="883" t="s">
        <v>1283</v>
      </c>
      <c r="C21" s="884"/>
      <c r="D21" s="885"/>
      <c r="E21" s="530" t="str">
        <f>IF(Import!L199=1,"Yes",IF(Import!L199=2,"No",IF(Import!L199=0,"This question must be answered.  See cell C13 on TD")))</f>
        <v>This question must be answered.  See cell C13 on TD</v>
      </c>
      <c r="F21" s="530" t="s">
        <v>558</v>
      </c>
      <c r="G21" s="530" t="str">
        <f>+E21</f>
        <v>This question must be answered.  See cell C13 on TD</v>
      </c>
      <c r="H21" s="548" t="s">
        <v>1273</v>
      </c>
      <c r="I21" s="646" t="s">
        <v>1290</v>
      </c>
      <c r="J21" s="561"/>
      <c r="K21" s="667"/>
      <c r="L21" s="661"/>
      <c r="M21" s="661"/>
      <c r="N21" s="661"/>
      <c r="O21" s="661"/>
      <c r="P21" s="662"/>
      <c r="Q21" s="663"/>
      <c r="R21" s="663"/>
      <c r="S21" s="663"/>
      <c r="T21" s="663"/>
      <c r="U21" s="663"/>
      <c r="V21" s="663"/>
      <c r="W21" s="663"/>
      <c r="X21" s="663"/>
      <c r="Y21" s="663"/>
      <c r="Z21" s="663"/>
      <c r="AA21" s="663"/>
      <c r="AB21" s="663"/>
      <c r="AC21" s="663"/>
      <c r="AD21" s="663"/>
      <c r="AE21" s="663"/>
      <c r="AF21" s="663"/>
      <c r="AG21" s="663"/>
      <c r="AH21" s="663"/>
      <c r="AI21" s="663"/>
      <c r="AJ21" s="663"/>
      <c r="AK21" s="663"/>
      <c r="AL21" s="663"/>
      <c r="AM21" s="663"/>
      <c r="AN21" s="663"/>
      <c r="AO21" s="663"/>
      <c r="AP21" s="663"/>
      <c r="AQ21" s="663"/>
      <c r="AR21" s="663"/>
      <c r="AS21" s="663"/>
      <c r="AT21" s="663"/>
      <c r="AU21" s="663"/>
      <c r="AV21" s="663"/>
      <c r="AW21" s="663"/>
      <c r="AX21" s="663"/>
      <c r="AY21" s="663"/>
      <c r="AZ21" s="663"/>
      <c r="BA21" s="663"/>
      <c r="BB21" s="663"/>
      <c r="BC21" s="663"/>
      <c r="BD21" s="663"/>
      <c r="BE21" s="663"/>
      <c r="BF21" s="663"/>
      <c r="BG21" s="663"/>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row>
    <row r="22" spans="1:81" s="176" customFormat="1" ht="18" customHeight="1" thickBot="1" x14ac:dyDescent="0.35">
      <c r="A22" s="652"/>
      <c r="B22" s="881"/>
      <c r="C22" s="881"/>
      <c r="D22" s="882"/>
      <c r="E22" s="541">
        <v>2022</v>
      </c>
      <c r="F22" s="183" t="s">
        <v>817</v>
      </c>
      <c r="G22" s="542"/>
      <c r="H22" s="542"/>
      <c r="I22" s="559"/>
      <c r="J22" s="560"/>
      <c r="K22" s="667"/>
      <c r="L22" s="661"/>
      <c r="M22" s="661"/>
      <c r="N22" s="661"/>
      <c r="O22" s="661"/>
      <c r="P22" s="662"/>
      <c r="Q22" s="663"/>
      <c r="R22" s="663"/>
      <c r="S22" s="663"/>
      <c r="T22" s="663"/>
      <c r="U22" s="663"/>
      <c r="V22" s="663"/>
      <c r="W22" s="663"/>
      <c r="X22" s="663"/>
      <c r="Y22" s="663"/>
      <c r="Z22" s="663"/>
      <c r="AA22" s="663"/>
      <c r="AB22" s="663"/>
      <c r="AC22" s="663"/>
      <c r="AD22" s="663"/>
      <c r="AE22" s="663"/>
      <c r="AF22" s="663"/>
      <c r="AG22" s="663"/>
      <c r="AH22" s="663"/>
      <c r="AI22" s="663"/>
      <c r="AJ22" s="663"/>
      <c r="AK22" s="663"/>
      <c r="AL22" s="663"/>
      <c r="AM22" s="663"/>
      <c r="AN22" s="663"/>
      <c r="AO22" s="663"/>
      <c r="AP22" s="663"/>
      <c r="AQ22" s="663"/>
      <c r="AR22" s="663"/>
      <c r="AS22" s="663"/>
      <c r="AT22" s="663"/>
      <c r="AU22" s="663"/>
      <c r="AV22" s="663"/>
      <c r="AW22" s="663"/>
      <c r="AX22" s="663"/>
      <c r="AY22" s="663"/>
      <c r="AZ22" s="663"/>
      <c r="BA22" s="663"/>
      <c r="BB22" s="663"/>
      <c r="BC22" s="663"/>
      <c r="BD22" s="663"/>
      <c r="BE22" s="663"/>
      <c r="BF22" s="663"/>
      <c r="BG22" s="663"/>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row>
    <row r="23" spans="1:81" s="176" customFormat="1" ht="128.25" customHeight="1" thickBot="1" x14ac:dyDescent="0.35">
      <c r="A23" s="630" t="s">
        <v>1262</v>
      </c>
      <c r="B23" s="878" t="s">
        <v>1294</v>
      </c>
      <c r="C23" s="879"/>
      <c r="D23" s="879"/>
      <c r="E23" s="530" t="str">
        <f>IFERROR(VLOOKUP(C5,UAL!A3:D160,4,FALSE),"Unit is not on the Unit Assistance List at this time")</f>
        <v>Unit is not on the Unit Assistance List at this time</v>
      </c>
      <c r="F23" s="654"/>
      <c r="G23" s="530" t="str">
        <f>E23</f>
        <v>Unit is not on the Unit Assistance List at this time</v>
      </c>
      <c r="H23" s="554" t="str">
        <f>IF(E23="Unit is not on the Unit Assistance List at this time","N/A-Unit is not on the Unit Assistance List.",L23)</f>
        <v>N/A-Unit is not on the Unit Assistance List.</v>
      </c>
      <c r="I23" s="714" t="s">
        <v>1295</v>
      </c>
      <c r="J23" s="651"/>
      <c r="K23" s="667"/>
      <c r="L23" s="661" t="s">
        <v>607</v>
      </c>
      <c r="M23" s="661"/>
      <c r="N23" s="661"/>
      <c r="O23" s="661"/>
      <c r="P23" s="662"/>
      <c r="Q23" s="663"/>
      <c r="R23" s="663"/>
      <c r="S23" s="663"/>
      <c r="T23" s="663"/>
      <c r="U23" s="663"/>
      <c r="V23" s="663"/>
      <c r="W23" s="663"/>
      <c r="X23" s="663"/>
      <c r="Y23" s="663"/>
      <c r="Z23" s="663"/>
      <c r="AA23" s="663"/>
      <c r="AB23" s="663"/>
      <c r="AC23" s="663"/>
      <c r="AD23" s="663"/>
      <c r="AE23" s="663"/>
      <c r="AF23" s="663"/>
      <c r="AG23" s="663"/>
      <c r="AH23" s="663"/>
      <c r="AI23" s="663"/>
      <c r="AJ23" s="663"/>
      <c r="AK23" s="663"/>
      <c r="AL23" s="663"/>
      <c r="AM23" s="663"/>
      <c r="AN23" s="663"/>
      <c r="AO23" s="663"/>
      <c r="AP23" s="663"/>
      <c r="AQ23" s="663"/>
      <c r="AR23" s="663"/>
      <c r="AS23" s="663"/>
      <c r="AT23" s="663"/>
      <c r="AU23" s="663"/>
      <c r="AV23" s="663"/>
      <c r="AW23" s="663"/>
      <c r="AX23" s="663"/>
      <c r="AY23" s="663"/>
      <c r="AZ23" s="663"/>
      <c r="BA23" s="663"/>
      <c r="BB23" s="663"/>
      <c r="BC23" s="663"/>
      <c r="BD23" s="663"/>
      <c r="BE23" s="663"/>
      <c r="BF23" s="663"/>
      <c r="BG23" s="663"/>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row>
    <row r="24" spans="1:81" s="176" customFormat="1" ht="18" customHeight="1" thickBot="1" x14ac:dyDescent="0.35">
      <c r="A24" s="652"/>
      <c r="B24" s="881"/>
      <c r="C24" s="881"/>
      <c r="D24" s="882"/>
      <c r="E24" s="541">
        <v>2022</v>
      </c>
      <c r="F24" s="183" t="s">
        <v>817</v>
      </c>
      <c r="G24" s="542"/>
      <c r="H24" s="553"/>
      <c r="I24" s="559"/>
      <c r="J24" s="560"/>
      <c r="K24" s="667"/>
      <c r="L24" s="661"/>
      <c r="M24" s="661"/>
      <c r="N24" s="661"/>
      <c r="O24" s="661"/>
      <c r="P24" s="662"/>
      <c r="Q24" s="663"/>
      <c r="R24" s="663"/>
      <c r="S24" s="663"/>
      <c r="T24" s="663"/>
      <c r="U24" s="663"/>
      <c r="V24" s="663"/>
      <c r="W24" s="663"/>
      <c r="X24" s="663"/>
      <c r="Y24" s="663"/>
      <c r="Z24" s="663"/>
      <c r="AA24" s="663"/>
      <c r="AB24" s="663"/>
      <c r="AC24" s="663"/>
      <c r="AD24" s="663"/>
      <c r="AE24" s="663"/>
      <c r="AF24" s="663"/>
      <c r="AG24" s="663"/>
      <c r="AH24" s="663"/>
      <c r="AI24" s="663"/>
      <c r="AJ24" s="663"/>
      <c r="AK24" s="663"/>
      <c r="AL24" s="663"/>
      <c r="AM24" s="663"/>
      <c r="AN24" s="663"/>
      <c r="AO24" s="663"/>
      <c r="AP24" s="663"/>
      <c r="AQ24" s="663"/>
      <c r="AR24" s="663"/>
      <c r="AS24" s="663"/>
      <c r="AT24" s="663"/>
      <c r="AU24" s="663"/>
      <c r="AV24" s="663"/>
      <c r="AW24" s="663"/>
      <c r="AX24" s="663"/>
      <c r="AY24" s="663"/>
      <c r="AZ24" s="663"/>
      <c r="BA24" s="663"/>
      <c r="BB24" s="663"/>
      <c r="BC24" s="663"/>
      <c r="BD24" s="663"/>
      <c r="BE24" s="663"/>
      <c r="BF24" s="663"/>
      <c r="BG24" s="663"/>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row>
    <row r="25" spans="1:81" s="176" customFormat="1" ht="79.2" customHeight="1" thickBot="1" x14ac:dyDescent="0.35">
      <c r="A25" s="630" t="s">
        <v>1263</v>
      </c>
      <c r="B25" s="875" t="s">
        <v>1270</v>
      </c>
      <c r="C25" s="875"/>
      <c r="D25" s="876"/>
      <c r="E25" s="643" t="str">
        <f>IF(AND(Import!L197=2,Import!L198=2,Import!L200=2,AND(Import!L204&lt;=0,Import!L205&lt;=0)),"No","Yes")</f>
        <v>Yes</v>
      </c>
      <c r="F25" s="654"/>
      <c r="G25" s="643" t="str">
        <f>E25</f>
        <v>Yes</v>
      </c>
      <c r="H25" s="548" t="s">
        <v>1271</v>
      </c>
      <c r="I25" s="556" t="s">
        <v>1301</v>
      </c>
      <c r="J25" s="651"/>
      <c r="K25" s="667"/>
      <c r="L25" s="661"/>
      <c r="M25" s="661"/>
      <c r="N25" s="661"/>
      <c r="O25" s="661"/>
      <c r="P25" s="662"/>
      <c r="Q25" s="663"/>
      <c r="R25" s="663"/>
      <c r="S25" s="663"/>
      <c r="T25" s="663"/>
      <c r="U25" s="663"/>
      <c r="V25" s="663"/>
      <c r="W25" s="663"/>
      <c r="X25" s="663"/>
      <c r="Y25" s="663"/>
      <c r="Z25" s="663"/>
      <c r="AA25" s="663"/>
      <c r="AB25" s="663"/>
      <c r="AC25" s="663"/>
      <c r="AD25" s="663"/>
      <c r="AE25" s="663"/>
      <c r="AF25" s="663"/>
      <c r="AG25" s="663"/>
      <c r="AH25" s="663"/>
      <c r="AI25" s="663"/>
      <c r="AJ25" s="663"/>
      <c r="AK25" s="663"/>
      <c r="AL25" s="663"/>
      <c r="AM25" s="663"/>
      <c r="AN25" s="663"/>
      <c r="AO25" s="663"/>
      <c r="AP25" s="663"/>
      <c r="AQ25" s="663"/>
      <c r="AR25" s="663"/>
      <c r="AS25" s="663"/>
      <c r="AT25" s="663"/>
      <c r="AU25" s="663"/>
      <c r="AV25" s="663"/>
      <c r="AW25" s="663"/>
      <c r="AX25" s="663"/>
      <c r="AY25" s="663"/>
      <c r="AZ25" s="663"/>
      <c r="BA25" s="663"/>
      <c r="BB25" s="663"/>
      <c r="BC25" s="663"/>
      <c r="BD25" s="663"/>
      <c r="BE25" s="663"/>
      <c r="BF25" s="663"/>
      <c r="BG25" s="663"/>
      <c r="BH25" s="527"/>
      <c r="BI25" s="527"/>
      <c r="BJ25" s="527"/>
      <c r="BK25" s="527"/>
      <c r="BL25" s="527"/>
      <c r="BM25" s="527"/>
      <c r="BN25" s="527"/>
      <c r="BO25" s="527"/>
      <c r="BP25" s="527"/>
      <c r="BQ25" s="527"/>
      <c r="BR25" s="527"/>
      <c r="BS25" s="527"/>
      <c r="BT25" s="527"/>
      <c r="BU25" s="527"/>
      <c r="BV25" s="527"/>
      <c r="BW25" s="527"/>
      <c r="BX25" s="527"/>
      <c r="BY25" s="527"/>
      <c r="BZ25" s="527"/>
      <c r="CA25" s="527"/>
      <c r="CB25" s="527"/>
      <c r="CC25" s="527"/>
    </row>
    <row r="26" spans="1:81" s="176" customFormat="1" ht="76.8" customHeight="1" thickBot="1" x14ac:dyDescent="0.35">
      <c r="A26" s="630" t="s">
        <v>1265</v>
      </c>
      <c r="B26" s="883" t="s">
        <v>1297</v>
      </c>
      <c r="C26" s="884"/>
      <c r="D26" s="885"/>
      <c r="E26" s="643" t="str">
        <f>IF(Import!L201=1,"Yes",IF(Import!L201=2,"No",IF(Import!L201=0,"This question must be answered.  See cell C15 on TD")))</f>
        <v>This question must be answered.  See cell C15 on TD</v>
      </c>
      <c r="F26" s="654"/>
      <c r="G26" s="643" t="str">
        <f>E26</f>
        <v>This question must be answered.  See cell C15 on TD</v>
      </c>
      <c r="H26" s="548" t="s">
        <v>1299</v>
      </c>
      <c r="I26" s="556" t="s">
        <v>1298</v>
      </c>
      <c r="J26" s="712"/>
      <c r="K26" s="667"/>
      <c r="L26" s="661"/>
      <c r="M26" s="661"/>
      <c r="N26" s="661"/>
      <c r="O26" s="661"/>
      <c r="P26" s="662"/>
      <c r="Q26" s="663"/>
      <c r="R26" s="663"/>
      <c r="S26" s="663"/>
      <c r="T26" s="663"/>
      <c r="U26" s="663"/>
      <c r="V26" s="663"/>
      <c r="W26" s="663"/>
      <c r="X26" s="663"/>
      <c r="Y26" s="663"/>
      <c r="Z26" s="663"/>
      <c r="AA26" s="663"/>
      <c r="AB26" s="663"/>
      <c r="AC26" s="663"/>
      <c r="AD26" s="663"/>
      <c r="AE26" s="663"/>
      <c r="AF26" s="663"/>
      <c r="AG26" s="663"/>
      <c r="AH26" s="663"/>
      <c r="AI26" s="663"/>
      <c r="AJ26" s="663"/>
      <c r="AK26" s="663"/>
      <c r="AL26" s="663"/>
      <c r="AM26" s="663"/>
      <c r="AN26" s="663"/>
      <c r="AO26" s="663"/>
      <c r="AP26" s="663"/>
      <c r="AQ26" s="663"/>
      <c r="AR26" s="663"/>
      <c r="AS26" s="663"/>
      <c r="AT26" s="663"/>
      <c r="AU26" s="663"/>
      <c r="AV26" s="663"/>
      <c r="AW26" s="663"/>
      <c r="AX26" s="663"/>
      <c r="AY26" s="663"/>
      <c r="AZ26" s="663"/>
      <c r="BA26" s="663"/>
      <c r="BB26" s="663"/>
      <c r="BC26" s="663"/>
      <c r="BD26" s="663"/>
      <c r="BE26" s="663"/>
      <c r="BF26" s="663"/>
      <c r="BG26" s="663"/>
      <c r="BH26" s="527"/>
      <c r="BI26" s="527"/>
      <c r="BJ26" s="527"/>
      <c r="BK26" s="527"/>
      <c r="BL26" s="527"/>
      <c r="BM26" s="527"/>
      <c r="BN26" s="527"/>
      <c r="BO26" s="527"/>
      <c r="BP26" s="527"/>
      <c r="BQ26" s="527"/>
      <c r="BR26" s="527"/>
      <c r="BS26" s="527"/>
      <c r="BT26" s="527"/>
      <c r="BU26" s="527"/>
      <c r="BV26" s="527"/>
      <c r="BW26" s="527"/>
      <c r="BX26" s="527"/>
      <c r="BY26" s="527"/>
      <c r="BZ26" s="527"/>
      <c r="CA26" s="527"/>
      <c r="CB26" s="527"/>
      <c r="CC26" s="527"/>
    </row>
    <row r="27" spans="1:81" s="176" customFormat="1" ht="18" customHeight="1" thickBot="1" x14ac:dyDescent="0.35">
      <c r="A27" s="652"/>
      <c r="B27" s="872" t="s">
        <v>816</v>
      </c>
      <c r="C27" s="872"/>
      <c r="D27" s="886"/>
      <c r="E27" s="541">
        <v>2022</v>
      </c>
      <c r="F27" s="183" t="s">
        <v>817</v>
      </c>
      <c r="G27" s="543"/>
      <c r="H27" s="542"/>
      <c r="I27" s="557"/>
      <c r="J27" s="560"/>
      <c r="K27" s="667"/>
      <c r="L27" s="661"/>
      <c r="M27" s="661"/>
      <c r="N27" s="661"/>
      <c r="O27" s="661"/>
      <c r="P27" s="662"/>
      <c r="Q27" s="663"/>
      <c r="R27" s="663"/>
      <c r="S27" s="663"/>
      <c r="T27" s="663"/>
      <c r="U27" s="663"/>
      <c r="V27" s="663"/>
      <c r="W27" s="663"/>
      <c r="X27" s="663"/>
      <c r="Y27" s="663"/>
      <c r="Z27" s="663"/>
      <c r="AA27" s="663"/>
      <c r="AB27" s="663"/>
      <c r="AC27" s="663"/>
      <c r="AD27" s="663"/>
      <c r="AE27" s="663"/>
      <c r="AF27" s="663"/>
      <c r="AG27" s="663"/>
      <c r="AH27" s="663"/>
      <c r="AI27" s="663"/>
      <c r="AJ27" s="663"/>
      <c r="AK27" s="663"/>
      <c r="AL27" s="663"/>
      <c r="AM27" s="663"/>
      <c r="AN27" s="663"/>
      <c r="AO27" s="663"/>
      <c r="AP27" s="663"/>
      <c r="AQ27" s="663"/>
      <c r="AR27" s="663"/>
      <c r="AS27" s="663"/>
      <c r="AT27" s="663"/>
      <c r="AU27" s="663"/>
      <c r="AV27" s="663"/>
      <c r="AW27" s="663"/>
      <c r="AX27" s="663"/>
      <c r="AY27" s="663"/>
      <c r="AZ27" s="663"/>
      <c r="BA27" s="663"/>
      <c r="BB27" s="663"/>
      <c r="BC27" s="663"/>
      <c r="BD27" s="663"/>
      <c r="BE27" s="663"/>
      <c r="BF27" s="663"/>
      <c r="BG27" s="663"/>
      <c r="BH27" s="527"/>
      <c r="BI27" s="527"/>
      <c r="BJ27" s="527"/>
      <c r="BK27" s="527"/>
      <c r="BL27" s="527"/>
      <c r="BM27" s="527"/>
      <c r="BN27" s="527"/>
      <c r="BO27" s="527"/>
      <c r="BP27" s="527"/>
      <c r="BQ27" s="527"/>
      <c r="BR27" s="527"/>
      <c r="BS27" s="527"/>
      <c r="BT27" s="527"/>
      <c r="BU27" s="527"/>
      <c r="BV27" s="527"/>
      <c r="BW27" s="527"/>
      <c r="BX27" s="527"/>
      <c r="BY27" s="527"/>
      <c r="BZ27" s="527"/>
      <c r="CA27" s="527"/>
      <c r="CB27" s="527"/>
      <c r="CC27" s="527"/>
    </row>
    <row r="28" spans="1:81" s="176" customFormat="1" ht="84" customHeight="1" thickBot="1" x14ac:dyDescent="0.35">
      <c r="A28" s="630" t="s">
        <v>1266</v>
      </c>
      <c r="B28" s="887" t="s">
        <v>1272</v>
      </c>
      <c r="C28" s="887"/>
      <c r="D28" s="878"/>
      <c r="E28" s="643" t="str">
        <f>IF(Import!L208=1,"Yes",IF(Import!L208=2,"No",IF(Import!L208=3,"N/A",IF(Import!L208=0,"This question must be answered.  See cell C22 on TD"))))</f>
        <v>This question must be answered.  See cell C22 on TD</v>
      </c>
      <c r="F28" s="654"/>
      <c r="G28" s="643" t="str">
        <f>E28</f>
        <v>This question must be answered.  See cell C22 on TD</v>
      </c>
      <c r="H28" s="548" t="s">
        <v>819</v>
      </c>
      <c r="I28" s="646" t="s">
        <v>606</v>
      </c>
      <c r="J28" s="651"/>
      <c r="K28" s="667"/>
      <c r="L28" s="661"/>
      <c r="M28" s="661"/>
      <c r="N28" s="661"/>
      <c r="O28" s="661"/>
      <c r="P28" s="662"/>
      <c r="Q28" s="663"/>
      <c r="R28" s="663"/>
      <c r="S28" s="663"/>
      <c r="T28" s="663"/>
      <c r="U28" s="663"/>
      <c r="V28" s="663"/>
      <c r="W28" s="663"/>
      <c r="X28" s="663"/>
      <c r="Y28" s="663"/>
      <c r="Z28" s="663"/>
      <c r="AA28" s="663"/>
      <c r="AB28" s="663"/>
      <c r="AC28" s="663"/>
      <c r="AD28" s="663"/>
      <c r="AE28" s="663"/>
      <c r="AF28" s="663"/>
      <c r="AG28" s="663"/>
      <c r="AH28" s="663"/>
      <c r="AI28" s="663"/>
      <c r="AJ28" s="663"/>
      <c r="AK28" s="663"/>
      <c r="AL28" s="663"/>
      <c r="AM28" s="663"/>
      <c r="AN28" s="663"/>
      <c r="AO28" s="663"/>
      <c r="AP28" s="663"/>
      <c r="AQ28" s="663"/>
      <c r="AR28" s="663"/>
      <c r="AS28" s="663"/>
      <c r="AT28" s="663"/>
      <c r="AU28" s="663"/>
      <c r="AV28" s="663"/>
      <c r="AW28" s="663"/>
      <c r="AX28" s="663"/>
      <c r="AY28" s="663"/>
      <c r="AZ28" s="663"/>
      <c r="BA28" s="663"/>
      <c r="BB28" s="663"/>
      <c r="BC28" s="663"/>
      <c r="BD28" s="663"/>
      <c r="BE28" s="663"/>
      <c r="BF28" s="663"/>
      <c r="BG28" s="663"/>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row>
    <row r="29" spans="1:81" s="176" customFormat="1" ht="18" customHeight="1" thickBot="1" x14ac:dyDescent="0.35">
      <c r="A29" s="652"/>
      <c r="B29" s="889"/>
      <c r="C29" s="889"/>
      <c r="D29" s="890"/>
      <c r="E29" s="541">
        <v>2022</v>
      </c>
      <c r="F29" s="183" t="s">
        <v>817</v>
      </c>
      <c r="G29" s="543"/>
      <c r="H29" s="542"/>
      <c r="I29" s="559"/>
      <c r="J29" s="560"/>
      <c r="K29" s="667"/>
      <c r="L29" s="661"/>
      <c r="M29" s="661"/>
      <c r="N29" s="661"/>
      <c r="O29" s="661"/>
      <c r="P29" s="662"/>
      <c r="Q29" s="663"/>
      <c r="R29" s="663"/>
      <c r="S29" s="663"/>
      <c r="T29" s="663"/>
      <c r="U29" s="663"/>
      <c r="V29" s="663"/>
      <c r="W29" s="663"/>
      <c r="X29" s="663"/>
      <c r="Y29" s="663"/>
      <c r="Z29" s="663"/>
      <c r="AA29" s="663"/>
      <c r="AB29" s="663"/>
      <c r="AC29" s="663"/>
      <c r="AD29" s="663"/>
      <c r="AE29" s="663"/>
      <c r="AF29" s="663"/>
      <c r="AG29" s="663"/>
      <c r="AH29" s="663"/>
      <c r="AI29" s="663"/>
      <c r="AJ29" s="663"/>
      <c r="AK29" s="663"/>
      <c r="AL29" s="663"/>
      <c r="AM29" s="663"/>
      <c r="AN29" s="663"/>
      <c r="AO29" s="663"/>
      <c r="AP29" s="663"/>
      <c r="AQ29" s="663"/>
      <c r="AR29" s="663"/>
      <c r="AS29" s="663"/>
      <c r="AT29" s="663"/>
      <c r="AU29" s="663"/>
      <c r="AV29" s="663"/>
      <c r="AW29" s="663"/>
      <c r="AX29" s="663"/>
      <c r="AY29" s="663"/>
      <c r="AZ29" s="663"/>
      <c r="BA29" s="663"/>
      <c r="BB29" s="663"/>
      <c r="BC29" s="663"/>
      <c r="BD29" s="663"/>
      <c r="BE29" s="663"/>
      <c r="BF29" s="663"/>
      <c r="BG29" s="663"/>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row>
    <row r="30" spans="1:81" s="176" customFormat="1" ht="99.75" customHeight="1" thickBot="1" x14ac:dyDescent="0.35">
      <c r="A30" s="630" t="s">
        <v>1269</v>
      </c>
      <c r="B30" s="885" t="s">
        <v>1809</v>
      </c>
      <c r="C30" s="888"/>
      <c r="D30" s="888"/>
      <c r="E30" s="655">
        <f>Import!L206</f>
        <v>0</v>
      </c>
      <c r="F30" s="654"/>
      <c r="G30" s="643" t="str">
        <f>IF(E30&gt;0,"Yes","No")</f>
        <v>No</v>
      </c>
      <c r="H30" s="548" t="s">
        <v>820</v>
      </c>
      <c r="I30" s="646" t="s">
        <v>1810</v>
      </c>
      <c r="J30" s="651"/>
      <c r="K30" s="667"/>
      <c r="L30" s="661"/>
      <c r="M30" s="681"/>
      <c r="N30" s="661"/>
      <c r="O30" s="661"/>
      <c r="P30" s="662"/>
      <c r="Q30" s="663"/>
      <c r="R30" s="663"/>
      <c r="S30" s="663"/>
      <c r="T30" s="663"/>
      <c r="U30" s="663"/>
      <c r="V30" s="663"/>
      <c r="W30" s="663"/>
      <c r="X30" s="663"/>
      <c r="Y30" s="663"/>
      <c r="Z30" s="663"/>
      <c r="AA30" s="663"/>
      <c r="AB30" s="663"/>
      <c r="AC30" s="663"/>
      <c r="AD30" s="663"/>
      <c r="AE30" s="663"/>
      <c r="AF30" s="663"/>
      <c r="AG30" s="663"/>
      <c r="AH30" s="663"/>
      <c r="AI30" s="663"/>
      <c r="AJ30" s="663"/>
      <c r="AK30" s="663"/>
      <c r="AL30" s="663"/>
      <c r="AM30" s="663"/>
      <c r="AN30" s="663"/>
      <c r="AO30" s="663"/>
      <c r="AP30" s="663"/>
      <c r="AQ30" s="663"/>
      <c r="AR30" s="663"/>
      <c r="AS30" s="663"/>
      <c r="AT30" s="663"/>
      <c r="AU30" s="663"/>
      <c r="AV30" s="663"/>
      <c r="AW30" s="663"/>
      <c r="AX30" s="663"/>
      <c r="AY30" s="663"/>
      <c r="AZ30" s="663"/>
      <c r="BA30" s="663"/>
      <c r="BB30" s="663"/>
      <c r="BC30" s="663"/>
      <c r="BD30" s="663"/>
      <c r="BE30" s="663"/>
      <c r="BF30" s="663"/>
      <c r="BG30" s="663"/>
      <c r="BH30" s="527"/>
      <c r="BI30" s="527"/>
      <c r="BJ30" s="527"/>
      <c r="BK30" s="527"/>
      <c r="BL30" s="527"/>
      <c r="BM30" s="527"/>
      <c r="BN30" s="527"/>
      <c r="BO30" s="527"/>
      <c r="BP30" s="527"/>
      <c r="BQ30" s="527"/>
      <c r="BR30" s="527"/>
      <c r="BS30" s="527"/>
      <c r="BT30" s="527"/>
      <c r="BU30" s="527"/>
      <c r="BV30" s="527"/>
      <c r="BW30" s="527"/>
      <c r="BX30" s="527"/>
      <c r="BY30" s="527"/>
      <c r="BZ30" s="527"/>
      <c r="CA30" s="527"/>
      <c r="CB30" s="527"/>
      <c r="CC30" s="527"/>
    </row>
    <row r="31" spans="1:81" s="528" customFormat="1" x14ac:dyDescent="0.3">
      <c r="A31" s="656"/>
      <c r="B31" s="544"/>
      <c r="C31" s="544"/>
      <c r="D31" s="544"/>
      <c r="E31" s="544"/>
      <c r="F31" s="544"/>
      <c r="G31" s="544"/>
      <c r="H31" s="544"/>
      <c r="I31" s="545"/>
      <c r="J31" s="545"/>
      <c r="K31" s="682"/>
      <c r="L31" s="661"/>
      <c r="M31" s="661"/>
      <c r="N31" s="661"/>
      <c r="O31" s="661"/>
      <c r="P31" s="662"/>
      <c r="Q31" s="663"/>
      <c r="R31" s="663"/>
      <c r="S31" s="663"/>
      <c r="T31" s="663"/>
      <c r="U31" s="663"/>
      <c r="V31" s="663"/>
      <c r="W31" s="663"/>
      <c r="X31" s="663"/>
      <c r="Y31" s="663"/>
      <c r="Z31" s="663"/>
      <c r="AA31" s="663"/>
      <c r="AB31" s="663"/>
      <c r="AC31" s="663"/>
      <c r="AD31" s="663"/>
      <c r="AE31" s="663"/>
      <c r="AF31" s="663"/>
      <c r="AG31" s="663"/>
      <c r="AH31" s="663"/>
      <c r="AI31" s="663"/>
      <c r="AJ31" s="663"/>
      <c r="AK31" s="663"/>
      <c r="AL31" s="663"/>
      <c r="AM31" s="663"/>
      <c r="AN31" s="663"/>
      <c r="AO31" s="663"/>
      <c r="AP31" s="663"/>
      <c r="AQ31" s="663"/>
      <c r="AR31" s="663"/>
      <c r="AS31" s="663"/>
      <c r="AT31" s="663"/>
      <c r="AU31" s="663"/>
      <c r="AV31" s="663"/>
      <c r="AW31" s="663"/>
      <c r="AX31" s="663"/>
      <c r="AY31" s="663"/>
      <c r="AZ31" s="663"/>
      <c r="BA31" s="663"/>
      <c r="BB31" s="663"/>
      <c r="BC31" s="663"/>
      <c r="BD31" s="663"/>
      <c r="BE31" s="663"/>
      <c r="BF31" s="663"/>
      <c r="BG31" s="663"/>
      <c r="BH31" s="527"/>
      <c r="BI31" s="527"/>
      <c r="BJ31" s="527"/>
      <c r="BK31" s="527"/>
      <c r="BL31" s="527"/>
      <c r="BM31" s="527"/>
      <c r="BN31" s="527"/>
      <c r="BO31" s="527"/>
      <c r="BP31" s="527"/>
      <c r="BQ31" s="527"/>
      <c r="BR31" s="527"/>
      <c r="BS31" s="527"/>
      <c r="BT31" s="527"/>
      <c r="BU31" s="527"/>
      <c r="BV31" s="527"/>
      <c r="BW31" s="527"/>
      <c r="BX31" s="527"/>
      <c r="BY31" s="527"/>
      <c r="BZ31" s="527"/>
      <c r="CA31" s="527"/>
      <c r="CB31" s="527"/>
      <c r="CC31" s="527"/>
    </row>
  </sheetData>
  <mergeCells count="25">
    <mergeCell ref="B27:D27"/>
    <mergeCell ref="B28:D28"/>
    <mergeCell ref="B24:D24"/>
    <mergeCell ref="B30:D30"/>
    <mergeCell ref="B29:D29"/>
    <mergeCell ref="B26:D26"/>
    <mergeCell ref="B11:E11"/>
    <mergeCell ref="B12:E12"/>
    <mergeCell ref="B18:D18"/>
    <mergeCell ref="B25:D25"/>
    <mergeCell ref="B6:E6"/>
    <mergeCell ref="B23:D23"/>
    <mergeCell ref="B19:D19"/>
    <mergeCell ref="B20:D20"/>
    <mergeCell ref="B21:D21"/>
    <mergeCell ref="B22:D22"/>
    <mergeCell ref="I1:J1"/>
    <mergeCell ref="B1:H1"/>
    <mergeCell ref="B2:H2"/>
    <mergeCell ref="C4:E4"/>
    <mergeCell ref="F4:G5"/>
    <mergeCell ref="H4:H5"/>
    <mergeCell ref="C5:E5"/>
    <mergeCell ref="I2:I5"/>
    <mergeCell ref="J2:J5"/>
  </mergeCells>
  <conditionalFormatting sqref="G7">
    <cfRule type="cellIs" dxfId="20" priority="36" operator="lessThan">
      <formula>1</formula>
    </cfRule>
  </conditionalFormatting>
  <conditionalFormatting sqref="G9">
    <cfRule type="cellIs" dxfId="19" priority="35" operator="lessThan">
      <formula>0</formula>
    </cfRule>
  </conditionalFormatting>
  <conditionalFormatting sqref="G10">
    <cfRule type="cellIs" dxfId="18" priority="34" operator="lessThan">
      <formula>0.16</formula>
    </cfRule>
  </conditionalFormatting>
  <conditionalFormatting sqref="G12">
    <cfRule type="cellIs" dxfId="17" priority="33" operator="lessThan">
      <formula>1</formula>
    </cfRule>
  </conditionalFormatting>
  <conditionalFormatting sqref="G14">
    <cfRule type="cellIs" dxfId="16" priority="32" operator="lessThan">
      <formula>0</formula>
    </cfRule>
  </conditionalFormatting>
  <conditionalFormatting sqref="G15">
    <cfRule type="cellIs" dxfId="15" priority="31" operator="lessThan">
      <formula>0.16</formula>
    </cfRule>
  </conditionalFormatting>
  <conditionalFormatting sqref="G19">
    <cfRule type="cellIs" dxfId="14" priority="30" operator="equal">
      <formula>"Late"</formula>
    </cfRule>
  </conditionalFormatting>
  <conditionalFormatting sqref="G23">
    <cfRule type="cellIs" dxfId="13" priority="28" operator="equal">
      <formula>"Yes"</formula>
    </cfRule>
  </conditionalFormatting>
  <conditionalFormatting sqref="G25">
    <cfRule type="cellIs" dxfId="12" priority="27" operator="equal">
      <formula>"Yes"</formula>
    </cfRule>
  </conditionalFormatting>
  <conditionalFormatting sqref="G28">
    <cfRule type="cellIs" dxfId="11" priority="26" operator="equal">
      <formula>"Yes"</formula>
    </cfRule>
  </conditionalFormatting>
  <conditionalFormatting sqref="G21">
    <cfRule type="cellIs" dxfId="10" priority="25" operator="equal">
      <formula>"Yes"</formula>
    </cfRule>
  </conditionalFormatting>
  <conditionalFormatting sqref="G29">
    <cfRule type="cellIs" dxfId="9" priority="24" operator="equal">
      <formula>"Yes"</formula>
    </cfRule>
  </conditionalFormatting>
  <conditionalFormatting sqref="G17">
    <cfRule type="cellIs" dxfId="8" priority="19" operator="lessThan">
      <formula>1</formula>
    </cfRule>
  </conditionalFormatting>
  <conditionalFormatting sqref="E21 G21">
    <cfRule type="containsText" dxfId="7" priority="14" operator="containsText" text="This question must be answered">
      <formula>NOT(ISERROR(SEARCH("This question must be answered",E21)))</formula>
    </cfRule>
  </conditionalFormatting>
  <conditionalFormatting sqref="E19 G19">
    <cfRule type="containsText" dxfId="6" priority="11" operator="containsText" text="This question must be answered">
      <formula>NOT(ISERROR(SEARCH("This question must be answered",E19)))</formula>
    </cfRule>
  </conditionalFormatting>
  <conditionalFormatting sqref="E28 G28">
    <cfRule type="containsText" dxfId="5" priority="9" operator="containsText" text="This question must be answered">
      <formula>NOT(ISERROR(SEARCH("This question must be answered",E28)))</formula>
    </cfRule>
  </conditionalFormatting>
  <conditionalFormatting sqref="G30">
    <cfRule type="cellIs" dxfId="4" priority="7" operator="equal">
      <formula>"Yes"</formula>
    </cfRule>
  </conditionalFormatting>
  <conditionalFormatting sqref="G30 E30">
    <cfRule type="containsText" dxfId="3" priority="6" operator="containsText" text="This question must be answered">
      <formula>NOT(ISERROR(SEARCH("This question must be answered",E30)))</formula>
    </cfRule>
  </conditionalFormatting>
  <conditionalFormatting sqref="E26">
    <cfRule type="containsText" dxfId="2" priority="3" operator="containsText" text="This question must be answered">
      <formula>NOT(ISERROR(SEARCH("This question must be answered",E26)))</formula>
    </cfRule>
  </conditionalFormatting>
  <conditionalFormatting sqref="G26">
    <cfRule type="containsText" dxfId="1" priority="1" operator="containsText" text="No">
      <formula>NOT(ISERROR(SEARCH("No",G26)))</formula>
    </cfRule>
    <cfRule type="containsText" dxfId="0" priority="2" operator="containsText" text="This question must be answered">
      <formula>NOT(ISERROR(SEARCH("This question must be answered",G26)))</formula>
    </cfRule>
  </conditionalFormatting>
  <pageMargins left="0.25" right="0.25" top="0.05" bottom="0.25" header="0.3" footer="0.25"/>
  <pageSetup scale="61" fitToHeight="0" orientation="landscape" r:id="rId1"/>
  <headerFooter>
    <oddFooter>&amp;C&amp;12&amp;P</oddFooter>
  </headerFooter>
  <rowBreaks count="2" manualBreakCount="2">
    <brk id="10" max="7" man="1"/>
    <brk id="15"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C8F9-5EB0-4A07-9AB8-23E104072BAF}">
  <dimension ref="A2:K43"/>
  <sheetViews>
    <sheetView workbookViewId="0">
      <selection activeCell="B22" sqref="B22"/>
    </sheetView>
  </sheetViews>
  <sheetFormatPr defaultColWidth="9.109375" defaultRowHeight="14.4" x14ac:dyDescent="0.3"/>
  <cols>
    <col min="1" max="1" width="4.77734375" style="176" customWidth="1"/>
    <col min="2" max="2" width="77.21875" style="176" customWidth="1"/>
    <col min="3" max="3" width="20.21875" style="176" customWidth="1"/>
    <col min="4" max="4" width="3.6640625" style="176" customWidth="1"/>
    <col min="5" max="5" width="20.21875" style="176" customWidth="1"/>
    <col min="6" max="6" width="6.21875" style="176" customWidth="1"/>
    <col min="7" max="7" width="17.33203125" style="176" customWidth="1"/>
    <col min="8" max="8" width="34.77734375" style="176" customWidth="1"/>
    <col min="9" max="9" width="17.77734375" style="152" customWidth="1"/>
    <col min="10" max="10" width="56.5546875" style="176" customWidth="1"/>
    <col min="11" max="11" width="18.33203125" style="176" customWidth="1"/>
    <col min="12" max="12" width="19.88671875" style="176" customWidth="1"/>
    <col min="13" max="13" width="17.77734375" style="176" customWidth="1"/>
    <col min="14" max="16384" width="9.109375" style="176"/>
  </cols>
  <sheetData>
    <row r="2" spans="1:11" ht="50.4" customHeight="1" x14ac:dyDescent="0.3">
      <c r="B2" s="891" t="s">
        <v>1845</v>
      </c>
      <c r="C2" s="891"/>
      <c r="D2" s="891"/>
      <c r="E2" s="891"/>
      <c r="F2" s="768"/>
      <c r="G2" s="769"/>
    </row>
    <row r="4" spans="1:11" ht="15.6" x14ac:dyDescent="0.3">
      <c r="A4" s="769"/>
      <c r="B4" s="770" t="str">
        <f>'Unit Data from Audit Worksheet'!D2</f>
        <v>Select Unit Name from Drop Down List</v>
      </c>
      <c r="C4" s="771">
        <f>'Unit Data from Audit Worksheet'!F5</f>
        <v>2022</v>
      </c>
      <c r="E4" s="772">
        <f>'Unit Data from Audit Worksheet'!F5</f>
        <v>2022</v>
      </c>
    </row>
    <row r="5" spans="1:11" ht="27.6" x14ac:dyDescent="0.4">
      <c r="A5" s="773"/>
      <c r="B5" s="774" t="s">
        <v>1846</v>
      </c>
      <c r="C5" s="775" t="s">
        <v>1847</v>
      </c>
      <c r="D5" s="773"/>
      <c r="E5" s="776" t="s">
        <v>1848</v>
      </c>
      <c r="G5" s="152"/>
      <c r="I5" s="176"/>
    </row>
    <row r="6" spans="1:11" x14ac:dyDescent="0.3">
      <c r="A6" s="769"/>
      <c r="B6" s="777" t="s">
        <v>1849</v>
      </c>
      <c r="C6" s="778"/>
      <c r="D6" s="778"/>
      <c r="E6" s="778"/>
      <c r="G6" s="152"/>
      <c r="I6" s="176"/>
    </row>
    <row r="7" spans="1:11" x14ac:dyDescent="0.3">
      <c r="A7" s="769"/>
      <c r="B7" s="779" t="s">
        <v>1850</v>
      </c>
      <c r="C7" s="780">
        <f>Import!L38</f>
        <v>0</v>
      </c>
      <c r="D7" s="781"/>
      <c r="E7" s="782">
        <f>C7</f>
        <v>0</v>
      </c>
      <c r="G7" s="783">
        <v>506</v>
      </c>
      <c r="H7" s="784" t="s">
        <v>166</v>
      </c>
      <c r="I7" s="176"/>
    </row>
    <row r="8" spans="1:11" x14ac:dyDescent="0.3">
      <c r="A8" s="769"/>
      <c r="B8" s="779" t="s">
        <v>1851</v>
      </c>
      <c r="C8" s="785">
        <f>Import!L39</f>
        <v>0</v>
      </c>
      <c r="D8" s="786"/>
      <c r="E8" s="786"/>
      <c r="G8" s="783">
        <v>536</v>
      </c>
      <c r="H8" s="784" t="s">
        <v>167</v>
      </c>
      <c r="I8" s="176"/>
    </row>
    <row r="9" spans="1:11" x14ac:dyDescent="0.3">
      <c r="A9" s="769"/>
      <c r="B9" s="779" t="s">
        <v>1852</v>
      </c>
      <c r="C9" s="787">
        <f>Import!L43</f>
        <v>0</v>
      </c>
      <c r="D9" s="786"/>
      <c r="E9" s="787">
        <f>C9</f>
        <v>0</v>
      </c>
      <c r="G9" s="783">
        <v>4</v>
      </c>
      <c r="H9" s="784" t="s">
        <v>89</v>
      </c>
      <c r="I9" s="176"/>
    </row>
    <row r="10" spans="1:11" x14ac:dyDescent="0.3">
      <c r="A10" s="769"/>
      <c r="B10" s="779" t="s">
        <v>1853</v>
      </c>
      <c r="C10" s="788">
        <f>Import!L193</f>
        <v>0</v>
      </c>
      <c r="D10" s="786"/>
      <c r="E10" s="787">
        <f>C10</f>
        <v>0</v>
      </c>
      <c r="G10" s="783">
        <v>6</v>
      </c>
      <c r="H10" s="784" t="s">
        <v>228</v>
      </c>
      <c r="I10" s="176"/>
    </row>
    <row r="11" spans="1:11" x14ac:dyDescent="0.3">
      <c r="A11" s="769"/>
      <c r="B11" s="779" t="s">
        <v>1854</v>
      </c>
      <c r="C11" s="789">
        <f>Import!L44</f>
        <v>0</v>
      </c>
      <c r="D11" s="790"/>
      <c r="E11" s="787">
        <f>C11</f>
        <v>0</v>
      </c>
      <c r="G11" s="783">
        <v>5</v>
      </c>
      <c r="H11" s="784" t="s">
        <v>90</v>
      </c>
      <c r="I11" s="176"/>
    </row>
    <row r="12" spans="1:11" x14ac:dyDescent="0.3">
      <c r="A12" s="791"/>
      <c r="B12" s="779" t="s">
        <v>1855</v>
      </c>
      <c r="C12" s="792">
        <f>C7+C8-SUM(C9:C11)</f>
        <v>0</v>
      </c>
      <c r="E12" s="792">
        <f>E7-SUM(E9:E11)</f>
        <v>0</v>
      </c>
      <c r="G12" s="783" t="s">
        <v>1856</v>
      </c>
      <c r="H12" s="793" t="s">
        <v>1879</v>
      </c>
      <c r="I12" s="176" t="s">
        <v>1857</v>
      </c>
      <c r="J12" s="793" t="s">
        <v>1858</v>
      </c>
      <c r="K12" s="794"/>
    </row>
    <row r="13" spans="1:11" x14ac:dyDescent="0.3">
      <c r="A13" s="769"/>
      <c r="B13" s="769"/>
      <c r="C13" s="778"/>
      <c r="D13" s="778"/>
      <c r="E13" s="778"/>
      <c r="G13" s="783"/>
      <c r="H13" s="784"/>
      <c r="I13" s="176"/>
    </row>
    <row r="14" spans="1:11" x14ac:dyDescent="0.3">
      <c r="A14" s="769"/>
      <c r="B14" s="779" t="s">
        <v>1859</v>
      </c>
      <c r="C14" s="795">
        <f>Import!L50</f>
        <v>0</v>
      </c>
      <c r="D14" s="778"/>
      <c r="E14" s="778"/>
      <c r="G14" s="783">
        <v>9</v>
      </c>
      <c r="H14" s="784" t="s">
        <v>172</v>
      </c>
      <c r="I14" s="176"/>
    </row>
    <row r="15" spans="1:11" x14ac:dyDescent="0.3">
      <c r="A15" s="769"/>
      <c r="B15" s="779" t="s">
        <v>1860</v>
      </c>
      <c r="C15" s="796">
        <f>C14-C12</f>
        <v>0</v>
      </c>
      <c r="D15" s="778"/>
      <c r="E15" s="778"/>
      <c r="G15" s="783" t="s">
        <v>1856</v>
      </c>
      <c r="H15" s="793" t="s">
        <v>1880</v>
      </c>
      <c r="I15" s="797"/>
    </row>
    <row r="16" spans="1:11" x14ac:dyDescent="0.3">
      <c r="A16" s="769"/>
      <c r="B16" s="798" t="s">
        <v>1861</v>
      </c>
      <c r="C16" s="778"/>
      <c r="D16" s="778"/>
      <c r="E16" s="778"/>
      <c r="G16" s="783"/>
      <c r="H16" s="784"/>
      <c r="I16" s="176"/>
    </row>
    <row r="17" spans="1:9" x14ac:dyDescent="0.3">
      <c r="A17" s="799" t="s">
        <v>1862</v>
      </c>
      <c r="B17" s="779" t="s">
        <v>1863</v>
      </c>
      <c r="C17" s="796">
        <f>Import!L47</f>
        <v>0</v>
      </c>
      <c r="D17" s="778"/>
      <c r="E17" s="778"/>
      <c r="G17" s="783">
        <v>7</v>
      </c>
      <c r="H17" s="784" t="s">
        <v>170</v>
      </c>
      <c r="I17" s="176"/>
    </row>
    <row r="18" spans="1:9" ht="15" thickBot="1" x14ac:dyDescent="0.35">
      <c r="B18" s="779" t="s">
        <v>1864</v>
      </c>
      <c r="C18" s="800">
        <f>(C15-SUM(C17:C17))</f>
        <v>0</v>
      </c>
      <c r="D18" s="778"/>
      <c r="E18" s="778"/>
      <c r="G18" s="783" t="s">
        <v>1856</v>
      </c>
      <c r="H18" s="793" t="s">
        <v>1881</v>
      </c>
      <c r="I18" s="176"/>
    </row>
    <row r="19" spans="1:9" ht="15" thickTop="1" x14ac:dyDescent="0.3">
      <c r="B19" s="769"/>
      <c r="C19" s="778"/>
      <c r="D19" s="778"/>
      <c r="E19" s="778"/>
      <c r="G19" s="783"/>
      <c r="H19" s="784"/>
      <c r="I19" s="176"/>
    </row>
    <row r="20" spans="1:9" ht="15" thickBot="1" x14ac:dyDescent="0.35">
      <c r="B20" s="779" t="s">
        <v>1865</v>
      </c>
      <c r="C20" s="801">
        <f>Import!L46</f>
        <v>0</v>
      </c>
      <c r="D20" s="778"/>
      <c r="E20" s="778"/>
      <c r="G20" s="783">
        <v>391</v>
      </c>
      <c r="H20" s="784" t="s">
        <v>169</v>
      </c>
      <c r="I20" s="176"/>
    </row>
    <row r="21" spans="1:9" ht="15.6" thickTop="1" thickBot="1" x14ac:dyDescent="0.35">
      <c r="B21" s="802"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803">
        <f>ABS(C18-C20)</f>
        <v>0</v>
      </c>
      <c r="D21" s="778"/>
      <c r="E21" s="778"/>
      <c r="G21" s="152"/>
      <c r="I21" s="176"/>
    </row>
    <row r="22" spans="1:9" ht="42" customHeight="1" thickTop="1" x14ac:dyDescent="0.3">
      <c r="B22" s="804" t="str">
        <f>IF(C18&gt;C20,"Since Restricted-Stabilization by State Statute was understated, verfiy that the unit did not appropriate fund balance in excess of legal amount available in row 12 above.","")</f>
        <v/>
      </c>
      <c r="C22" s="804"/>
      <c r="D22" s="804"/>
      <c r="E22" s="804"/>
      <c r="F22" s="778"/>
      <c r="G22" s="778"/>
    </row>
    <row r="23" spans="1:9" x14ac:dyDescent="0.3">
      <c r="B23" s="798" t="s">
        <v>1866</v>
      </c>
      <c r="C23" s="778"/>
      <c r="D23" s="778"/>
      <c r="E23" s="805" t="s">
        <v>1867</v>
      </c>
      <c r="G23" s="152"/>
      <c r="I23" s="176"/>
    </row>
    <row r="24" spans="1:9" x14ac:dyDescent="0.3">
      <c r="B24" s="798"/>
      <c r="C24" s="775" t="s">
        <v>1868</v>
      </c>
      <c r="D24" s="778"/>
      <c r="E24" s="775" t="s">
        <v>1869</v>
      </c>
      <c r="G24" s="152"/>
      <c r="I24" s="176"/>
    </row>
    <row r="25" spans="1:9" x14ac:dyDescent="0.3">
      <c r="B25" s="777" t="s">
        <v>1870</v>
      </c>
      <c r="C25" s="778"/>
      <c r="D25" s="778"/>
      <c r="E25" s="778"/>
      <c r="G25" s="152"/>
      <c r="I25" s="176"/>
    </row>
    <row r="26" spans="1:9" x14ac:dyDescent="0.3">
      <c r="B26" s="779" t="s">
        <v>1871</v>
      </c>
      <c r="C26" s="780">
        <f>Import!L56</f>
        <v>0</v>
      </c>
      <c r="D26" s="781"/>
      <c r="E26" s="780">
        <f>C26</f>
        <v>0</v>
      </c>
      <c r="G26" s="806">
        <v>532</v>
      </c>
      <c r="H26" s="807" t="s">
        <v>176</v>
      </c>
      <c r="I26" s="176"/>
    </row>
    <row r="27" spans="1:9" x14ac:dyDescent="0.3">
      <c r="B27" s="777" t="s">
        <v>1872</v>
      </c>
      <c r="C27" s="778"/>
      <c r="D27" s="778"/>
      <c r="E27" s="778"/>
      <c r="G27" s="152"/>
      <c r="H27" s="784"/>
      <c r="I27" s="176"/>
    </row>
    <row r="28" spans="1:9" x14ac:dyDescent="0.3">
      <c r="B28" s="779" t="s">
        <v>1873</v>
      </c>
      <c r="C28" s="785">
        <f>Import!L58</f>
        <v>0</v>
      </c>
      <c r="D28" s="786"/>
      <c r="E28" s="785">
        <f>C28</f>
        <v>0</v>
      </c>
      <c r="G28" s="806">
        <v>20</v>
      </c>
      <c r="H28" s="784" t="s">
        <v>178</v>
      </c>
      <c r="I28" s="176"/>
    </row>
    <row r="29" spans="1:9" ht="41.4" x14ac:dyDescent="0.3">
      <c r="B29" s="779" t="s">
        <v>1874</v>
      </c>
      <c r="C29" s="785">
        <f>Import!L61</f>
        <v>0</v>
      </c>
      <c r="D29" s="786"/>
      <c r="E29" s="785">
        <f>C29</f>
        <v>0</v>
      </c>
      <c r="G29" s="806">
        <v>509</v>
      </c>
      <c r="H29" s="808" t="s">
        <v>268</v>
      </c>
      <c r="I29" s="176"/>
    </row>
    <row r="30" spans="1:9" x14ac:dyDescent="0.3">
      <c r="B30" s="779" t="s">
        <v>1875</v>
      </c>
      <c r="C30" s="785">
        <f>Import!L59</f>
        <v>0</v>
      </c>
      <c r="D30" s="786"/>
      <c r="E30" s="785">
        <f>C30</f>
        <v>0</v>
      </c>
      <c r="G30" s="806">
        <v>533</v>
      </c>
      <c r="H30" s="784" t="s">
        <v>177</v>
      </c>
      <c r="I30" s="176"/>
    </row>
    <row r="31" spans="1:9" ht="41.4" x14ac:dyDescent="0.3">
      <c r="B31" s="779" t="s">
        <v>1876</v>
      </c>
      <c r="C31" s="785">
        <f>Import!L60</f>
        <v>0</v>
      </c>
      <c r="D31" s="786"/>
      <c r="E31" s="785">
        <f>C31</f>
        <v>0</v>
      </c>
      <c r="G31" s="806">
        <v>508</v>
      </c>
      <c r="H31" s="808" t="s">
        <v>270</v>
      </c>
      <c r="I31" s="176"/>
    </row>
    <row r="32" spans="1:9" ht="15" thickBot="1" x14ac:dyDescent="0.35">
      <c r="B32" s="809" t="s">
        <v>1877</v>
      </c>
      <c r="C32" s="813">
        <f>SUM(C26:C28)-C30</f>
        <v>0</v>
      </c>
      <c r="D32" s="781"/>
      <c r="E32" s="813">
        <f>SUM(E26:E28)-E30</f>
        <v>0</v>
      </c>
      <c r="F32" s="781"/>
      <c r="G32" s="813" t="s">
        <v>1856</v>
      </c>
      <c r="H32" s="794" t="s">
        <v>1882</v>
      </c>
      <c r="I32" s="176"/>
    </row>
    <row r="33" spans="1:9" ht="15" thickTop="1" x14ac:dyDescent="0.3">
      <c r="B33" s="778"/>
      <c r="C33" s="778"/>
      <c r="D33" s="778"/>
      <c r="E33" s="778"/>
      <c r="G33" s="152"/>
      <c r="I33" s="176"/>
    </row>
    <row r="34" spans="1:9" ht="15" thickBot="1" x14ac:dyDescent="0.35">
      <c r="B34" s="809" t="s">
        <v>1878</v>
      </c>
      <c r="C34" s="810" t="e">
        <f>C12/C32</f>
        <v>#DIV/0!</v>
      </c>
      <c r="D34" s="778"/>
      <c r="E34" s="810" t="e">
        <f>E12/E32</f>
        <v>#DIV/0!</v>
      </c>
      <c r="G34" s="152"/>
      <c r="I34" s="176"/>
    </row>
    <row r="35" spans="1:9" ht="15" thickTop="1" x14ac:dyDescent="0.3">
      <c r="C35" s="778"/>
      <c r="D35" s="778"/>
      <c r="E35" s="778"/>
      <c r="G35" s="152"/>
      <c r="I35" s="176"/>
    </row>
    <row r="36" spans="1:9" ht="15.6" x14ac:dyDescent="0.3">
      <c r="A36" s="811"/>
    </row>
    <row r="38" spans="1:9" x14ac:dyDescent="0.3">
      <c r="E38" s="533"/>
    </row>
    <row r="39" spans="1:9" x14ac:dyDescent="0.3">
      <c r="E39" s="812"/>
    </row>
    <row r="40" spans="1:9" x14ac:dyDescent="0.3">
      <c r="E40" s="812"/>
    </row>
    <row r="41" spans="1:9" x14ac:dyDescent="0.3">
      <c r="E41" s="812"/>
    </row>
    <row r="42" spans="1:9" x14ac:dyDescent="0.3">
      <c r="E42" s="812"/>
    </row>
    <row r="43" spans="1:9" x14ac:dyDescent="0.3">
      <c r="E43" s="812"/>
    </row>
  </sheetData>
  <sheetProtection algorithmName="SHA-512" hashValue="G6V4uCoy859J7y2YYmZoqMVfQ7pqNnCUbu5rfQ+vWvT/lf62jYhmmfxE0mf9MGGQInLbyXgbKspV0mmpUA3vqQ==" saltValue="/rVx5oYviy9ONPQmxMcoow==" spinCount="100000" sheet="1" objects="1" scenarios="1"/>
  <mergeCells count="1">
    <mergeCell ref="B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D28" sqref="D28"/>
    </sheetView>
  </sheetViews>
  <sheetFormatPr defaultColWidth="9.109375" defaultRowHeight="14.4" x14ac:dyDescent="0.3"/>
  <cols>
    <col min="1" max="1" width="9.109375" style="176"/>
    <col min="2" max="2" width="54.109375" style="176" customWidth="1"/>
    <col min="3" max="3" width="23.6640625" style="176" customWidth="1"/>
    <col min="4" max="4" width="19.6640625" style="176" customWidth="1"/>
    <col min="5" max="10" width="9.109375" style="176"/>
    <col min="11" max="11" width="54.109375" style="176" customWidth="1"/>
    <col min="12" max="16384" width="9.109375" style="176"/>
  </cols>
  <sheetData>
    <row r="1" spans="1:11" ht="43.2" x14ac:dyDescent="0.3">
      <c r="A1" s="176" t="s">
        <v>372</v>
      </c>
      <c r="B1" s="176" t="s">
        <v>452</v>
      </c>
      <c r="C1" s="180" t="s">
        <v>440</v>
      </c>
      <c r="D1" s="181" t="s">
        <v>563</v>
      </c>
      <c r="E1" s="176" t="s">
        <v>756</v>
      </c>
    </row>
    <row r="3" spans="1:11" ht="23.4" x14ac:dyDescent="0.45">
      <c r="A3" s="176">
        <v>50001</v>
      </c>
      <c r="B3" s="176" t="s">
        <v>453</v>
      </c>
      <c r="C3" s="176">
        <v>50</v>
      </c>
      <c r="D3" s="152" t="s">
        <v>50</v>
      </c>
      <c r="E3" s="188" t="s">
        <v>571</v>
      </c>
    </row>
    <row r="4" spans="1:11" x14ac:dyDescent="0.3">
      <c r="A4" s="176">
        <v>50006</v>
      </c>
      <c r="B4" s="176" t="s">
        <v>454</v>
      </c>
      <c r="C4" s="176">
        <v>50</v>
      </c>
      <c r="D4" s="152" t="s">
        <v>50</v>
      </c>
    </row>
    <row r="5" spans="1:11" x14ac:dyDescent="0.3">
      <c r="A5" s="176">
        <v>50013</v>
      </c>
      <c r="B5" s="176" t="s">
        <v>456</v>
      </c>
      <c r="C5" s="176">
        <v>50</v>
      </c>
      <c r="D5" s="152" t="s">
        <v>50</v>
      </c>
    </row>
    <row r="6" spans="1:11" x14ac:dyDescent="0.3">
      <c r="A6" s="176">
        <v>50016</v>
      </c>
      <c r="B6" s="525" t="s">
        <v>757</v>
      </c>
      <c r="C6" s="176">
        <v>50</v>
      </c>
      <c r="D6" s="152" t="s">
        <v>50</v>
      </c>
      <c r="K6" s="525"/>
    </row>
    <row r="7" spans="1:11" x14ac:dyDescent="0.3">
      <c r="A7" s="176">
        <v>50019</v>
      </c>
      <c r="B7" s="525" t="s">
        <v>758</v>
      </c>
      <c r="C7" s="176">
        <v>50</v>
      </c>
      <c r="D7" s="152" t="s">
        <v>50</v>
      </c>
      <c r="K7" s="525"/>
    </row>
    <row r="8" spans="1:11" x14ac:dyDescent="0.3">
      <c r="A8" s="176">
        <v>50504</v>
      </c>
      <c r="B8" s="176" t="s">
        <v>457</v>
      </c>
      <c r="C8" s="176">
        <v>50</v>
      </c>
      <c r="D8" s="152" t="s">
        <v>50</v>
      </c>
    </row>
    <row r="9" spans="1:11" x14ac:dyDescent="0.3">
      <c r="A9" s="176">
        <v>50021</v>
      </c>
      <c r="B9" s="525" t="s">
        <v>759</v>
      </c>
      <c r="C9" s="176">
        <v>50</v>
      </c>
      <c r="D9" s="152" t="s">
        <v>50</v>
      </c>
      <c r="K9" s="525"/>
    </row>
    <row r="10" spans="1:11" x14ac:dyDescent="0.3">
      <c r="A10" s="176">
        <v>50024</v>
      </c>
      <c r="B10" s="176" t="s">
        <v>458</v>
      </c>
      <c r="C10" s="176">
        <v>50</v>
      </c>
      <c r="D10" s="152" t="s">
        <v>50</v>
      </c>
    </row>
    <row r="11" spans="1:11" x14ac:dyDescent="0.3">
      <c r="A11" s="176">
        <v>50029</v>
      </c>
      <c r="B11" s="176" t="s">
        <v>459</v>
      </c>
      <c r="C11" s="176">
        <v>50</v>
      </c>
      <c r="D11" s="152" t="s">
        <v>50</v>
      </c>
    </row>
    <row r="12" spans="1:11" x14ac:dyDescent="0.3">
      <c r="A12" s="176">
        <v>50031</v>
      </c>
      <c r="B12" s="525" t="s">
        <v>760</v>
      </c>
      <c r="C12" s="176">
        <v>50</v>
      </c>
      <c r="D12" s="152" t="s">
        <v>50</v>
      </c>
      <c r="K12" s="525"/>
    </row>
    <row r="13" spans="1:11" x14ac:dyDescent="0.3">
      <c r="A13" s="176">
        <v>50469</v>
      </c>
      <c r="B13" s="176" t="s">
        <v>460</v>
      </c>
      <c r="C13" s="176">
        <v>50</v>
      </c>
      <c r="D13" s="152" t="s">
        <v>50</v>
      </c>
    </row>
    <row r="14" spans="1:11" x14ac:dyDescent="0.3">
      <c r="A14" s="176">
        <v>50034</v>
      </c>
      <c r="B14" s="176" t="s">
        <v>462</v>
      </c>
      <c r="C14" s="176">
        <v>50</v>
      </c>
      <c r="D14" s="152" t="s">
        <v>50</v>
      </c>
    </row>
    <row r="15" spans="1:11" x14ac:dyDescent="0.3">
      <c r="A15" s="176">
        <v>50038</v>
      </c>
      <c r="B15" s="176" t="s">
        <v>463</v>
      </c>
      <c r="C15" s="176">
        <v>50</v>
      </c>
      <c r="D15" s="152" t="s">
        <v>50</v>
      </c>
    </row>
    <row r="16" spans="1:11" x14ac:dyDescent="0.3">
      <c r="A16" s="176">
        <v>50506</v>
      </c>
      <c r="B16" s="176" t="s">
        <v>464</v>
      </c>
      <c r="C16" s="176">
        <v>50</v>
      </c>
      <c r="D16" s="152" t="s">
        <v>50</v>
      </c>
    </row>
    <row r="17" spans="1:11" x14ac:dyDescent="0.3">
      <c r="A17" s="176">
        <v>50045</v>
      </c>
      <c r="B17" s="176" t="s">
        <v>465</v>
      </c>
      <c r="C17" s="176">
        <v>50</v>
      </c>
      <c r="D17" s="152" t="s">
        <v>50</v>
      </c>
    </row>
    <row r="18" spans="1:11" x14ac:dyDescent="0.3">
      <c r="A18" s="176">
        <v>50049</v>
      </c>
      <c r="B18" s="176" t="s">
        <v>466</v>
      </c>
      <c r="C18" s="176">
        <v>50</v>
      </c>
      <c r="D18" s="152" t="s">
        <v>50</v>
      </c>
    </row>
    <row r="19" spans="1:11" x14ac:dyDescent="0.3">
      <c r="A19" s="176">
        <v>50055</v>
      </c>
      <c r="B19" s="525" t="s">
        <v>761</v>
      </c>
      <c r="C19" s="176">
        <v>50</v>
      </c>
      <c r="D19" s="152" t="s">
        <v>50</v>
      </c>
      <c r="K19" s="525"/>
    </row>
    <row r="20" spans="1:11" x14ac:dyDescent="0.3">
      <c r="A20" s="176">
        <v>50466</v>
      </c>
      <c r="B20" s="176" t="s">
        <v>762</v>
      </c>
      <c r="C20" s="176">
        <v>50</v>
      </c>
      <c r="D20" s="152" t="s">
        <v>50</v>
      </c>
    </row>
    <row r="21" spans="1:11" x14ac:dyDescent="0.3">
      <c r="A21" s="176">
        <v>50069</v>
      </c>
      <c r="B21" s="176" t="s">
        <v>467</v>
      </c>
      <c r="C21" s="176">
        <v>50</v>
      </c>
      <c r="D21" s="152" t="s">
        <v>50</v>
      </c>
    </row>
    <row r="22" spans="1:11" x14ac:dyDescent="0.3">
      <c r="A22" s="176">
        <v>50467</v>
      </c>
      <c r="B22" s="176" t="s">
        <v>468</v>
      </c>
      <c r="C22" s="176">
        <v>50</v>
      </c>
      <c r="D22" s="152" t="s">
        <v>50</v>
      </c>
    </row>
    <row r="23" spans="1:11" x14ac:dyDescent="0.3">
      <c r="A23" s="176">
        <v>50510</v>
      </c>
      <c r="B23" s="176" t="s">
        <v>469</v>
      </c>
      <c r="C23" s="176">
        <v>50</v>
      </c>
      <c r="D23" s="152" t="s">
        <v>50</v>
      </c>
    </row>
    <row r="24" spans="1:11" x14ac:dyDescent="0.3">
      <c r="A24" s="176">
        <v>50078</v>
      </c>
      <c r="B24" s="176" t="s">
        <v>763</v>
      </c>
      <c r="C24" s="176">
        <v>50</v>
      </c>
      <c r="D24" s="152" t="s">
        <v>50</v>
      </c>
    </row>
    <row r="25" spans="1:11" x14ac:dyDescent="0.3">
      <c r="A25" s="176">
        <v>50080</v>
      </c>
      <c r="B25" s="176" t="s">
        <v>764</v>
      </c>
      <c r="C25" s="176">
        <v>50</v>
      </c>
      <c r="D25" s="152" t="s">
        <v>50</v>
      </c>
    </row>
    <row r="26" spans="1:11" x14ac:dyDescent="0.3">
      <c r="A26" s="176">
        <v>50468</v>
      </c>
      <c r="B26" s="525" t="s">
        <v>765</v>
      </c>
      <c r="C26" s="176">
        <v>50</v>
      </c>
      <c r="D26" s="152" t="s">
        <v>50</v>
      </c>
      <c r="K26" s="525"/>
    </row>
    <row r="27" spans="1:11" x14ac:dyDescent="0.3">
      <c r="A27" s="176">
        <v>50086</v>
      </c>
      <c r="B27" s="176" t="s">
        <v>471</v>
      </c>
      <c r="C27" s="176">
        <v>50</v>
      </c>
      <c r="D27" s="152" t="s">
        <v>50</v>
      </c>
    </row>
    <row r="28" spans="1:11" x14ac:dyDescent="0.3">
      <c r="A28" s="176">
        <v>50087</v>
      </c>
      <c r="B28" s="176" t="s">
        <v>472</v>
      </c>
      <c r="C28" s="176">
        <v>50</v>
      </c>
      <c r="D28" s="152" t="s">
        <v>50</v>
      </c>
    </row>
    <row r="29" spans="1:11" x14ac:dyDescent="0.3">
      <c r="A29" s="176">
        <v>50091</v>
      </c>
      <c r="B29" s="525" t="s">
        <v>766</v>
      </c>
      <c r="C29" s="176">
        <v>50</v>
      </c>
      <c r="D29" s="152" t="s">
        <v>50</v>
      </c>
      <c r="K29" s="525"/>
    </row>
    <row r="30" spans="1:11" x14ac:dyDescent="0.3">
      <c r="A30" s="176">
        <v>50098</v>
      </c>
      <c r="B30" s="176" t="s">
        <v>767</v>
      </c>
      <c r="C30" s="176">
        <v>50</v>
      </c>
      <c r="D30" s="152" t="s">
        <v>50</v>
      </c>
    </row>
    <row r="31" spans="1:11" x14ac:dyDescent="0.3">
      <c r="A31" s="176">
        <v>50100</v>
      </c>
      <c r="B31" s="176" t="s">
        <v>768</v>
      </c>
      <c r="C31" s="176">
        <v>50</v>
      </c>
      <c r="D31" s="152" t="s">
        <v>50</v>
      </c>
    </row>
    <row r="32" spans="1:11" x14ac:dyDescent="0.3">
      <c r="A32" s="176">
        <v>50513</v>
      </c>
      <c r="B32" s="176" t="s">
        <v>473</v>
      </c>
      <c r="C32" s="176">
        <v>50</v>
      </c>
      <c r="D32" s="152" t="s">
        <v>50</v>
      </c>
    </row>
    <row r="33" spans="1:11" x14ac:dyDescent="0.3">
      <c r="A33" s="176">
        <v>50106</v>
      </c>
      <c r="B33" s="176" t="s">
        <v>474</v>
      </c>
      <c r="C33" s="176">
        <v>50</v>
      </c>
      <c r="D33" s="152" t="s">
        <v>50</v>
      </c>
    </row>
    <row r="34" spans="1:11" x14ac:dyDescent="0.3">
      <c r="A34" s="176">
        <v>50472</v>
      </c>
      <c r="B34" s="176" t="s">
        <v>475</v>
      </c>
      <c r="C34" s="176">
        <v>50</v>
      </c>
      <c r="D34" s="152" t="s">
        <v>50</v>
      </c>
    </row>
    <row r="35" spans="1:11" x14ac:dyDescent="0.3">
      <c r="A35" s="176">
        <v>50112</v>
      </c>
      <c r="B35" s="176" t="s">
        <v>476</v>
      </c>
      <c r="C35" s="176">
        <v>50</v>
      </c>
      <c r="D35" s="152" t="s">
        <v>50</v>
      </c>
    </row>
    <row r="36" spans="1:11" x14ac:dyDescent="0.3">
      <c r="A36" s="176">
        <v>50113</v>
      </c>
      <c r="B36" s="176" t="s">
        <v>477</v>
      </c>
      <c r="C36" s="176">
        <v>50</v>
      </c>
      <c r="D36" s="152" t="s">
        <v>50</v>
      </c>
    </row>
    <row r="37" spans="1:11" x14ac:dyDescent="0.3">
      <c r="A37" s="176">
        <v>50116</v>
      </c>
      <c r="B37" s="525" t="s">
        <v>769</v>
      </c>
      <c r="C37" s="176">
        <v>50</v>
      </c>
      <c r="D37" s="152" t="s">
        <v>50</v>
      </c>
      <c r="K37" s="525"/>
    </row>
    <row r="38" spans="1:11" x14ac:dyDescent="0.3">
      <c r="A38" s="176">
        <v>50121</v>
      </c>
      <c r="B38" s="176" t="s">
        <v>479</v>
      </c>
      <c r="C38" s="176">
        <v>50</v>
      </c>
      <c r="D38" s="152" t="s">
        <v>50</v>
      </c>
    </row>
    <row r="39" spans="1:11" x14ac:dyDescent="0.3">
      <c r="A39" s="176">
        <v>50122</v>
      </c>
      <c r="B39" s="176" t="s">
        <v>480</v>
      </c>
      <c r="C39" s="176">
        <v>50</v>
      </c>
      <c r="D39" s="152" t="s">
        <v>50</v>
      </c>
    </row>
    <row r="40" spans="1:11" x14ac:dyDescent="0.3">
      <c r="A40" s="176">
        <v>50125</v>
      </c>
      <c r="B40" s="176" t="s">
        <v>481</v>
      </c>
      <c r="C40" s="176">
        <v>50</v>
      </c>
      <c r="D40" s="152" t="s">
        <v>50</v>
      </c>
    </row>
    <row r="41" spans="1:11" x14ac:dyDescent="0.3">
      <c r="A41" s="176">
        <v>50126</v>
      </c>
      <c r="B41" s="525" t="s">
        <v>770</v>
      </c>
      <c r="C41" s="176">
        <v>50</v>
      </c>
      <c r="D41" s="152" t="s">
        <v>50</v>
      </c>
      <c r="K41" s="525"/>
    </row>
    <row r="42" spans="1:11" x14ac:dyDescent="0.3">
      <c r="A42" s="176">
        <v>50127</v>
      </c>
      <c r="B42" s="176" t="s">
        <v>771</v>
      </c>
      <c r="C42" s="176">
        <v>50</v>
      </c>
      <c r="D42" s="152" t="s">
        <v>50</v>
      </c>
    </row>
    <row r="43" spans="1:11" x14ac:dyDescent="0.3">
      <c r="A43" s="176">
        <v>50128</v>
      </c>
      <c r="B43" s="176" t="s">
        <v>483</v>
      </c>
      <c r="C43" s="176">
        <v>50</v>
      </c>
      <c r="D43" s="152" t="s">
        <v>50</v>
      </c>
    </row>
    <row r="44" spans="1:11" x14ac:dyDescent="0.3">
      <c r="A44" s="176">
        <v>50129</v>
      </c>
      <c r="B44" s="176" t="s">
        <v>484</v>
      </c>
      <c r="C44" s="176">
        <v>50</v>
      </c>
      <c r="D44" s="152" t="s">
        <v>50</v>
      </c>
    </row>
    <row r="45" spans="1:11" x14ac:dyDescent="0.3">
      <c r="A45" s="176">
        <v>50130</v>
      </c>
      <c r="B45" s="176" t="s">
        <v>485</v>
      </c>
      <c r="C45" s="176">
        <v>50</v>
      </c>
      <c r="D45" s="152" t="s">
        <v>50</v>
      </c>
    </row>
    <row r="46" spans="1:11" x14ac:dyDescent="0.3">
      <c r="A46" s="176">
        <v>50570</v>
      </c>
      <c r="B46" s="176" t="s">
        <v>486</v>
      </c>
      <c r="C46" s="176">
        <v>50</v>
      </c>
      <c r="D46" s="152" t="s">
        <v>50</v>
      </c>
    </row>
    <row r="47" spans="1:11" x14ac:dyDescent="0.3">
      <c r="A47" s="176">
        <v>50139</v>
      </c>
      <c r="B47" s="176" t="s">
        <v>488</v>
      </c>
      <c r="C47" s="176">
        <v>50</v>
      </c>
      <c r="D47" s="152" t="s">
        <v>50</v>
      </c>
    </row>
    <row r="48" spans="1:11" x14ac:dyDescent="0.3">
      <c r="A48" s="176">
        <v>50142</v>
      </c>
      <c r="B48" s="176" t="s">
        <v>489</v>
      </c>
      <c r="C48" s="176">
        <v>50</v>
      </c>
      <c r="D48" s="152" t="s">
        <v>50</v>
      </c>
    </row>
    <row r="49" spans="1:11" x14ac:dyDescent="0.3">
      <c r="A49" s="176">
        <v>50143</v>
      </c>
      <c r="B49" s="176" t="s">
        <v>490</v>
      </c>
      <c r="C49" s="176">
        <v>50</v>
      </c>
      <c r="D49" s="152" t="s">
        <v>50</v>
      </c>
    </row>
    <row r="50" spans="1:11" x14ac:dyDescent="0.3">
      <c r="A50" s="176">
        <v>50148</v>
      </c>
      <c r="B50" s="176" t="s">
        <v>369</v>
      </c>
      <c r="C50" s="176">
        <v>50</v>
      </c>
      <c r="D50" s="152" t="s">
        <v>50</v>
      </c>
    </row>
    <row r="51" spans="1:11" x14ac:dyDescent="0.3">
      <c r="A51" s="176">
        <v>50151</v>
      </c>
      <c r="B51" s="176" t="s">
        <v>772</v>
      </c>
      <c r="C51" s="176">
        <v>50</v>
      </c>
      <c r="D51" s="152" t="s">
        <v>50</v>
      </c>
    </row>
    <row r="52" spans="1:11" x14ac:dyDescent="0.3">
      <c r="A52" s="176">
        <v>50153</v>
      </c>
      <c r="B52" s="176" t="s">
        <v>491</v>
      </c>
      <c r="C52" s="176">
        <v>50</v>
      </c>
      <c r="D52" s="152" t="s">
        <v>50</v>
      </c>
    </row>
    <row r="53" spans="1:11" x14ac:dyDescent="0.3">
      <c r="A53" s="176">
        <v>50154</v>
      </c>
      <c r="B53" s="176" t="s">
        <v>492</v>
      </c>
      <c r="C53" s="176">
        <v>50</v>
      </c>
      <c r="D53" s="152" t="s">
        <v>50</v>
      </c>
    </row>
    <row r="54" spans="1:11" x14ac:dyDescent="0.3">
      <c r="A54" s="176">
        <v>50517</v>
      </c>
      <c r="B54" s="525" t="s">
        <v>773</v>
      </c>
      <c r="C54" s="176">
        <v>50</v>
      </c>
      <c r="D54" s="152" t="s">
        <v>50</v>
      </c>
      <c r="K54" s="525"/>
    </row>
    <row r="55" spans="1:11" x14ac:dyDescent="0.3">
      <c r="A55" s="176">
        <v>50448</v>
      </c>
      <c r="B55" s="176" t="s">
        <v>493</v>
      </c>
      <c r="C55" s="176">
        <v>50</v>
      </c>
      <c r="D55" s="152" t="s">
        <v>50</v>
      </c>
    </row>
    <row r="56" spans="1:11" x14ac:dyDescent="0.3">
      <c r="A56" s="176">
        <v>50163</v>
      </c>
      <c r="B56" s="176" t="s">
        <v>494</v>
      </c>
      <c r="C56" s="176">
        <v>50</v>
      </c>
      <c r="D56" s="152" t="s">
        <v>50</v>
      </c>
    </row>
    <row r="57" spans="1:11" x14ac:dyDescent="0.3">
      <c r="A57" s="176">
        <v>50165</v>
      </c>
      <c r="B57" s="176" t="s">
        <v>495</v>
      </c>
      <c r="C57" s="176">
        <v>50</v>
      </c>
      <c r="D57" s="152" t="s">
        <v>50</v>
      </c>
    </row>
    <row r="58" spans="1:11" x14ac:dyDescent="0.3">
      <c r="A58" s="176">
        <v>50166</v>
      </c>
      <c r="B58" s="176" t="s">
        <v>496</v>
      </c>
      <c r="C58" s="176">
        <v>50</v>
      </c>
      <c r="D58" s="152" t="s">
        <v>50</v>
      </c>
    </row>
    <row r="59" spans="1:11" x14ac:dyDescent="0.3">
      <c r="A59" s="176">
        <v>50167</v>
      </c>
      <c r="B59" s="176" t="s">
        <v>497</v>
      </c>
      <c r="C59" s="176">
        <v>50</v>
      </c>
      <c r="D59" s="152" t="s">
        <v>50</v>
      </c>
    </row>
    <row r="60" spans="1:11" x14ac:dyDescent="0.3">
      <c r="A60" s="176">
        <v>50171</v>
      </c>
      <c r="B60" s="525" t="s">
        <v>774</v>
      </c>
      <c r="C60" s="176">
        <v>50</v>
      </c>
      <c r="D60" s="152" t="s">
        <v>50</v>
      </c>
      <c r="K60" s="525"/>
    </row>
    <row r="61" spans="1:11" x14ac:dyDescent="0.3">
      <c r="A61" s="176">
        <v>50440</v>
      </c>
      <c r="B61" s="176" t="s">
        <v>775</v>
      </c>
      <c r="C61" s="176">
        <v>50</v>
      </c>
      <c r="D61" s="152" t="s">
        <v>50</v>
      </c>
    </row>
    <row r="62" spans="1:11" x14ac:dyDescent="0.3">
      <c r="A62" s="176">
        <v>50175</v>
      </c>
      <c r="B62" s="525" t="s">
        <v>370</v>
      </c>
      <c r="C62" s="176">
        <v>50</v>
      </c>
      <c r="D62" s="152" t="s">
        <v>50</v>
      </c>
      <c r="K62" s="525"/>
    </row>
    <row r="63" spans="1:11" x14ac:dyDescent="0.3">
      <c r="A63" s="176">
        <v>50177</v>
      </c>
      <c r="B63" s="525" t="s">
        <v>776</v>
      </c>
      <c r="C63" s="176">
        <v>50</v>
      </c>
      <c r="D63" s="152" t="s">
        <v>50</v>
      </c>
      <c r="K63" s="525"/>
    </row>
    <row r="64" spans="1:11" x14ac:dyDescent="0.3">
      <c r="A64" s="176">
        <v>50183</v>
      </c>
      <c r="B64" s="176" t="s">
        <v>498</v>
      </c>
      <c r="C64" s="176">
        <v>50</v>
      </c>
      <c r="D64" s="152" t="s">
        <v>50</v>
      </c>
    </row>
    <row r="65" spans="1:11" x14ac:dyDescent="0.3">
      <c r="A65" s="176">
        <v>50184</v>
      </c>
      <c r="B65" s="176" t="s">
        <v>499</v>
      </c>
      <c r="C65" s="176">
        <v>50</v>
      </c>
      <c r="D65" s="152" t="s">
        <v>50</v>
      </c>
    </row>
    <row r="66" spans="1:11" x14ac:dyDescent="0.3">
      <c r="A66" s="176">
        <v>50186</v>
      </c>
      <c r="B66" s="176" t="s">
        <v>500</v>
      </c>
      <c r="C66" s="176">
        <v>50</v>
      </c>
      <c r="D66" s="152" t="s">
        <v>50</v>
      </c>
    </row>
    <row r="67" spans="1:11" x14ac:dyDescent="0.3">
      <c r="A67" s="176">
        <v>50476</v>
      </c>
      <c r="B67" s="176" t="s">
        <v>409</v>
      </c>
      <c r="C67" s="176">
        <v>50</v>
      </c>
      <c r="D67" s="152" t="s">
        <v>50</v>
      </c>
    </row>
    <row r="68" spans="1:11" x14ac:dyDescent="0.3">
      <c r="A68" s="176">
        <v>50192</v>
      </c>
      <c r="B68" s="176" t="s">
        <v>410</v>
      </c>
      <c r="C68" s="176">
        <v>50</v>
      </c>
      <c r="D68" s="152" t="s">
        <v>50</v>
      </c>
    </row>
    <row r="69" spans="1:11" x14ac:dyDescent="0.3">
      <c r="A69" s="176">
        <v>50518</v>
      </c>
      <c r="B69" s="176" t="s">
        <v>411</v>
      </c>
      <c r="C69" s="176">
        <v>50</v>
      </c>
      <c r="D69" s="152" t="s">
        <v>50</v>
      </c>
    </row>
    <row r="70" spans="1:11" x14ac:dyDescent="0.3">
      <c r="A70" s="176">
        <v>50231</v>
      </c>
      <c r="B70" s="176" t="s">
        <v>412</v>
      </c>
      <c r="C70" s="176">
        <v>50</v>
      </c>
      <c r="D70" s="152" t="s">
        <v>50</v>
      </c>
    </row>
    <row r="71" spans="1:11" x14ac:dyDescent="0.3">
      <c r="A71" s="176">
        <v>50235</v>
      </c>
      <c r="B71" s="176" t="s">
        <v>414</v>
      </c>
      <c r="C71" s="176">
        <v>50</v>
      </c>
      <c r="D71" s="152" t="s">
        <v>50</v>
      </c>
    </row>
    <row r="72" spans="1:11" x14ac:dyDescent="0.3">
      <c r="A72" s="176">
        <v>50233</v>
      </c>
      <c r="B72" s="176" t="s">
        <v>413</v>
      </c>
      <c r="C72" s="176">
        <v>50</v>
      </c>
      <c r="D72" s="152" t="s">
        <v>50</v>
      </c>
    </row>
    <row r="73" spans="1:11" x14ac:dyDescent="0.3">
      <c r="A73" s="176">
        <v>50236</v>
      </c>
      <c r="B73" s="176" t="s">
        <v>415</v>
      </c>
      <c r="C73" s="176">
        <v>50</v>
      </c>
      <c r="D73" s="152" t="s">
        <v>50</v>
      </c>
    </row>
    <row r="74" spans="1:11" x14ac:dyDescent="0.3">
      <c r="A74" s="176">
        <v>50239</v>
      </c>
      <c r="B74" s="176" t="s">
        <v>416</v>
      </c>
      <c r="C74" s="176">
        <v>50</v>
      </c>
      <c r="D74" s="152" t="s">
        <v>50</v>
      </c>
    </row>
    <row r="75" spans="1:11" x14ac:dyDescent="0.3">
      <c r="A75" s="176">
        <v>50249</v>
      </c>
      <c r="B75" s="176" t="s">
        <v>417</v>
      </c>
      <c r="C75" s="176">
        <v>50</v>
      </c>
      <c r="D75" s="152" t="s">
        <v>50</v>
      </c>
    </row>
    <row r="76" spans="1:11" x14ac:dyDescent="0.3">
      <c r="A76" s="176">
        <v>50254</v>
      </c>
      <c r="B76" s="176" t="s">
        <v>777</v>
      </c>
      <c r="C76" s="176">
        <v>50</v>
      </c>
      <c r="D76" s="152" t="s">
        <v>50</v>
      </c>
    </row>
    <row r="77" spans="1:11" x14ac:dyDescent="0.3">
      <c r="A77" s="176">
        <v>50255</v>
      </c>
      <c r="B77" s="525" t="s">
        <v>778</v>
      </c>
      <c r="C77" s="176">
        <v>50</v>
      </c>
      <c r="D77" s="152" t="s">
        <v>50</v>
      </c>
      <c r="K77" s="525"/>
    </row>
    <row r="78" spans="1:11" x14ac:dyDescent="0.3">
      <c r="A78" s="176">
        <v>50257</v>
      </c>
      <c r="B78" s="176" t="s">
        <v>503</v>
      </c>
      <c r="C78" s="176">
        <v>50</v>
      </c>
      <c r="D78" s="152" t="s">
        <v>50</v>
      </c>
    </row>
    <row r="79" spans="1:11" x14ac:dyDescent="0.3">
      <c r="A79" s="176">
        <v>50452</v>
      </c>
      <c r="B79" s="525" t="s">
        <v>779</v>
      </c>
      <c r="C79" s="176">
        <v>50</v>
      </c>
      <c r="D79" s="152" t="s">
        <v>50</v>
      </c>
      <c r="K79" s="525"/>
    </row>
    <row r="80" spans="1:11" x14ac:dyDescent="0.3">
      <c r="A80" s="176">
        <v>50260</v>
      </c>
      <c r="B80" s="176" t="s">
        <v>504</v>
      </c>
      <c r="C80" s="176">
        <v>50</v>
      </c>
      <c r="D80" s="152" t="s">
        <v>50</v>
      </c>
    </row>
    <row r="81" spans="1:11" x14ac:dyDescent="0.3">
      <c r="A81" s="176">
        <v>50268</v>
      </c>
      <c r="B81" s="525" t="s">
        <v>780</v>
      </c>
      <c r="C81" s="176">
        <v>50</v>
      </c>
      <c r="D81" s="152" t="s">
        <v>50</v>
      </c>
      <c r="K81" s="525"/>
    </row>
    <row r="82" spans="1:11" x14ac:dyDescent="0.3">
      <c r="A82" s="176">
        <v>50269</v>
      </c>
      <c r="B82" s="176" t="s">
        <v>505</v>
      </c>
      <c r="C82" s="176">
        <v>50</v>
      </c>
      <c r="D82" s="152" t="s">
        <v>50</v>
      </c>
    </row>
    <row r="83" spans="1:11" x14ac:dyDescent="0.3">
      <c r="A83" s="176">
        <v>50480</v>
      </c>
      <c r="B83" s="176" t="s">
        <v>506</v>
      </c>
      <c r="C83" s="176">
        <v>50</v>
      </c>
      <c r="D83" s="152" t="s">
        <v>50</v>
      </c>
    </row>
    <row r="84" spans="1:11" x14ac:dyDescent="0.3">
      <c r="A84" s="176">
        <v>50278</v>
      </c>
      <c r="B84" s="176" t="s">
        <v>507</v>
      </c>
      <c r="C84" s="176">
        <v>50</v>
      </c>
      <c r="D84" s="152" t="s">
        <v>50</v>
      </c>
    </row>
    <row r="85" spans="1:11" x14ac:dyDescent="0.3">
      <c r="A85" s="176">
        <v>50280</v>
      </c>
      <c r="B85" s="176" t="s">
        <v>508</v>
      </c>
      <c r="C85" s="176">
        <v>50</v>
      </c>
      <c r="D85" s="152" t="s">
        <v>50</v>
      </c>
    </row>
    <row r="86" spans="1:11" x14ac:dyDescent="0.3">
      <c r="A86" s="176">
        <v>50281</v>
      </c>
      <c r="B86" s="176" t="s">
        <v>509</v>
      </c>
      <c r="C86" s="176">
        <v>50</v>
      </c>
      <c r="D86" s="152" t="s">
        <v>50</v>
      </c>
    </row>
    <row r="87" spans="1:11" x14ac:dyDescent="0.3">
      <c r="A87" s="176">
        <v>50478</v>
      </c>
      <c r="B87" s="176" t="s">
        <v>510</v>
      </c>
      <c r="C87" s="176">
        <v>50</v>
      </c>
      <c r="D87" s="152" t="s">
        <v>50</v>
      </c>
    </row>
    <row r="88" spans="1:11" x14ac:dyDescent="0.3">
      <c r="A88" s="176">
        <v>50283</v>
      </c>
      <c r="B88" s="176" t="s">
        <v>512</v>
      </c>
      <c r="C88" s="176">
        <v>50</v>
      </c>
      <c r="D88" s="152" t="s">
        <v>50</v>
      </c>
    </row>
    <row r="89" spans="1:11" x14ac:dyDescent="0.3">
      <c r="A89" s="176">
        <v>50285</v>
      </c>
      <c r="B89" s="176" t="s">
        <v>513</v>
      </c>
      <c r="C89" s="176">
        <v>50</v>
      </c>
      <c r="D89" s="152" t="s">
        <v>50</v>
      </c>
    </row>
    <row r="90" spans="1:11" x14ac:dyDescent="0.3">
      <c r="A90" s="176">
        <v>50296</v>
      </c>
      <c r="B90" s="176" t="s">
        <v>516</v>
      </c>
      <c r="C90" s="176">
        <v>50</v>
      </c>
      <c r="D90" s="152" t="s">
        <v>50</v>
      </c>
    </row>
    <row r="91" spans="1:11" x14ac:dyDescent="0.3">
      <c r="A91" s="176">
        <v>50297</v>
      </c>
      <c r="B91" s="176" t="s">
        <v>517</v>
      </c>
      <c r="C91" s="176">
        <v>50</v>
      </c>
      <c r="D91" s="152" t="s">
        <v>50</v>
      </c>
    </row>
    <row r="92" spans="1:11" x14ac:dyDescent="0.3">
      <c r="A92" s="176">
        <v>50305</v>
      </c>
      <c r="B92" s="525" t="s">
        <v>781</v>
      </c>
      <c r="C92" s="176">
        <v>50</v>
      </c>
      <c r="D92" s="152" t="s">
        <v>50</v>
      </c>
      <c r="K92" s="525"/>
    </row>
    <row r="93" spans="1:11" x14ac:dyDescent="0.3">
      <c r="A93" s="176">
        <v>50479</v>
      </c>
      <c r="B93" s="176" t="s">
        <v>518</v>
      </c>
      <c r="C93" s="176">
        <v>50</v>
      </c>
      <c r="D93" s="152" t="s">
        <v>50</v>
      </c>
    </row>
    <row r="94" spans="1:11" x14ac:dyDescent="0.3">
      <c r="A94" s="176">
        <v>50307</v>
      </c>
      <c r="B94" s="176" t="s">
        <v>519</v>
      </c>
      <c r="C94" s="176">
        <v>50</v>
      </c>
      <c r="D94" s="152" t="s">
        <v>50</v>
      </c>
    </row>
    <row r="95" spans="1:11" x14ac:dyDescent="0.3">
      <c r="A95" s="176">
        <v>50310</v>
      </c>
      <c r="B95" s="176" t="s">
        <v>520</v>
      </c>
      <c r="C95" s="176">
        <v>50</v>
      </c>
      <c r="D95" s="152" t="s">
        <v>50</v>
      </c>
    </row>
    <row r="96" spans="1:11" x14ac:dyDescent="0.3">
      <c r="A96" s="176">
        <v>50311</v>
      </c>
      <c r="B96" s="176" t="s">
        <v>521</v>
      </c>
      <c r="C96" s="176">
        <v>50</v>
      </c>
      <c r="D96" s="152" t="s">
        <v>50</v>
      </c>
    </row>
    <row r="97" spans="1:11" x14ac:dyDescent="0.3">
      <c r="A97" s="176">
        <v>50314</v>
      </c>
      <c r="B97" s="176" t="s">
        <v>522</v>
      </c>
      <c r="C97" s="176">
        <v>50</v>
      </c>
      <c r="D97" s="152" t="s">
        <v>50</v>
      </c>
    </row>
    <row r="98" spans="1:11" x14ac:dyDescent="0.3">
      <c r="A98" s="176">
        <v>50316</v>
      </c>
      <c r="B98" s="176" t="s">
        <v>523</v>
      </c>
      <c r="C98" s="176">
        <v>50</v>
      </c>
      <c r="D98" s="152" t="s">
        <v>50</v>
      </c>
    </row>
    <row r="99" spans="1:11" x14ac:dyDescent="0.3">
      <c r="A99" s="176">
        <v>50318</v>
      </c>
      <c r="B99" s="176" t="s">
        <v>524</v>
      </c>
      <c r="C99" s="176">
        <v>50</v>
      </c>
      <c r="D99" s="152" t="s">
        <v>50</v>
      </c>
    </row>
    <row r="100" spans="1:11" x14ac:dyDescent="0.3">
      <c r="A100" s="176">
        <v>50323</v>
      </c>
      <c r="B100" s="176" t="s">
        <v>525</v>
      </c>
      <c r="C100" s="176">
        <v>50</v>
      </c>
      <c r="D100" s="152" t="s">
        <v>50</v>
      </c>
    </row>
    <row r="101" spans="1:11" x14ac:dyDescent="0.3">
      <c r="A101" s="176">
        <v>50321</v>
      </c>
      <c r="B101" s="176" t="s">
        <v>782</v>
      </c>
      <c r="C101" s="176">
        <v>50</v>
      </c>
      <c r="D101" s="152" t="s">
        <v>50</v>
      </c>
    </row>
    <row r="102" spans="1:11" x14ac:dyDescent="0.3">
      <c r="A102" s="176">
        <v>50325</v>
      </c>
      <c r="B102" s="176" t="s">
        <v>526</v>
      </c>
      <c r="C102" s="176">
        <v>50</v>
      </c>
      <c r="D102" s="152" t="s">
        <v>50</v>
      </c>
    </row>
    <row r="103" spans="1:11" x14ac:dyDescent="0.3">
      <c r="A103" s="176">
        <v>50327</v>
      </c>
      <c r="B103" s="176" t="s">
        <v>527</v>
      </c>
      <c r="C103" s="176">
        <v>50</v>
      </c>
      <c r="D103" s="152" t="s">
        <v>50</v>
      </c>
    </row>
    <row r="104" spans="1:11" x14ac:dyDescent="0.3">
      <c r="A104" s="176">
        <v>50328</v>
      </c>
      <c r="B104" s="176" t="s">
        <v>371</v>
      </c>
      <c r="C104" s="176">
        <v>50</v>
      </c>
      <c r="D104" s="152" t="s">
        <v>50</v>
      </c>
    </row>
    <row r="105" spans="1:11" x14ac:dyDescent="0.3">
      <c r="A105" s="176">
        <v>50332</v>
      </c>
      <c r="B105" s="176" t="s">
        <v>528</v>
      </c>
      <c r="C105" s="176">
        <v>50</v>
      </c>
      <c r="D105" s="152" t="s">
        <v>50</v>
      </c>
    </row>
    <row r="106" spans="1:11" x14ac:dyDescent="0.3">
      <c r="A106" s="176">
        <v>50334</v>
      </c>
      <c r="B106" s="525" t="s">
        <v>783</v>
      </c>
      <c r="C106" s="176">
        <v>50</v>
      </c>
      <c r="D106" s="152" t="s">
        <v>50</v>
      </c>
      <c r="K106" s="525"/>
    </row>
    <row r="107" spans="1:11" x14ac:dyDescent="0.3">
      <c r="A107" s="176">
        <v>50336</v>
      </c>
      <c r="B107" s="176" t="s">
        <v>784</v>
      </c>
      <c r="C107" s="176">
        <v>50</v>
      </c>
      <c r="D107" s="152" t="s">
        <v>50</v>
      </c>
    </row>
    <row r="108" spans="1:11" x14ac:dyDescent="0.3">
      <c r="A108" s="176">
        <v>50337</v>
      </c>
      <c r="B108" s="525" t="s">
        <v>785</v>
      </c>
      <c r="C108" s="176">
        <v>50</v>
      </c>
      <c r="D108" s="152" t="s">
        <v>50</v>
      </c>
      <c r="K108" s="525"/>
    </row>
    <row r="109" spans="1:11" x14ac:dyDescent="0.3">
      <c r="A109" s="176">
        <v>50338</v>
      </c>
      <c r="B109" s="525" t="s">
        <v>786</v>
      </c>
      <c r="C109" s="176">
        <v>50</v>
      </c>
      <c r="D109" s="152" t="s">
        <v>50</v>
      </c>
      <c r="K109" s="525"/>
    </row>
    <row r="110" spans="1:11" x14ac:dyDescent="0.3">
      <c r="A110" s="176">
        <v>50340</v>
      </c>
      <c r="B110" s="176" t="s">
        <v>787</v>
      </c>
      <c r="C110" s="176">
        <v>50</v>
      </c>
      <c r="D110" s="152" t="s">
        <v>50</v>
      </c>
    </row>
    <row r="111" spans="1:11" x14ac:dyDescent="0.3">
      <c r="A111" s="176">
        <v>50343</v>
      </c>
      <c r="B111" s="176" t="s">
        <v>529</v>
      </c>
      <c r="C111" s="176">
        <v>50</v>
      </c>
      <c r="D111" s="152" t="s">
        <v>50</v>
      </c>
    </row>
    <row r="112" spans="1:11" x14ac:dyDescent="0.3">
      <c r="A112" s="176">
        <v>50348</v>
      </c>
      <c r="B112" s="176" t="s">
        <v>531</v>
      </c>
      <c r="C112" s="176">
        <v>50</v>
      </c>
      <c r="D112" s="152" t="s">
        <v>50</v>
      </c>
    </row>
    <row r="113" spans="1:11" x14ac:dyDescent="0.3">
      <c r="A113" s="176">
        <v>50541</v>
      </c>
      <c r="B113" s="176" t="s">
        <v>532</v>
      </c>
      <c r="C113" s="176">
        <v>50</v>
      </c>
      <c r="D113" s="152" t="s">
        <v>50</v>
      </c>
    </row>
    <row r="114" spans="1:11" x14ac:dyDescent="0.3">
      <c r="A114" s="176">
        <v>50355</v>
      </c>
      <c r="B114" s="176" t="s">
        <v>533</v>
      </c>
      <c r="C114" s="176">
        <v>50</v>
      </c>
      <c r="D114" s="152" t="s">
        <v>50</v>
      </c>
    </row>
    <row r="115" spans="1:11" x14ac:dyDescent="0.3">
      <c r="A115" s="176">
        <v>50357</v>
      </c>
      <c r="B115" s="525" t="s">
        <v>788</v>
      </c>
      <c r="C115" s="176">
        <v>50</v>
      </c>
      <c r="D115" s="152" t="s">
        <v>50</v>
      </c>
      <c r="K115" s="525"/>
    </row>
    <row r="116" spans="1:11" x14ac:dyDescent="0.3">
      <c r="A116" s="176">
        <v>50360</v>
      </c>
      <c r="B116" s="176" t="s">
        <v>534</v>
      </c>
      <c r="C116" s="176">
        <v>50</v>
      </c>
      <c r="D116" s="152" t="s">
        <v>50</v>
      </c>
    </row>
    <row r="117" spans="1:11" x14ac:dyDescent="0.3">
      <c r="A117" s="176">
        <v>50370</v>
      </c>
      <c r="B117" s="176" t="s">
        <v>535</v>
      </c>
      <c r="C117" s="176">
        <v>50</v>
      </c>
      <c r="D117" s="152" t="s">
        <v>50</v>
      </c>
    </row>
    <row r="118" spans="1:11" x14ac:dyDescent="0.3">
      <c r="A118" s="176">
        <v>50374</v>
      </c>
      <c r="B118" s="176" t="s">
        <v>789</v>
      </c>
      <c r="C118" s="176">
        <v>50</v>
      </c>
      <c r="D118" s="152" t="s">
        <v>50</v>
      </c>
    </row>
    <row r="119" spans="1:11" x14ac:dyDescent="0.3">
      <c r="A119" s="176">
        <v>50483</v>
      </c>
      <c r="B119" s="176" t="s">
        <v>790</v>
      </c>
      <c r="C119" s="176">
        <v>50</v>
      </c>
      <c r="D119" s="152" t="s">
        <v>50</v>
      </c>
    </row>
    <row r="120" spans="1:11" x14ac:dyDescent="0.3">
      <c r="A120" s="176">
        <v>50386</v>
      </c>
      <c r="B120" s="176" t="s">
        <v>791</v>
      </c>
      <c r="C120" s="176">
        <v>50</v>
      </c>
      <c r="D120" s="152" t="s">
        <v>50</v>
      </c>
    </row>
    <row r="121" spans="1:11" x14ac:dyDescent="0.3">
      <c r="A121" s="176">
        <v>50389</v>
      </c>
      <c r="B121" s="176" t="s">
        <v>537</v>
      </c>
      <c r="C121" s="176">
        <v>50</v>
      </c>
      <c r="D121" s="152" t="s">
        <v>50</v>
      </c>
    </row>
    <row r="122" spans="1:11" x14ac:dyDescent="0.3">
      <c r="A122" s="176">
        <v>50500</v>
      </c>
      <c r="B122" s="176" t="s">
        <v>538</v>
      </c>
      <c r="C122" s="176">
        <v>50</v>
      </c>
      <c r="D122" s="152" t="s">
        <v>50</v>
      </c>
    </row>
    <row r="123" spans="1:11" x14ac:dyDescent="0.3">
      <c r="A123" s="176">
        <v>50390</v>
      </c>
      <c r="B123" s="525" t="s">
        <v>792</v>
      </c>
      <c r="C123" s="176">
        <v>50</v>
      </c>
      <c r="D123" s="152" t="s">
        <v>50</v>
      </c>
      <c r="K123" s="525"/>
    </row>
    <row r="124" spans="1:11" x14ac:dyDescent="0.3">
      <c r="A124" s="176">
        <v>50396</v>
      </c>
      <c r="B124" s="176" t="s">
        <v>539</v>
      </c>
      <c r="C124" s="176">
        <v>50</v>
      </c>
      <c r="D124" s="152" t="s">
        <v>50</v>
      </c>
    </row>
    <row r="125" spans="1:11" x14ac:dyDescent="0.3">
      <c r="A125" s="176">
        <v>50399</v>
      </c>
      <c r="B125" s="176" t="s">
        <v>541</v>
      </c>
      <c r="C125" s="176">
        <v>50</v>
      </c>
      <c r="D125" s="152" t="s">
        <v>50</v>
      </c>
    </row>
    <row r="126" spans="1:11" x14ac:dyDescent="0.3">
      <c r="A126" s="176">
        <v>50401</v>
      </c>
      <c r="B126" s="176" t="s">
        <v>542</v>
      </c>
      <c r="C126" s="176">
        <v>50</v>
      </c>
      <c r="D126" s="152" t="s">
        <v>50</v>
      </c>
    </row>
    <row r="127" spans="1:11" x14ac:dyDescent="0.3">
      <c r="A127" s="176">
        <v>50402</v>
      </c>
      <c r="B127" s="525" t="s">
        <v>793</v>
      </c>
      <c r="C127" s="176">
        <v>50</v>
      </c>
      <c r="D127" s="152" t="s">
        <v>50</v>
      </c>
      <c r="K127" s="525"/>
    </row>
    <row r="128" spans="1:11" x14ac:dyDescent="0.3">
      <c r="A128" s="176">
        <v>50486</v>
      </c>
      <c r="B128" s="176" t="s">
        <v>794</v>
      </c>
      <c r="C128" s="176">
        <v>50</v>
      </c>
      <c r="D128" s="152" t="s">
        <v>50</v>
      </c>
    </row>
    <row r="129" spans="1:11" x14ac:dyDescent="0.3">
      <c r="A129" s="176">
        <v>50409</v>
      </c>
      <c r="B129" s="176" t="s">
        <v>795</v>
      </c>
      <c r="C129" s="176">
        <v>50</v>
      </c>
      <c r="D129" s="152" t="s">
        <v>50</v>
      </c>
    </row>
    <row r="130" spans="1:11" x14ac:dyDescent="0.3">
      <c r="A130" s="176">
        <v>50420</v>
      </c>
      <c r="B130" s="176" t="s">
        <v>543</v>
      </c>
      <c r="C130" s="176">
        <v>50</v>
      </c>
      <c r="D130" s="152" t="s">
        <v>50</v>
      </c>
    </row>
    <row r="131" spans="1:11" x14ac:dyDescent="0.3">
      <c r="A131" s="176">
        <v>50421</v>
      </c>
      <c r="B131" s="525" t="s">
        <v>796</v>
      </c>
      <c r="C131" s="176">
        <v>50</v>
      </c>
      <c r="D131" s="152" t="s">
        <v>50</v>
      </c>
      <c r="K131" s="525"/>
    </row>
    <row r="132" spans="1:11" x14ac:dyDescent="0.3">
      <c r="A132" s="176">
        <v>50423</v>
      </c>
      <c r="B132" s="176" t="s">
        <v>544</v>
      </c>
      <c r="C132" s="176">
        <v>50</v>
      </c>
      <c r="D132" s="152" t="s">
        <v>50</v>
      </c>
    </row>
    <row r="133" spans="1:11" x14ac:dyDescent="0.3">
      <c r="A133" s="176">
        <v>50432</v>
      </c>
      <c r="B133" s="525" t="s">
        <v>797</v>
      </c>
      <c r="C133" s="176">
        <v>50</v>
      </c>
      <c r="D133" s="152" t="s">
        <v>50</v>
      </c>
      <c r="K133" s="525"/>
    </row>
    <row r="134" spans="1:11" x14ac:dyDescent="0.3">
      <c r="A134" s="176">
        <v>50499</v>
      </c>
      <c r="B134" s="525" t="s">
        <v>798</v>
      </c>
      <c r="C134" s="176">
        <v>50</v>
      </c>
      <c r="D134" s="152" t="s">
        <v>50</v>
      </c>
      <c r="K134" s="525"/>
    </row>
    <row r="135" spans="1:11" x14ac:dyDescent="0.3">
      <c r="A135" s="176">
        <v>5103</v>
      </c>
      <c r="B135" s="176" t="s">
        <v>455</v>
      </c>
      <c r="C135" s="176">
        <v>51</v>
      </c>
      <c r="D135" s="152" t="s">
        <v>50</v>
      </c>
    </row>
    <row r="136" spans="1:11" x14ac:dyDescent="0.3">
      <c r="A136" s="176">
        <v>5107</v>
      </c>
      <c r="B136" s="176" t="s">
        <v>461</v>
      </c>
      <c r="C136" s="176">
        <v>51</v>
      </c>
      <c r="D136" s="152" t="s">
        <v>50</v>
      </c>
    </row>
    <row r="137" spans="1:11" x14ac:dyDescent="0.3">
      <c r="A137" s="176">
        <v>5116</v>
      </c>
      <c r="B137" s="525" t="s">
        <v>799</v>
      </c>
      <c r="C137" s="176">
        <v>51</v>
      </c>
      <c r="D137" s="152" t="s">
        <v>50</v>
      </c>
      <c r="K137" s="525"/>
    </row>
    <row r="138" spans="1:11" x14ac:dyDescent="0.3">
      <c r="A138" s="176">
        <v>5119</v>
      </c>
      <c r="B138" s="525" t="s">
        <v>800</v>
      </c>
      <c r="C138" s="176">
        <v>51</v>
      </c>
      <c r="D138" s="152" t="s">
        <v>50</v>
      </c>
      <c r="K138" s="525"/>
    </row>
    <row r="139" spans="1:11" x14ac:dyDescent="0.3">
      <c r="A139" s="176">
        <v>5123</v>
      </c>
      <c r="B139" s="176" t="s">
        <v>801</v>
      </c>
      <c r="C139" s="176">
        <v>51</v>
      </c>
      <c r="D139" s="152" t="s">
        <v>50</v>
      </c>
    </row>
    <row r="140" spans="1:11" x14ac:dyDescent="0.3">
      <c r="A140" s="176">
        <v>5129</v>
      </c>
      <c r="B140" s="525" t="s">
        <v>802</v>
      </c>
      <c r="C140" s="176">
        <v>51</v>
      </c>
      <c r="D140" s="152" t="s">
        <v>50</v>
      </c>
      <c r="K140" s="525"/>
    </row>
    <row r="141" spans="1:11" x14ac:dyDescent="0.3">
      <c r="A141" s="176">
        <v>5132</v>
      </c>
      <c r="B141" s="176" t="s">
        <v>478</v>
      </c>
      <c r="C141" s="176">
        <v>51</v>
      </c>
      <c r="D141" s="152" t="s">
        <v>50</v>
      </c>
    </row>
    <row r="142" spans="1:11" x14ac:dyDescent="0.3">
      <c r="A142" s="176">
        <v>5137</v>
      </c>
      <c r="B142" s="176" t="s">
        <v>803</v>
      </c>
      <c r="C142" s="176">
        <v>51</v>
      </c>
      <c r="D142" s="152" t="s">
        <v>50</v>
      </c>
    </row>
    <row r="143" spans="1:11" x14ac:dyDescent="0.3">
      <c r="A143" s="176">
        <v>5147</v>
      </c>
      <c r="B143" s="176" t="s">
        <v>501</v>
      </c>
      <c r="C143" s="176">
        <v>51</v>
      </c>
      <c r="D143" s="152" t="s">
        <v>50</v>
      </c>
    </row>
    <row r="144" spans="1:11" x14ac:dyDescent="0.3">
      <c r="A144" s="176">
        <v>5156</v>
      </c>
      <c r="B144" s="176" t="s">
        <v>502</v>
      </c>
      <c r="C144" s="176">
        <v>51</v>
      </c>
      <c r="D144" s="152" t="s">
        <v>50</v>
      </c>
    </row>
    <row r="145" spans="1:11" x14ac:dyDescent="0.3">
      <c r="A145" s="176">
        <v>5157</v>
      </c>
      <c r="B145" s="176" t="s">
        <v>804</v>
      </c>
      <c r="C145" s="176">
        <v>51</v>
      </c>
      <c r="D145" s="152" t="s">
        <v>50</v>
      </c>
    </row>
    <row r="146" spans="1:11" x14ac:dyDescent="0.3">
      <c r="A146" s="176">
        <v>5165</v>
      </c>
      <c r="B146" s="176" t="s">
        <v>511</v>
      </c>
      <c r="C146" s="176">
        <v>51</v>
      </c>
      <c r="D146" s="152" t="s">
        <v>50</v>
      </c>
    </row>
    <row r="147" spans="1:11" x14ac:dyDescent="0.3">
      <c r="A147" s="176">
        <v>5167</v>
      </c>
      <c r="B147" s="176" t="s">
        <v>514</v>
      </c>
      <c r="C147" s="176">
        <v>51</v>
      </c>
      <c r="D147" s="152" t="s">
        <v>50</v>
      </c>
    </row>
    <row r="148" spans="1:11" x14ac:dyDescent="0.3">
      <c r="A148" s="176">
        <v>5170</v>
      </c>
      <c r="B148" s="176" t="s">
        <v>515</v>
      </c>
      <c r="C148" s="176">
        <v>51</v>
      </c>
      <c r="D148" s="152" t="s">
        <v>50</v>
      </c>
    </row>
    <row r="149" spans="1:11" x14ac:dyDescent="0.3">
      <c r="A149" s="176">
        <v>5172</v>
      </c>
      <c r="B149" s="176" t="s">
        <v>805</v>
      </c>
      <c r="C149" s="176">
        <v>51</v>
      </c>
      <c r="D149" s="152" t="s">
        <v>50</v>
      </c>
    </row>
    <row r="150" spans="1:11" x14ac:dyDescent="0.3">
      <c r="A150" s="176">
        <v>5182</v>
      </c>
      <c r="B150" s="176" t="s">
        <v>530</v>
      </c>
      <c r="C150" s="176">
        <v>51</v>
      </c>
      <c r="D150" s="152" t="s">
        <v>50</v>
      </c>
    </row>
    <row r="151" spans="1:11" x14ac:dyDescent="0.3">
      <c r="A151" s="176">
        <v>5188</v>
      </c>
      <c r="B151" s="176" t="s">
        <v>540</v>
      </c>
      <c r="C151" s="176">
        <v>51</v>
      </c>
      <c r="D151" s="152" t="s">
        <v>50</v>
      </c>
    </row>
    <row r="152" spans="1:11" x14ac:dyDescent="0.3">
      <c r="A152" s="176">
        <v>591706</v>
      </c>
      <c r="B152" s="526" t="s">
        <v>806</v>
      </c>
      <c r="C152" s="176">
        <v>59</v>
      </c>
      <c r="D152" s="152" t="s">
        <v>50</v>
      </c>
      <c r="K152" s="526"/>
    </row>
    <row r="153" spans="1:11" x14ac:dyDescent="0.3">
      <c r="A153" s="176">
        <v>591612</v>
      </c>
      <c r="B153" s="526" t="s">
        <v>807</v>
      </c>
      <c r="C153" s="176">
        <v>59</v>
      </c>
      <c r="D153" s="152" t="s">
        <v>50</v>
      </c>
      <c r="K153" s="526"/>
    </row>
    <row r="154" spans="1:11" x14ac:dyDescent="0.3">
      <c r="A154" s="176">
        <v>591604</v>
      </c>
      <c r="B154" s="176" t="s">
        <v>470</v>
      </c>
      <c r="C154" s="176">
        <v>59</v>
      </c>
      <c r="D154" s="152" t="s">
        <v>50</v>
      </c>
    </row>
    <row r="155" spans="1:11" x14ac:dyDescent="0.3">
      <c r="A155" s="176">
        <v>591632</v>
      </c>
      <c r="B155" s="525" t="s">
        <v>482</v>
      </c>
      <c r="C155" s="176">
        <v>59</v>
      </c>
      <c r="D155" s="152" t="s">
        <v>50</v>
      </c>
      <c r="K155" s="525"/>
    </row>
    <row r="156" spans="1:11" x14ac:dyDescent="0.3">
      <c r="A156" s="176">
        <v>591607</v>
      </c>
      <c r="B156" s="176" t="s">
        <v>487</v>
      </c>
      <c r="C156" s="176">
        <v>59</v>
      </c>
      <c r="D156" s="152" t="s">
        <v>50</v>
      </c>
    </row>
    <row r="157" spans="1:11" x14ac:dyDescent="0.3">
      <c r="A157" s="176">
        <v>591613</v>
      </c>
      <c r="B157" s="176" t="s">
        <v>808</v>
      </c>
      <c r="C157" s="176">
        <v>59</v>
      </c>
      <c r="D157" s="152" t="s">
        <v>50</v>
      </c>
    </row>
    <row r="158" spans="1:11" x14ac:dyDescent="0.3">
      <c r="A158" s="176">
        <v>591616</v>
      </c>
      <c r="B158" s="525" t="s">
        <v>809</v>
      </c>
      <c r="C158" s="176">
        <v>59</v>
      </c>
      <c r="D158" s="152" t="s">
        <v>50</v>
      </c>
      <c r="K158" s="525"/>
    </row>
    <row r="159" spans="1:11" x14ac:dyDescent="0.3">
      <c r="A159" s="176">
        <v>592368</v>
      </c>
      <c r="B159" s="176" t="s">
        <v>536</v>
      </c>
      <c r="C159" s="176">
        <v>59</v>
      </c>
      <c r="D159" s="152" t="s">
        <v>50</v>
      </c>
    </row>
    <row r="160" spans="1:11" x14ac:dyDescent="0.3">
      <c r="A160" s="176">
        <v>591633</v>
      </c>
      <c r="B160" s="525" t="s">
        <v>810</v>
      </c>
      <c r="C160" s="176">
        <v>59</v>
      </c>
      <c r="D160" s="152" t="s">
        <v>50</v>
      </c>
      <c r="K160" s="525"/>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417F-E387-49FF-9D5C-D583ABFED731}">
  <dimension ref="A1:AZ242"/>
  <sheetViews>
    <sheetView workbookViewId="0">
      <selection activeCell="C1" sqref="C1"/>
    </sheetView>
  </sheetViews>
  <sheetFormatPr defaultRowHeight="14.4" x14ac:dyDescent="0.3"/>
  <cols>
    <col min="4" max="52" width="20.77734375" customWidth="1"/>
  </cols>
  <sheetData>
    <row r="1" spans="1:52" x14ac:dyDescent="0.3">
      <c r="D1" t="s">
        <v>1304</v>
      </c>
      <c r="E1" t="s">
        <v>1305</v>
      </c>
      <c r="F1" t="s">
        <v>1306</v>
      </c>
      <c r="G1" t="s">
        <v>1307</v>
      </c>
      <c r="H1" t="s">
        <v>1308</v>
      </c>
      <c r="I1" t="s">
        <v>1309</v>
      </c>
      <c r="J1" t="s">
        <v>1310</v>
      </c>
      <c r="K1" t="s">
        <v>1311</v>
      </c>
      <c r="L1" t="s">
        <v>470</v>
      </c>
      <c r="M1" t="s">
        <v>1312</v>
      </c>
      <c r="N1" t="s">
        <v>1313</v>
      </c>
      <c r="O1" t="s">
        <v>482</v>
      </c>
      <c r="P1" t="s">
        <v>1314</v>
      </c>
      <c r="Q1" t="s">
        <v>1315</v>
      </c>
      <c r="R1" t="s">
        <v>1316</v>
      </c>
      <c r="S1" t="s">
        <v>487</v>
      </c>
      <c r="T1" t="s">
        <v>1317</v>
      </c>
      <c r="U1" t="s">
        <v>1318</v>
      </c>
      <c r="V1" t="s">
        <v>1319</v>
      </c>
      <c r="W1" t="s">
        <v>1320</v>
      </c>
      <c r="X1" t="s">
        <v>1321</v>
      </c>
      <c r="Y1" t="s">
        <v>1322</v>
      </c>
      <c r="Z1" t="s">
        <v>808</v>
      </c>
      <c r="AA1" t="s">
        <v>1323</v>
      </c>
      <c r="AB1" t="s">
        <v>1324</v>
      </c>
      <c r="AC1" t="s">
        <v>1325</v>
      </c>
      <c r="AD1" t="s">
        <v>1326</v>
      </c>
      <c r="AE1" t="s">
        <v>809</v>
      </c>
      <c r="AF1" t="s">
        <v>1327</v>
      </c>
      <c r="AG1" t="s">
        <v>1328</v>
      </c>
      <c r="AH1" t="s">
        <v>1329</v>
      </c>
      <c r="AI1" t="s">
        <v>1330</v>
      </c>
      <c r="AJ1" t="s">
        <v>1331</v>
      </c>
      <c r="AK1" t="s">
        <v>1332</v>
      </c>
      <c r="AL1" t="s">
        <v>1333</v>
      </c>
      <c r="AM1" t="s">
        <v>1334</v>
      </c>
      <c r="AN1" t="s">
        <v>1335</v>
      </c>
      <c r="AO1" t="s">
        <v>1336</v>
      </c>
      <c r="AP1" t="s">
        <v>1337</v>
      </c>
      <c r="AQ1" t="s">
        <v>1338</v>
      </c>
      <c r="AR1" t="s">
        <v>1339</v>
      </c>
      <c r="AS1" t="s">
        <v>1340</v>
      </c>
      <c r="AT1" t="s">
        <v>810</v>
      </c>
      <c r="AU1" t="s">
        <v>1341</v>
      </c>
      <c r="AV1" t="s">
        <v>1342</v>
      </c>
      <c r="AW1" t="s">
        <v>1343</v>
      </c>
      <c r="AX1" t="s">
        <v>1344</v>
      </c>
      <c r="AY1" t="s">
        <v>1345</v>
      </c>
      <c r="AZ1" t="s">
        <v>1346</v>
      </c>
    </row>
    <row r="2" spans="1:52" x14ac:dyDescent="0.3">
      <c r="D2">
        <v>591706</v>
      </c>
      <c r="E2">
        <v>591600</v>
      </c>
      <c r="F2">
        <v>592152</v>
      </c>
      <c r="G2">
        <v>591612</v>
      </c>
      <c r="H2">
        <v>591752</v>
      </c>
      <c r="I2">
        <v>591715</v>
      </c>
      <c r="J2">
        <v>592388</v>
      </c>
      <c r="K2">
        <v>591603</v>
      </c>
      <c r="L2">
        <v>591604</v>
      </c>
      <c r="M2">
        <v>591721</v>
      </c>
      <c r="N2">
        <v>591605</v>
      </c>
      <c r="O2">
        <v>591632</v>
      </c>
      <c r="P2">
        <v>594150</v>
      </c>
      <c r="Q2">
        <v>591606</v>
      </c>
      <c r="R2">
        <v>592181</v>
      </c>
      <c r="S2">
        <v>591607</v>
      </c>
      <c r="T2">
        <v>591608</v>
      </c>
      <c r="U2">
        <v>591737</v>
      </c>
      <c r="V2">
        <v>591609</v>
      </c>
      <c r="W2">
        <v>591610</v>
      </c>
      <c r="X2">
        <v>591611</v>
      </c>
      <c r="Y2">
        <v>591749</v>
      </c>
      <c r="Z2">
        <v>591613</v>
      </c>
      <c r="AA2">
        <v>592396</v>
      </c>
      <c r="AB2">
        <v>591614</v>
      </c>
      <c r="AC2">
        <v>592180</v>
      </c>
      <c r="AD2">
        <v>591615</v>
      </c>
      <c r="AE2">
        <v>591616</v>
      </c>
      <c r="AF2">
        <v>592158</v>
      </c>
      <c r="AG2">
        <v>591759</v>
      </c>
      <c r="AH2">
        <v>591762</v>
      </c>
      <c r="AI2">
        <v>591618</v>
      </c>
      <c r="AJ2">
        <v>591619</v>
      </c>
      <c r="AK2">
        <v>591770</v>
      </c>
      <c r="AL2">
        <v>591620</v>
      </c>
      <c r="AM2">
        <v>592357</v>
      </c>
      <c r="AN2">
        <v>59713</v>
      </c>
      <c r="AO2">
        <v>591622</v>
      </c>
      <c r="AP2">
        <v>591623</v>
      </c>
      <c r="AQ2">
        <v>591624</v>
      </c>
      <c r="AR2">
        <v>592368</v>
      </c>
      <c r="AS2">
        <v>592155</v>
      </c>
      <c r="AT2">
        <v>591633</v>
      </c>
      <c r="AU2">
        <v>591768</v>
      </c>
      <c r="AV2">
        <v>591634</v>
      </c>
      <c r="AW2">
        <v>591627</v>
      </c>
      <c r="AX2">
        <v>591628</v>
      </c>
      <c r="AY2">
        <v>591629</v>
      </c>
      <c r="AZ2">
        <v>591636</v>
      </c>
    </row>
    <row r="3" spans="1:52" x14ac:dyDescent="0.3">
      <c r="A3">
        <v>333</v>
      </c>
      <c r="D3" cm="1">
        <f t="array" ref="D3">_xlfn.XLOOKUP(D$1,'PY1 Data(H)'!$A$1:$BR$1,_xlfn.XLOOKUP($A3,'PY1 Data(H)'!$A$1:$A$288,'PY1 Data(H)'!$A$1:$BR$288))</f>
        <v>0</v>
      </c>
      <c r="E3" s="176" cm="1">
        <f t="array" ref="E3">_xlfn.XLOOKUP(E$1,'PY1 Data(H)'!$A$1:$BR$1,_xlfn.XLOOKUP($A3,'PY1 Data(H)'!$A$1:$A$288,'PY1 Data(H)'!$A$1:$BR$288))</f>
        <v>0</v>
      </c>
      <c r="F3" s="176" cm="1">
        <f t="array" ref="F3">_xlfn.XLOOKUP(F$1,'PY1 Data(H)'!$A$1:$BR$1,_xlfn.XLOOKUP($A3,'PY1 Data(H)'!$A$1:$A$288,'PY1 Data(H)'!$A$1:$BR$288))</f>
        <v>0</v>
      </c>
      <c r="G3" s="176" cm="1">
        <f t="array" ref="G3">_xlfn.XLOOKUP(G$1,'PY1 Data(H)'!$A$1:$BR$1,_xlfn.XLOOKUP($A3,'PY1 Data(H)'!$A$1:$A$288,'PY1 Data(H)'!$A$1:$BR$288))</f>
        <v>0</v>
      </c>
      <c r="H3" s="176" cm="1">
        <f t="array" ref="H3">_xlfn.XLOOKUP(H$1,'PY1 Data(H)'!$A$1:$BR$1,_xlfn.XLOOKUP($A3,'PY1 Data(H)'!$A$1:$A$288,'PY1 Data(H)'!$A$1:$BR$288))</f>
        <v>0</v>
      </c>
      <c r="I3" s="176" cm="1">
        <f t="array" ref="I3">_xlfn.XLOOKUP(I$1,'PY1 Data(H)'!$A$1:$BR$1,_xlfn.XLOOKUP($A3,'PY1 Data(H)'!$A$1:$A$288,'PY1 Data(H)'!$A$1:$BR$288))</f>
        <v>0</v>
      </c>
      <c r="J3" s="176" cm="1">
        <f t="array" ref="J3">_xlfn.XLOOKUP(J$1,'PY1 Data(H)'!$A$1:$BR$1,_xlfn.XLOOKUP($A3,'PY1 Data(H)'!$A$1:$A$288,'PY1 Data(H)'!$A$1:$BR$288))</f>
        <v>0</v>
      </c>
      <c r="K3" s="176" cm="1">
        <f t="array" ref="K3">_xlfn.XLOOKUP(K$1,'PY1 Data(H)'!$A$1:$BR$1,_xlfn.XLOOKUP($A3,'PY1 Data(H)'!$A$1:$A$288,'PY1 Data(H)'!$A$1:$BR$288))</f>
        <v>0</v>
      </c>
      <c r="L3" s="176" cm="1">
        <f t="array" ref="L3">_xlfn.XLOOKUP(L$1,'PY1 Data(H)'!$A$1:$BR$1,_xlfn.XLOOKUP($A3,'PY1 Data(H)'!$A$1:$A$288,'PY1 Data(H)'!$A$1:$BR$288))</f>
        <v>0</v>
      </c>
      <c r="M3" s="176" cm="1">
        <f t="array" ref="M3">_xlfn.XLOOKUP(M$1,'PY1 Data(H)'!$A$1:$BR$1,_xlfn.XLOOKUP($A3,'PY1 Data(H)'!$A$1:$A$288,'PY1 Data(H)'!$A$1:$BR$288))</f>
        <v>0</v>
      </c>
      <c r="N3" s="176" cm="1">
        <f t="array" ref="N3">_xlfn.XLOOKUP(N$1,'PY1 Data(H)'!$A$1:$BR$1,_xlfn.XLOOKUP($A3,'PY1 Data(H)'!$A$1:$A$288,'PY1 Data(H)'!$A$1:$BR$288))</f>
        <v>0</v>
      </c>
      <c r="O3" s="176" cm="1">
        <f t="array" ref="O3">_xlfn.XLOOKUP(O$1,'PY1 Data(H)'!$A$1:$BR$1,_xlfn.XLOOKUP($A3,'PY1 Data(H)'!$A$1:$A$288,'PY1 Data(H)'!$A$1:$BR$288))</f>
        <v>0</v>
      </c>
      <c r="P3" s="176" cm="1">
        <f t="array" ref="P3">_xlfn.XLOOKUP(P$1,'PY1 Data(H)'!$A$1:$BR$1,_xlfn.XLOOKUP($A3,'PY1 Data(H)'!$A$1:$A$288,'PY1 Data(H)'!$A$1:$BR$288))</f>
        <v>0</v>
      </c>
      <c r="Q3" s="176" cm="1">
        <f t="array" ref="Q3">_xlfn.XLOOKUP(Q$1,'PY1 Data(H)'!$A$1:$BR$1,_xlfn.XLOOKUP($A3,'PY1 Data(H)'!$A$1:$A$288,'PY1 Data(H)'!$A$1:$BR$288))</f>
        <v>0</v>
      </c>
      <c r="R3" s="176" cm="1">
        <f t="array" ref="R3">_xlfn.XLOOKUP(R$1,'PY1 Data(H)'!$A$1:$BR$1,_xlfn.XLOOKUP($A3,'PY1 Data(H)'!$A$1:$A$288,'PY1 Data(H)'!$A$1:$BR$288))</f>
        <v>0</v>
      </c>
      <c r="S3" s="176" cm="1">
        <f t="array" ref="S3">_xlfn.XLOOKUP(S$1,'PY1 Data(H)'!$A$1:$BR$1,_xlfn.XLOOKUP($A3,'PY1 Data(H)'!$A$1:$A$288,'PY1 Data(H)'!$A$1:$BR$288))</f>
        <v>0</v>
      </c>
      <c r="T3" s="176" cm="1">
        <f t="array" ref="T3">_xlfn.XLOOKUP(T$1,'PY1 Data(H)'!$A$1:$BR$1,_xlfn.XLOOKUP($A3,'PY1 Data(H)'!$A$1:$A$288,'PY1 Data(H)'!$A$1:$BR$288))</f>
        <v>0</v>
      </c>
      <c r="U3" s="176" cm="1">
        <f t="array" ref="U3">_xlfn.XLOOKUP(U$1,'PY1 Data(H)'!$A$1:$BR$1,_xlfn.XLOOKUP($A3,'PY1 Data(H)'!$A$1:$A$288,'PY1 Data(H)'!$A$1:$BR$288))</f>
        <v>0</v>
      </c>
      <c r="V3" s="176" cm="1">
        <f t="array" ref="V3">_xlfn.XLOOKUP(V$1,'PY1 Data(H)'!$A$1:$BR$1,_xlfn.XLOOKUP($A3,'PY1 Data(H)'!$A$1:$A$288,'PY1 Data(H)'!$A$1:$BR$288))</f>
        <v>0</v>
      </c>
      <c r="W3" s="176" cm="1">
        <f t="array" ref="W3">_xlfn.XLOOKUP(W$1,'PY1 Data(H)'!$A$1:$BR$1,_xlfn.XLOOKUP($A3,'PY1 Data(H)'!$A$1:$A$288,'PY1 Data(H)'!$A$1:$BR$288))</f>
        <v>0</v>
      </c>
      <c r="X3" s="176" cm="1">
        <f t="array" ref="X3">_xlfn.XLOOKUP(X$1,'PY1 Data(H)'!$A$1:$BR$1,_xlfn.XLOOKUP($A3,'PY1 Data(H)'!$A$1:$A$288,'PY1 Data(H)'!$A$1:$BR$288))</f>
        <v>0</v>
      </c>
      <c r="Y3" s="176" cm="1">
        <f t="array" ref="Y3">_xlfn.XLOOKUP(Y$1,'PY1 Data(H)'!$A$1:$BR$1,_xlfn.XLOOKUP($A3,'PY1 Data(H)'!$A$1:$A$288,'PY1 Data(H)'!$A$1:$BR$288))</f>
        <v>0</v>
      </c>
      <c r="Z3" s="176" cm="1">
        <f t="array" ref="Z3">_xlfn.XLOOKUP(Z$1,'PY1 Data(H)'!$A$1:$BR$1,_xlfn.XLOOKUP($A3,'PY1 Data(H)'!$A$1:$A$288,'PY1 Data(H)'!$A$1:$BR$288))</f>
        <v>0</v>
      </c>
      <c r="AA3" s="176" cm="1">
        <f t="array" ref="AA3">_xlfn.XLOOKUP(AA$1,'PY1 Data(H)'!$A$1:$BR$1,_xlfn.XLOOKUP($A3,'PY1 Data(H)'!$A$1:$A$288,'PY1 Data(H)'!$A$1:$BR$288))</f>
        <v>0</v>
      </c>
      <c r="AB3" s="176" cm="1">
        <f t="array" ref="AB3">_xlfn.XLOOKUP(AB$1,'PY1 Data(H)'!$A$1:$BR$1,_xlfn.XLOOKUP($A3,'PY1 Data(H)'!$A$1:$A$288,'PY1 Data(H)'!$A$1:$BR$288))</f>
        <v>0</v>
      </c>
      <c r="AC3" s="176" cm="1">
        <f t="array" ref="AC3">_xlfn.XLOOKUP(AC$1,'PY1 Data(H)'!$A$1:$BR$1,_xlfn.XLOOKUP($A3,'PY1 Data(H)'!$A$1:$A$288,'PY1 Data(H)'!$A$1:$BR$288))</f>
        <v>0</v>
      </c>
      <c r="AD3" s="176" cm="1">
        <f t="array" ref="AD3">_xlfn.XLOOKUP(AD$1,'PY1 Data(H)'!$A$1:$BR$1,_xlfn.XLOOKUP($A3,'PY1 Data(H)'!$A$1:$A$288,'PY1 Data(H)'!$A$1:$BR$288))</f>
        <v>0</v>
      </c>
      <c r="AE3" s="176" cm="1">
        <f t="array" ref="AE3">_xlfn.XLOOKUP(AE$1,'PY1 Data(H)'!$A$1:$BR$1,_xlfn.XLOOKUP($A3,'PY1 Data(H)'!$A$1:$A$288,'PY1 Data(H)'!$A$1:$BR$288))</f>
        <v>0</v>
      </c>
      <c r="AF3" s="176" cm="1">
        <f t="array" ref="AF3">_xlfn.XLOOKUP(AF$1,'PY1 Data(H)'!$A$1:$BR$1,_xlfn.XLOOKUP($A3,'PY1 Data(H)'!$A$1:$A$288,'PY1 Data(H)'!$A$1:$BR$288))</f>
        <v>0</v>
      </c>
      <c r="AG3" s="176" cm="1">
        <f t="array" ref="AG3">_xlfn.XLOOKUP(AG$1,'PY1 Data(H)'!$A$1:$BR$1,_xlfn.XLOOKUP($A3,'PY1 Data(H)'!$A$1:$A$288,'PY1 Data(H)'!$A$1:$BR$288))</f>
        <v>0</v>
      </c>
      <c r="AH3" s="176" cm="1">
        <f t="array" ref="AH3">_xlfn.XLOOKUP(AH$1,'PY1 Data(H)'!$A$1:$BR$1,_xlfn.XLOOKUP($A3,'PY1 Data(H)'!$A$1:$A$288,'PY1 Data(H)'!$A$1:$BR$288))</f>
        <v>0</v>
      </c>
      <c r="AI3" s="176" cm="1">
        <f t="array" ref="AI3">_xlfn.XLOOKUP(AI$1,'PY1 Data(H)'!$A$1:$BR$1,_xlfn.XLOOKUP($A3,'PY1 Data(H)'!$A$1:$A$288,'PY1 Data(H)'!$A$1:$BR$288))</f>
        <v>747743</v>
      </c>
      <c r="AJ3" s="176" cm="1">
        <f t="array" ref="AJ3">_xlfn.XLOOKUP(AJ$1,'PY1 Data(H)'!$A$1:$BR$1,_xlfn.XLOOKUP($A3,'PY1 Data(H)'!$A$1:$A$288,'PY1 Data(H)'!$A$1:$BR$288))</f>
        <v>0</v>
      </c>
      <c r="AK3" s="176" cm="1">
        <f t="array" ref="AK3">_xlfn.XLOOKUP(AK$1,'PY1 Data(H)'!$A$1:$BR$1,_xlfn.XLOOKUP($A3,'PY1 Data(H)'!$A$1:$A$288,'PY1 Data(H)'!$A$1:$BR$288))</f>
        <v>0</v>
      </c>
      <c r="AL3" s="176" cm="1">
        <f t="array" ref="AL3">_xlfn.XLOOKUP(AL$1,'PY1 Data(H)'!$A$1:$BR$1,_xlfn.XLOOKUP($A3,'PY1 Data(H)'!$A$1:$A$288,'PY1 Data(H)'!$A$1:$BR$288))</f>
        <v>1163475</v>
      </c>
      <c r="AM3" s="176" cm="1">
        <f t="array" ref="AM3">_xlfn.XLOOKUP(AM$1,'PY1 Data(H)'!$A$1:$BR$1,_xlfn.XLOOKUP($A3,'PY1 Data(H)'!$A$1:$A$288,'PY1 Data(H)'!$A$1:$BR$288))</f>
        <v>0</v>
      </c>
      <c r="AN3" s="176" cm="1">
        <f t="array" ref="AN3">_xlfn.XLOOKUP(AN$1,'PY1 Data(H)'!$A$1:$BR$1,_xlfn.XLOOKUP($A3,'PY1 Data(H)'!$A$1:$A$288,'PY1 Data(H)'!$A$1:$BR$288))</f>
        <v>0</v>
      </c>
      <c r="AO3" s="176" cm="1">
        <f t="array" ref="AO3">_xlfn.XLOOKUP(AO$1,'PY1 Data(H)'!$A$1:$BR$1,_xlfn.XLOOKUP($A3,'PY1 Data(H)'!$A$1:$A$288,'PY1 Data(H)'!$A$1:$BR$288))</f>
        <v>0</v>
      </c>
      <c r="AP3" s="176" cm="1">
        <f t="array" ref="AP3">_xlfn.XLOOKUP(AP$1,'PY1 Data(H)'!$A$1:$BR$1,_xlfn.XLOOKUP($A3,'PY1 Data(H)'!$A$1:$A$288,'PY1 Data(H)'!$A$1:$BR$288))</f>
        <v>0</v>
      </c>
      <c r="AQ3" s="176" cm="1">
        <f t="array" ref="AQ3">_xlfn.XLOOKUP(AQ$1,'PY1 Data(H)'!$A$1:$BR$1,_xlfn.XLOOKUP($A3,'PY1 Data(H)'!$A$1:$A$288,'PY1 Data(H)'!$A$1:$BR$288))</f>
        <v>0</v>
      </c>
      <c r="AR3" s="176" cm="1">
        <f t="array" ref="AR3">_xlfn.XLOOKUP(AR$1,'PY1 Data(H)'!$A$1:$BR$1,_xlfn.XLOOKUP($A3,'PY1 Data(H)'!$A$1:$A$288,'PY1 Data(H)'!$A$1:$BR$288))</f>
        <v>0</v>
      </c>
      <c r="AS3" s="176" cm="1">
        <f t="array" ref="AS3">_xlfn.XLOOKUP(AS$1,'PY1 Data(H)'!$A$1:$BR$1,_xlfn.XLOOKUP($A3,'PY1 Data(H)'!$A$1:$A$288,'PY1 Data(H)'!$A$1:$BR$288))</f>
        <v>0</v>
      </c>
      <c r="AT3" s="176" cm="1">
        <f t="array" ref="AT3">_xlfn.XLOOKUP(AT$1,'PY1 Data(H)'!$A$1:$BR$1,_xlfn.XLOOKUP($A3,'PY1 Data(H)'!$A$1:$A$288,'PY1 Data(H)'!$A$1:$BR$288))</f>
        <v>0</v>
      </c>
      <c r="AU3" s="176" cm="1">
        <f t="array" ref="AU3">_xlfn.XLOOKUP(AU$1,'PY1 Data(H)'!$A$1:$BR$1,_xlfn.XLOOKUP($A3,'PY1 Data(H)'!$A$1:$A$288,'PY1 Data(H)'!$A$1:$BR$288))</f>
        <v>0</v>
      </c>
      <c r="AV3" s="176" cm="1">
        <f t="array" ref="AV3">_xlfn.XLOOKUP(AV$1,'PY1 Data(H)'!$A$1:$BR$1,_xlfn.XLOOKUP($A3,'PY1 Data(H)'!$A$1:$A$288,'PY1 Data(H)'!$A$1:$BR$288))</f>
        <v>0</v>
      </c>
      <c r="AW3" s="176" cm="1">
        <f t="array" ref="AW3">_xlfn.XLOOKUP(AW$1,'PY1 Data(H)'!$A$1:$BR$1,_xlfn.XLOOKUP($A3,'PY1 Data(H)'!$A$1:$A$288,'PY1 Data(H)'!$A$1:$BR$288))</f>
        <v>0</v>
      </c>
      <c r="AX3" s="176" cm="1">
        <f t="array" ref="AX3">_xlfn.XLOOKUP(AX$1,'PY1 Data(H)'!$A$1:$BR$1,_xlfn.XLOOKUP($A3,'PY1 Data(H)'!$A$1:$A$288,'PY1 Data(H)'!$A$1:$BR$288))</f>
        <v>0</v>
      </c>
      <c r="AY3" s="176" cm="1">
        <f t="array" ref="AY3">_xlfn.XLOOKUP(AY$1,'PY1 Data(H)'!$A$1:$BR$1,_xlfn.XLOOKUP($A3,'PY1 Data(H)'!$A$1:$A$288,'PY1 Data(H)'!$A$1:$BR$288))</f>
        <v>0</v>
      </c>
      <c r="AZ3" s="176" cm="1">
        <f t="array" ref="AZ3">_xlfn.XLOOKUP(AZ$1,'PY1 Data(H)'!$A$1:$BR$1,_xlfn.XLOOKUP($A3,'PY1 Data(H)'!$A$1:$A$288,'PY1 Data(H)'!$A$1:$BR$288))</f>
        <v>0</v>
      </c>
    </row>
    <row r="4" spans="1:52" x14ac:dyDescent="0.3">
      <c r="A4">
        <v>500</v>
      </c>
      <c r="D4" s="176" cm="1">
        <f t="array" ref="D4">_xlfn.XLOOKUP(D$1,'PY1 Data(H)'!$A$1:$BR$1,_xlfn.XLOOKUP($A4,'PY1 Data(H)'!$A$1:$A$288,'PY1 Data(H)'!$A$1:$BR$288))</f>
        <v>0</v>
      </c>
      <c r="E4" s="176" cm="1">
        <f t="array" ref="E4">_xlfn.XLOOKUP(E$1,'PY1 Data(H)'!$A$1:$BR$1,_xlfn.XLOOKUP($A4,'PY1 Data(H)'!$A$1:$A$288,'PY1 Data(H)'!$A$1:$BR$288))</f>
        <v>0</v>
      </c>
      <c r="F4" s="176" cm="1">
        <f t="array" ref="F4">_xlfn.XLOOKUP(F$1,'PY1 Data(H)'!$A$1:$BR$1,_xlfn.XLOOKUP($A4,'PY1 Data(H)'!$A$1:$A$288,'PY1 Data(H)'!$A$1:$BR$288))</f>
        <v>0</v>
      </c>
      <c r="G4" s="176" cm="1">
        <f t="array" ref="G4">_xlfn.XLOOKUP(G$1,'PY1 Data(H)'!$A$1:$BR$1,_xlfn.XLOOKUP($A4,'PY1 Data(H)'!$A$1:$A$288,'PY1 Data(H)'!$A$1:$BR$288))</f>
        <v>0</v>
      </c>
      <c r="H4" s="176" cm="1">
        <f t="array" ref="H4">_xlfn.XLOOKUP(H$1,'PY1 Data(H)'!$A$1:$BR$1,_xlfn.XLOOKUP($A4,'PY1 Data(H)'!$A$1:$A$288,'PY1 Data(H)'!$A$1:$BR$288))</f>
        <v>0</v>
      </c>
      <c r="I4" s="176" cm="1">
        <f t="array" ref="I4">_xlfn.XLOOKUP(I$1,'PY1 Data(H)'!$A$1:$BR$1,_xlfn.XLOOKUP($A4,'PY1 Data(H)'!$A$1:$A$288,'PY1 Data(H)'!$A$1:$BR$288))</f>
        <v>0</v>
      </c>
      <c r="J4" s="176" cm="1">
        <f t="array" ref="J4">_xlfn.XLOOKUP(J$1,'PY1 Data(H)'!$A$1:$BR$1,_xlfn.XLOOKUP($A4,'PY1 Data(H)'!$A$1:$A$288,'PY1 Data(H)'!$A$1:$BR$288))</f>
        <v>0</v>
      </c>
      <c r="K4" s="176" cm="1">
        <f t="array" ref="K4">_xlfn.XLOOKUP(K$1,'PY1 Data(H)'!$A$1:$BR$1,_xlfn.XLOOKUP($A4,'PY1 Data(H)'!$A$1:$A$288,'PY1 Data(H)'!$A$1:$BR$288))</f>
        <v>0</v>
      </c>
      <c r="L4" s="176" cm="1">
        <f t="array" ref="L4">_xlfn.XLOOKUP(L$1,'PY1 Data(H)'!$A$1:$BR$1,_xlfn.XLOOKUP($A4,'PY1 Data(H)'!$A$1:$A$288,'PY1 Data(H)'!$A$1:$BR$288))</f>
        <v>0</v>
      </c>
      <c r="M4" s="176" cm="1">
        <f t="array" ref="M4">_xlfn.XLOOKUP(M$1,'PY1 Data(H)'!$A$1:$BR$1,_xlfn.XLOOKUP($A4,'PY1 Data(H)'!$A$1:$A$288,'PY1 Data(H)'!$A$1:$BR$288))</f>
        <v>0</v>
      </c>
      <c r="N4" s="176" cm="1">
        <f t="array" ref="N4">_xlfn.XLOOKUP(N$1,'PY1 Data(H)'!$A$1:$BR$1,_xlfn.XLOOKUP($A4,'PY1 Data(H)'!$A$1:$A$288,'PY1 Data(H)'!$A$1:$BR$288))</f>
        <v>0</v>
      </c>
      <c r="O4" s="176" cm="1">
        <f t="array" ref="O4">_xlfn.XLOOKUP(O$1,'PY1 Data(H)'!$A$1:$BR$1,_xlfn.XLOOKUP($A4,'PY1 Data(H)'!$A$1:$A$288,'PY1 Data(H)'!$A$1:$BR$288))</f>
        <v>0</v>
      </c>
      <c r="P4" s="176" cm="1">
        <f t="array" ref="P4">_xlfn.XLOOKUP(P$1,'PY1 Data(H)'!$A$1:$BR$1,_xlfn.XLOOKUP($A4,'PY1 Data(H)'!$A$1:$A$288,'PY1 Data(H)'!$A$1:$BR$288))</f>
        <v>0</v>
      </c>
      <c r="Q4" s="176" cm="1">
        <f t="array" ref="Q4">_xlfn.XLOOKUP(Q$1,'PY1 Data(H)'!$A$1:$BR$1,_xlfn.XLOOKUP($A4,'PY1 Data(H)'!$A$1:$A$288,'PY1 Data(H)'!$A$1:$BR$288))</f>
        <v>0</v>
      </c>
      <c r="R4" s="176" cm="1">
        <f t="array" ref="R4">_xlfn.XLOOKUP(R$1,'PY1 Data(H)'!$A$1:$BR$1,_xlfn.XLOOKUP($A4,'PY1 Data(H)'!$A$1:$A$288,'PY1 Data(H)'!$A$1:$BR$288))</f>
        <v>0</v>
      </c>
      <c r="S4" s="176" cm="1">
        <f t="array" ref="S4">_xlfn.XLOOKUP(S$1,'PY1 Data(H)'!$A$1:$BR$1,_xlfn.XLOOKUP($A4,'PY1 Data(H)'!$A$1:$A$288,'PY1 Data(H)'!$A$1:$BR$288))</f>
        <v>0</v>
      </c>
      <c r="T4" s="176" cm="1">
        <f t="array" ref="T4">_xlfn.XLOOKUP(T$1,'PY1 Data(H)'!$A$1:$BR$1,_xlfn.XLOOKUP($A4,'PY1 Data(H)'!$A$1:$A$288,'PY1 Data(H)'!$A$1:$BR$288))</f>
        <v>0</v>
      </c>
      <c r="U4" s="176" cm="1">
        <f t="array" ref="U4">_xlfn.XLOOKUP(U$1,'PY1 Data(H)'!$A$1:$BR$1,_xlfn.XLOOKUP($A4,'PY1 Data(H)'!$A$1:$A$288,'PY1 Data(H)'!$A$1:$BR$288))</f>
        <v>0</v>
      </c>
      <c r="V4" s="176" cm="1">
        <f t="array" ref="V4">_xlfn.XLOOKUP(V$1,'PY1 Data(H)'!$A$1:$BR$1,_xlfn.XLOOKUP($A4,'PY1 Data(H)'!$A$1:$A$288,'PY1 Data(H)'!$A$1:$BR$288))</f>
        <v>0</v>
      </c>
      <c r="W4" s="176" cm="1">
        <f t="array" ref="W4">_xlfn.XLOOKUP(W$1,'PY1 Data(H)'!$A$1:$BR$1,_xlfn.XLOOKUP($A4,'PY1 Data(H)'!$A$1:$A$288,'PY1 Data(H)'!$A$1:$BR$288))</f>
        <v>0</v>
      </c>
      <c r="X4" s="176" cm="1">
        <f t="array" ref="X4">_xlfn.XLOOKUP(X$1,'PY1 Data(H)'!$A$1:$BR$1,_xlfn.XLOOKUP($A4,'PY1 Data(H)'!$A$1:$A$288,'PY1 Data(H)'!$A$1:$BR$288))</f>
        <v>0</v>
      </c>
      <c r="Y4" s="176" cm="1">
        <f t="array" ref="Y4">_xlfn.XLOOKUP(Y$1,'PY1 Data(H)'!$A$1:$BR$1,_xlfn.XLOOKUP($A4,'PY1 Data(H)'!$A$1:$A$288,'PY1 Data(H)'!$A$1:$BR$288))</f>
        <v>0</v>
      </c>
      <c r="Z4" s="176" cm="1">
        <f t="array" ref="Z4">_xlfn.XLOOKUP(Z$1,'PY1 Data(H)'!$A$1:$BR$1,_xlfn.XLOOKUP($A4,'PY1 Data(H)'!$A$1:$A$288,'PY1 Data(H)'!$A$1:$BR$288))</f>
        <v>0</v>
      </c>
      <c r="AA4" s="176" cm="1">
        <f t="array" ref="AA4">_xlfn.XLOOKUP(AA$1,'PY1 Data(H)'!$A$1:$BR$1,_xlfn.XLOOKUP($A4,'PY1 Data(H)'!$A$1:$A$288,'PY1 Data(H)'!$A$1:$BR$288))</f>
        <v>0</v>
      </c>
      <c r="AB4" s="176" cm="1">
        <f t="array" ref="AB4">_xlfn.XLOOKUP(AB$1,'PY1 Data(H)'!$A$1:$BR$1,_xlfn.XLOOKUP($A4,'PY1 Data(H)'!$A$1:$A$288,'PY1 Data(H)'!$A$1:$BR$288))</f>
        <v>0</v>
      </c>
      <c r="AC4" s="176" cm="1">
        <f t="array" ref="AC4">_xlfn.XLOOKUP(AC$1,'PY1 Data(H)'!$A$1:$BR$1,_xlfn.XLOOKUP($A4,'PY1 Data(H)'!$A$1:$A$288,'PY1 Data(H)'!$A$1:$BR$288))</f>
        <v>0</v>
      </c>
      <c r="AD4" s="176" cm="1">
        <f t="array" ref="AD4">_xlfn.XLOOKUP(AD$1,'PY1 Data(H)'!$A$1:$BR$1,_xlfn.XLOOKUP($A4,'PY1 Data(H)'!$A$1:$A$288,'PY1 Data(H)'!$A$1:$BR$288))</f>
        <v>0</v>
      </c>
      <c r="AE4" s="176" cm="1">
        <f t="array" ref="AE4">_xlfn.XLOOKUP(AE$1,'PY1 Data(H)'!$A$1:$BR$1,_xlfn.XLOOKUP($A4,'PY1 Data(H)'!$A$1:$A$288,'PY1 Data(H)'!$A$1:$BR$288))</f>
        <v>0</v>
      </c>
      <c r="AF4" s="176" cm="1">
        <f t="array" ref="AF4">_xlfn.XLOOKUP(AF$1,'PY1 Data(H)'!$A$1:$BR$1,_xlfn.XLOOKUP($A4,'PY1 Data(H)'!$A$1:$A$288,'PY1 Data(H)'!$A$1:$BR$288))</f>
        <v>0</v>
      </c>
      <c r="AG4" s="176" cm="1">
        <f t="array" ref="AG4">_xlfn.XLOOKUP(AG$1,'PY1 Data(H)'!$A$1:$BR$1,_xlfn.XLOOKUP($A4,'PY1 Data(H)'!$A$1:$A$288,'PY1 Data(H)'!$A$1:$BR$288))</f>
        <v>0</v>
      </c>
      <c r="AH4" s="176" cm="1">
        <f t="array" ref="AH4">_xlfn.XLOOKUP(AH$1,'PY1 Data(H)'!$A$1:$BR$1,_xlfn.XLOOKUP($A4,'PY1 Data(H)'!$A$1:$A$288,'PY1 Data(H)'!$A$1:$BR$288))</f>
        <v>0</v>
      </c>
      <c r="AI4" s="176" cm="1">
        <f t="array" ref="AI4">_xlfn.XLOOKUP(AI$1,'PY1 Data(H)'!$A$1:$BR$1,_xlfn.XLOOKUP($A4,'PY1 Data(H)'!$A$1:$A$288,'PY1 Data(H)'!$A$1:$BR$288))</f>
        <v>0</v>
      </c>
      <c r="AJ4" s="176" cm="1">
        <f t="array" ref="AJ4">_xlfn.XLOOKUP(AJ$1,'PY1 Data(H)'!$A$1:$BR$1,_xlfn.XLOOKUP($A4,'PY1 Data(H)'!$A$1:$A$288,'PY1 Data(H)'!$A$1:$BR$288))</f>
        <v>0</v>
      </c>
      <c r="AK4" s="176" cm="1">
        <f t="array" ref="AK4">_xlfn.XLOOKUP(AK$1,'PY1 Data(H)'!$A$1:$BR$1,_xlfn.XLOOKUP($A4,'PY1 Data(H)'!$A$1:$A$288,'PY1 Data(H)'!$A$1:$BR$288))</f>
        <v>0</v>
      </c>
      <c r="AL4" s="176" cm="1">
        <f t="array" ref="AL4">_xlfn.XLOOKUP(AL$1,'PY1 Data(H)'!$A$1:$BR$1,_xlfn.XLOOKUP($A4,'PY1 Data(H)'!$A$1:$A$288,'PY1 Data(H)'!$A$1:$BR$288))</f>
        <v>0</v>
      </c>
      <c r="AM4" s="176" cm="1">
        <f t="array" ref="AM4">_xlfn.XLOOKUP(AM$1,'PY1 Data(H)'!$A$1:$BR$1,_xlfn.XLOOKUP($A4,'PY1 Data(H)'!$A$1:$A$288,'PY1 Data(H)'!$A$1:$BR$288))</f>
        <v>0</v>
      </c>
      <c r="AN4" s="176" cm="1">
        <f t="array" ref="AN4">_xlfn.XLOOKUP(AN$1,'PY1 Data(H)'!$A$1:$BR$1,_xlfn.XLOOKUP($A4,'PY1 Data(H)'!$A$1:$A$288,'PY1 Data(H)'!$A$1:$BR$288))</f>
        <v>0</v>
      </c>
      <c r="AO4" s="176" cm="1">
        <f t="array" ref="AO4">_xlfn.XLOOKUP(AO$1,'PY1 Data(H)'!$A$1:$BR$1,_xlfn.XLOOKUP($A4,'PY1 Data(H)'!$A$1:$A$288,'PY1 Data(H)'!$A$1:$BR$288))</f>
        <v>0</v>
      </c>
      <c r="AP4" s="176" cm="1">
        <f t="array" ref="AP4">_xlfn.XLOOKUP(AP$1,'PY1 Data(H)'!$A$1:$BR$1,_xlfn.XLOOKUP($A4,'PY1 Data(H)'!$A$1:$A$288,'PY1 Data(H)'!$A$1:$BR$288))</f>
        <v>0</v>
      </c>
      <c r="AQ4" s="176" cm="1">
        <f t="array" ref="AQ4">_xlfn.XLOOKUP(AQ$1,'PY1 Data(H)'!$A$1:$BR$1,_xlfn.XLOOKUP($A4,'PY1 Data(H)'!$A$1:$A$288,'PY1 Data(H)'!$A$1:$BR$288))</f>
        <v>0</v>
      </c>
      <c r="AR4" s="176" cm="1">
        <f t="array" ref="AR4">_xlfn.XLOOKUP(AR$1,'PY1 Data(H)'!$A$1:$BR$1,_xlfn.XLOOKUP($A4,'PY1 Data(H)'!$A$1:$A$288,'PY1 Data(H)'!$A$1:$BR$288))</f>
        <v>0</v>
      </c>
      <c r="AS4" s="176" cm="1">
        <f t="array" ref="AS4">_xlfn.XLOOKUP(AS$1,'PY1 Data(H)'!$A$1:$BR$1,_xlfn.XLOOKUP($A4,'PY1 Data(H)'!$A$1:$A$288,'PY1 Data(H)'!$A$1:$BR$288))</f>
        <v>0</v>
      </c>
      <c r="AT4" s="176" cm="1">
        <f t="array" ref="AT4">_xlfn.XLOOKUP(AT$1,'PY1 Data(H)'!$A$1:$BR$1,_xlfn.XLOOKUP($A4,'PY1 Data(H)'!$A$1:$A$288,'PY1 Data(H)'!$A$1:$BR$288))</f>
        <v>0</v>
      </c>
      <c r="AU4" s="176" cm="1">
        <f t="array" ref="AU4">_xlfn.XLOOKUP(AU$1,'PY1 Data(H)'!$A$1:$BR$1,_xlfn.XLOOKUP($A4,'PY1 Data(H)'!$A$1:$A$288,'PY1 Data(H)'!$A$1:$BR$288))</f>
        <v>0</v>
      </c>
      <c r="AV4" s="176" cm="1">
        <f t="array" ref="AV4">_xlfn.XLOOKUP(AV$1,'PY1 Data(H)'!$A$1:$BR$1,_xlfn.XLOOKUP($A4,'PY1 Data(H)'!$A$1:$A$288,'PY1 Data(H)'!$A$1:$BR$288))</f>
        <v>0</v>
      </c>
      <c r="AW4" s="176" cm="1">
        <f t="array" ref="AW4">_xlfn.XLOOKUP(AW$1,'PY1 Data(H)'!$A$1:$BR$1,_xlfn.XLOOKUP($A4,'PY1 Data(H)'!$A$1:$A$288,'PY1 Data(H)'!$A$1:$BR$288))</f>
        <v>0</v>
      </c>
      <c r="AX4" s="176" cm="1">
        <f t="array" ref="AX4">_xlfn.XLOOKUP(AX$1,'PY1 Data(H)'!$A$1:$BR$1,_xlfn.XLOOKUP($A4,'PY1 Data(H)'!$A$1:$A$288,'PY1 Data(H)'!$A$1:$BR$288))</f>
        <v>0</v>
      </c>
      <c r="AY4" s="176" cm="1">
        <f t="array" ref="AY4">_xlfn.XLOOKUP(AY$1,'PY1 Data(H)'!$A$1:$BR$1,_xlfn.XLOOKUP($A4,'PY1 Data(H)'!$A$1:$A$288,'PY1 Data(H)'!$A$1:$BR$288))</f>
        <v>0</v>
      </c>
      <c r="AZ4" s="176" cm="1">
        <f t="array" ref="AZ4">_xlfn.XLOOKUP(AZ$1,'PY1 Data(H)'!$A$1:$BR$1,_xlfn.XLOOKUP($A4,'PY1 Data(H)'!$A$1:$A$288,'PY1 Data(H)'!$A$1:$BR$288))</f>
        <v>0</v>
      </c>
    </row>
    <row r="5" spans="1:52" x14ac:dyDescent="0.3">
      <c r="A5">
        <v>385</v>
      </c>
      <c r="D5" s="176" cm="1">
        <f t="array" ref="D5">_xlfn.XLOOKUP(D$1,'PY1 Data(H)'!$A$1:$BR$1,_xlfn.XLOOKUP($A5,'PY1 Data(H)'!$A$1:$A$288,'PY1 Data(H)'!$A$1:$BR$288))</f>
        <v>0</v>
      </c>
      <c r="E5" s="176" cm="1">
        <f t="array" ref="E5">_xlfn.XLOOKUP(E$1,'PY1 Data(H)'!$A$1:$BR$1,_xlfn.XLOOKUP($A5,'PY1 Data(H)'!$A$1:$A$288,'PY1 Data(H)'!$A$1:$BR$288))</f>
        <v>0</v>
      </c>
      <c r="F5" s="176" cm="1">
        <f t="array" ref="F5">_xlfn.XLOOKUP(F$1,'PY1 Data(H)'!$A$1:$BR$1,_xlfn.XLOOKUP($A5,'PY1 Data(H)'!$A$1:$A$288,'PY1 Data(H)'!$A$1:$BR$288))</f>
        <v>0</v>
      </c>
      <c r="G5" s="176" cm="1">
        <f t="array" ref="G5">_xlfn.XLOOKUP(G$1,'PY1 Data(H)'!$A$1:$BR$1,_xlfn.XLOOKUP($A5,'PY1 Data(H)'!$A$1:$A$288,'PY1 Data(H)'!$A$1:$BR$288))</f>
        <v>0</v>
      </c>
      <c r="H5" s="176" cm="1">
        <f t="array" ref="H5">_xlfn.XLOOKUP(H$1,'PY1 Data(H)'!$A$1:$BR$1,_xlfn.XLOOKUP($A5,'PY1 Data(H)'!$A$1:$A$288,'PY1 Data(H)'!$A$1:$BR$288))</f>
        <v>0</v>
      </c>
      <c r="I5" s="176" cm="1">
        <f t="array" ref="I5">_xlfn.XLOOKUP(I$1,'PY1 Data(H)'!$A$1:$BR$1,_xlfn.XLOOKUP($A5,'PY1 Data(H)'!$A$1:$A$288,'PY1 Data(H)'!$A$1:$BR$288))</f>
        <v>0</v>
      </c>
      <c r="J5" s="176" cm="1">
        <f t="array" ref="J5">_xlfn.XLOOKUP(J$1,'PY1 Data(H)'!$A$1:$BR$1,_xlfn.XLOOKUP($A5,'PY1 Data(H)'!$A$1:$A$288,'PY1 Data(H)'!$A$1:$BR$288))</f>
        <v>0</v>
      </c>
      <c r="K5" s="176" cm="1">
        <f t="array" ref="K5">_xlfn.XLOOKUP(K$1,'PY1 Data(H)'!$A$1:$BR$1,_xlfn.XLOOKUP($A5,'PY1 Data(H)'!$A$1:$A$288,'PY1 Data(H)'!$A$1:$BR$288))</f>
        <v>0</v>
      </c>
      <c r="L5" s="176" cm="1">
        <f t="array" ref="L5">_xlfn.XLOOKUP(L$1,'PY1 Data(H)'!$A$1:$BR$1,_xlfn.XLOOKUP($A5,'PY1 Data(H)'!$A$1:$A$288,'PY1 Data(H)'!$A$1:$BR$288))</f>
        <v>0</v>
      </c>
      <c r="M5" s="176" cm="1">
        <f t="array" ref="M5">_xlfn.XLOOKUP(M$1,'PY1 Data(H)'!$A$1:$BR$1,_xlfn.XLOOKUP($A5,'PY1 Data(H)'!$A$1:$A$288,'PY1 Data(H)'!$A$1:$BR$288))</f>
        <v>0</v>
      </c>
      <c r="N5" s="176" cm="1">
        <f t="array" ref="N5">_xlfn.XLOOKUP(N$1,'PY1 Data(H)'!$A$1:$BR$1,_xlfn.XLOOKUP($A5,'PY1 Data(H)'!$A$1:$A$288,'PY1 Data(H)'!$A$1:$BR$288))</f>
        <v>0</v>
      </c>
      <c r="O5" s="176" cm="1">
        <f t="array" ref="O5">_xlfn.XLOOKUP(O$1,'PY1 Data(H)'!$A$1:$BR$1,_xlfn.XLOOKUP($A5,'PY1 Data(H)'!$A$1:$A$288,'PY1 Data(H)'!$A$1:$BR$288))</f>
        <v>0</v>
      </c>
      <c r="P5" s="176" cm="1">
        <f t="array" ref="P5">_xlfn.XLOOKUP(P$1,'PY1 Data(H)'!$A$1:$BR$1,_xlfn.XLOOKUP($A5,'PY1 Data(H)'!$A$1:$A$288,'PY1 Data(H)'!$A$1:$BR$288))</f>
        <v>0</v>
      </c>
      <c r="Q5" s="176" cm="1">
        <f t="array" ref="Q5">_xlfn.XLOOKUP(Q$1,'PY1 Data(H)'!$A$1:$BR$1,_xlfn.XLOOKUP($A5,'PY1 Data(H)'!$A$1:$A$288,'PY1 Data(H)'!$A$1:$BR$288))</f>
        <v>0</v>
      </c>
      <c r="R5" s="176" cm="1">
        <f t="array" ref="R5">_xlfn.XLOOKUP(R$1,'PY1 Data(H)'!$A$1:$BR$1,_xlfn.XLOOKUP($A5,'PY1 Data(H)'!$A$1:$A$288,'PY1 Data(H)'!$A$1:$BR$288))</f>
        <v>0</v>
      </c>
      <c r="S5" s="176" cm="1">
        <f t="array" ref="S5">_xlfn.XLOOKUP(S$1,'PY1 Data(H)'!$A$1:$BR$1,_xlfn.XLOOKUP($A5,'PY1 Data(H)'!$A$1:$A$288,'PY1 Data(H)'!$A$1:$BR$288))</f>
        <v>0</v>
      </c>
      <c r="T5" s="176" cm="1">
        <f t="array" ref="T5">_xlfn.XLOOKUP(T$1,'PY1 Data(H)'!$A$1:$BR$1,_xlfn.XLOOKUP($A5,'PY1 Data(H)'!$A$1:$A$288,'PY1 Data(H)'!$A$1:$BR$288))</f>
        <v>0</v>
      </c>
      <c r="U5" s="176" cm="1">
        <f t="array" ref="U5">_xlfn.XLOOKUP(U$1,'PY1 Data(H)'!$A$1:$BR$1,_xlfn.XLOOKUP($A5,'PY1 Data(H)'!$A$1:$A$288,'PY1 Data(H)'!$A$1:$BR$288))</f>
        <v>0</v>
      </c>
      <c r="V5" s="176" cm="1">
        <f t="array" ref="V5">_xlfn.XLOOKUP(V$1,'PY1 Data(H)'!$A$1:$BR$1,_xlfn.XLOOKUP($A5,'PY1 Data(H)'!$A$1:$A$288,'PY1 Data(H)'!$A$1:$BR$288))</f>
        <v>0</v>
      </c>
      <c r="W5" s="176" cm="1">
        <f t="array" ref="W5">_xlfn.XLOOKUP(W$1,'PY1 Data(H)'!$A$1:$BR$1,_xlfn.XLOOKUP($A5,'PY1 Data(H)'!$A$1:$A$288,'PY1 Data(H)'!$A$1:$BR$288))</f>
        <v>0</v>
      </c>
      <c r="X5" s="176" cm="1">
        <f t="array" ref="X5">_xlfn.XLOOKUP(X$1,'PY1 Data(H)'!$A$1:$BR$1,_xlfn.XLOOKUP($A5,'PY1 Data(H)'!$A$1:$A$288,'PY1 Data(H)'!$A$1:$BR$288))</f>
        <v>0</v>
      </c>
      <c r="Y5" s="176" cm="1">
        <f t="array" ref="Y5">_xlfn.XLOOKUP(Y$1,'PY1 Data(H)'!$A$1:$BR$1,_xlfn.XLOOKUP($A5,'PY1 Data(H)'!$A$1:$A$288,'PY1 Data(H)'!$A$1:$BR$288))</f>
        <v>0</v>
      </c>
      <c r="Z5" s="176" cm="1">
        <f t="array" ref="Z5">_xlfn.XLOOKUP(Z$1,'PY1 Data(H)'!$A$1:$BR$1,_xlfn.XLOOKUP($A5,'PY1 Data(H)'!$A$1:$A$288,'PY1 Data(H)'!$A$1:$BR$288))</f>
        <v>0</v>
      </c>
      <c r="AA5" s="176" cm="1">
        <f t="array" ref="AA5">_xlfn.XLOOKUP(AA$1,'PY1 Data(H)'!$A$1:$BR$1,_xlfn.XLOOKUP($A5,'PY1 Data(H)'!$A$1:$A$288,'PY1 Data(H)'!$A$1:$BR$288))</f>
        <v>0</v>
      </c>
      <c r="AB5" s="176" cm="1">
        <f t="array" ref="AB5">_xlfn.XLOOKUP(AB$1,'PY1 Data(H)'!$A$1:$BR$1,_xlfn.XLOOKUP($A5,'PY1 Data(H)'!$A$1:$A$288,'PY1 Data(H)'!$A$1:$BR$288))</f>
        <v>0</v>
      </c>
      <c r="AC5" s="176" cm="1">
        <f t="array" ref="AC5">_xlfn.XLOOKUP(AC$1,'PY1 Data(H)'!$A$1:$BR$1,_xlfn.XLOOKUP($A5,'PY1 Data(H)'!$A$1:$A$288,'PY1 Data(H)'!$A$1:$BR$288))</f>
        <v>0</v>
      </c>
      <c r="AD5" s="176" cm="1">
        <f t="array" ref="AD5">_xlfn.XLOOKUP(AD$1,'PY1 Data(H)'!$A$1:$BR$1,_xlfn.XLOOKUP($A5,'PY1 Data(H)'!$A$1:$A$288,'PY1 Data(H)'!$A$1:$BR$288))</f>
        <v>0</v>
      </c>
      <c r="AE5" s="176" cm="1">
        <f t="array" ref="AE5">_xlfn.XLOOKUP(AE$1,'PY1 Data(H)'!$A$1:$BR$1,_xlfn.XLOOKUP($A5,'PY1 Data(H)'!$A$1:$A$288,'PY1 Data(H)'!$A$1:$BR$288))</f>
        <v>0</v>
      </c>
      <c r="AF5" s="176" cm="1">
        <f t="array" ref="AF5">_xlfn.XLOOKUP(AF$1,'PY1 Data(H)'!$A$1:$BR$1,_xlfn.XLOOKUP($A5,'PY1 Data(H)'!$A$1:$A$288,'PY1 Data(H)'!$A$1:$BR$288))</f>
        <v>0</v>
      </c>
      <c r="AG5" s="176" cm="1">
        <f t="array" ref="AG5">_xlfn.XLOOKUP(AG$1,'PY1 Data(H)'!$A$1:$BR$1,_xlfn.XLOOKUP($A5,'PY1 Data(H)'!$A$1:$A$288,'PY1 Data(H)'!$A$1:$BR$288))</f>
        <v>0</v>
      </c>
      <c r="AH5" s="176" cm="1">
        <f t="array" ref="AH5">_xlfn.XLOOKUP(AH$1,'PY1 Data(H)'!$A$1:$BR$1,_xlfn.XLOOKUP($A5,'PY1 Data(H)'!$A$1:$A$288,'PY1 Data(H)'!$A$1:$BR$288))</f>
        <v>0</v>
      </c>
      <c r="AI5" s="176" cm="1">
        <f t="array" ref="AI5">_xlfn.XLOOKUP(AI$1,'PY1 Data(H)'!$A$1:$BR$1,_xlfn.XLOOKUP($A5,'PY1 Data(H)'!$A$1:$A$288,'PY1 Data(H)'!$A$1:$BR$288))</f>
        <v>755796</v>
      </c>
      <c r="AJ5" s="176" cm="1">
        <f t="array" ref="AJ5">_xlfn.XLOOKUP(AJ$1,'PY1 Data(H)'!$A$1:$BR$1,_xlfn.XLOOKUP($A5,'PY1 Data(H)'!$A$1:$A$288,'PY1 Data(H)'!$A$1:$BR$288))</f>
        <v>0</v>
      </c>
      <c r="AK5" s="176" cm="1">
        <f t="array" ref="AK5">_xlfn.XLOOKUP(AK$1,'PY1 Data(H)'!$A$1:$BR$1,_xlfn.XLOOKUP($A5,'PY1 Data(H)'!$A$1:$A$288,'PY1 Data(H)'!$A$1:$BR$288))</f>
        <v>0</v>
      </c>
      <c r="AL5" s="176" cm="1">
        <f t="array" ref="AL5">_xlfn.XLOOKUP(AL$1,'PY1 Data(H)'!$A$1:$BR$1,_xlfn.XLOOKUP($A5,'PY1 Data(H)'!$A$1:$A$288,'PY1 Data(H)'!$A$1:$BR$288))</f>
        <v>1901148</v>
      </c>
      <c r="AM5" s="176" cm="1">
        <f t="array" ref="AM5">_xlfn.XLOOKUP(AM$1,'PY1 Data(H)'!$A$1:$BR$1,_xlfn.XLOOKUP($A5,'PY1 Data(H)'!$A$1:$A$288,'PY1 Data(H)'!$A$1:$BR$288))</f>
        <v>0</v>
      </c>
      <c r="AN5" s="176" cm="1">
        <f t="array" ref="AN5">_xlfn.XLOOKUP(AN$1,'PY1 Data(H)'!$A$1:$BR$1,_xlfn.XLOOKUP($A5,'PY1 Data(H)'!$A$1:$A$288,'PY1 Data(H)'!$A$1:$BR$288))</f>
        <v>0</v>
      </c>
      <c r="AO5" s="176" cm="1">
        <f t="array" ref="AO5">_xlfn.XLOOKUP(AO$1,'PY1 Data(H)'!$A$1:$BR$1,_xlfn.XLOOKUP($A5,'PY1 Data(H)'!$A$1:$A$288,'PY1 Data(H)'!$A$1:$BR$288))</f>
        <v>0</v>
      </c>
      <c r="AP5" s="176" cm="1">
        <f t="array" ref="AP5">_xlfn.XLOOKUP(AP$1,'PY1 Data(H)'!$A$1:$BR$1,_xlfn.XLOOKUP($A5,'PY1 Data(H)'!$A$1:$A$288,'PY1 Data(H)'!$A$1:$BR$288))</f>
        <v>0</v>
      </c>
      <c r="AQ5" s="176" cm="1">
        <f t="array" ref="AQ5">_xlfn.XLOOKUP(AQ$1,'PY1 Data(H)'!$A$1:$BR$1,_xlfn.XLOOKUP($A5,'PY1 Data(H)'!$A$1:$A$288,'PY1 Data(H)'!$A$1:$BR$288))</f>
        <v>0</v>
      </c>
      <c r="AR5" s="176" cm="1">
        <f t="array" ref="AR5">_xlfn.XLOOKUP(AR$1,'PY1 Data(H)'!$A$1:$BR$1,_xlfn.XLOOKUP($A5,'PY1 Data(H)'!$A$1:$A$288,'PY1 Data(H)'!$A$1:$BR$288))</f>
        <v>0</v>
      </c>
      <c r="AS5" s="176" cm="1">
        <f t="array" ref="AS5">_xlfn.XLOOKUP(AS$1,'PY1 Data(H)'!$A$1:$BR$1,_xlfn.XLOOKUP($A5,'PY1 Data(H)'!$A$1:$A$288,'PY1 Data(H)'!$A$1:$BR$288))</f>
        <v>0</v>
      </c>
      <c r="AT5" s="176" cm="1">
        <f t="array" ref="AT5">_xlfn.XLOOKUP(AT$1,'PY1 Data(H)'!$A$1:$BR$1,_xlfn.XLOOKUP($A5,'PY1 Data(H)'!$A$1:$A$288,'PY1 Data(H)'!$A$1:$BR$288))</f>
        <v>0</v>
      </c>
      <c r="AU5" s="176" cm="1">
        <f t="array" ref="AU5">_xlfn.XLOOKUP(AU$1,'PY1 Data(H)'!$A$1:$BR$1,_xlfn.XLOOKUP($A5,'PY1 Data(H)'!$A$1:$A$288,'PY1 Data(H)'!$A$1:$BR$288))</f>
        <v>0</v>
      </c>
      <c r="AV5" s="176" cm="1">
        <f t="array" ref="AV5">_xlfn.XLOOKUP(AV$1,'PY1 Data(H)'!$A$1:$BR$1,_xlfn.XLOOKUP($A5,'PY1 Data(H)'!$A$1:$A$288,'PY1 Data(H)'!$A$1:$BR$288))</f>
        <v>0</v>
      </c>
      <c r="AW5" s="176" cm="1">
        <f t="array" ref="AW5">_xlfn.XLOOKUP(AW$1,'PY1 Data(H)'!$A$1:$BR$1,_xlfn.XLOOKUP($A5,'PY1 Data(H)'!$A$1:$A$288,'PY1 Data(H)'!$A$1:$BR$288))</f>
        <v>0</v>
      </c>
      <c r="AX5" s="176" cm="1">
        <f t="array" ref="AX5">_xlfn.XLOOKUP(AX$1,'PY1 Data(H)'!$A$1:$BR$1,_xlfn.XLOOKUP($A5,'PY1 Data(H)'!$A$1:$A$288,'PY1 Data(H)'!$A$1:$BR$288))</f>
        <v>0</v>
      </c>
      <c r="AY5" s="176" cm="1">
        <f t="array" ref="AY5">_xlfn.XLOOKUP(AY$1,'PY1 Data(H)'!$A$1:$BR$1,_xlfn.XLOOKUP($A5,'PY1 Data(H)'!$A$1:$A$288,'PY1 Data(H)'!$A$1:$BR$288))</f>
        <v>0</v>
      </c>
      <c r="AZ5" s="176" cm="1">
        <f t="array" ref="AZ5">_xlfn.XLOOKUP(AZ$1,'PY1 Data(H)'!$A$1:$BR$1,_xlfn.XLOOKUP($A5,'PY1 Data(H)'!$A$1:$A$288,'PY1 Data(H)'!$A$1:$BR$288))</f>
        <v>0</v>
      </c>
    </row>
    <row r="6" spans="1:52" x14ac:dyDescent="0.3">
      <c r="A6">
        <v>575</v>
      </c>
      <c r="D6" s="176" cm="1">
        <f t="array" ref="D6">_xlfn.XLOOKUP(D$1,'PY1 Data(H)'!$A$1:$BR$1,_xlfn.XLOOKUP($A6,'PY1 Data(H)'!$A$1:$A$288,'PY1 Data(H)'!$A$1:$BR$288))</f>
        <v>0</v>
      </c>
      <c r="E6" s="176" cm="1">
        <f t="array" ref="E6">_xlfn.XLOOKUP(E$1,'PY1 Data(H)'!$A$1:$BR$1,_xlfn.XLOOKUP($A6,'PY1 Data(H)'!$A$1:$A$288,'PY1 Data(H)'!$A$1:$BR$288))</f>
        <v>0</v>
      </c>
      <c r="F6" s="176" cm="1">
        <f t="array" ref="F6">_xlfn.XLOOKUP(F$1,'PY1 Data(H)'!$A$1:$BR$1,_xlfn.XLOOKUP($A6,'PY1 Data(H)'!$A$1:$A$288,'PY1 Data(H)'!$A$1:$BR$288))</f>
        <v>0</v>
      </c>
      <c r="G6" s="176" cm="1">
        <f t="array" ref="G6">_xlfn.XLOOKUP(G$1,'PY1 Data(H)'!$A$1:$BR$1,_xlfn.XLOOKUP($A6,'PY1 Data(H)'!$A$1:$A$288,'PY1 Data(H)'!$A$1:$BR$288))</f>
        <v>0</v>
      </c>
      <c r="H6" s="176" cm="1">
        <f t="array" ref="H6">_xlfn.XLOOKUP(H$1,'PY1 Data(H)'!$A$1:$BR$1,_xlfn.XLOOKUP($A6,'PY1 Data(H)'!$A$1:$A$288,'PY1 Data(H)'!$A$1:$BR$288))</f>
        <v>0</v>
      </c>
      <c r="I6" s="176" cm="1">
        <f t="array" ref="I6">_xlfn.XLOOKUP(I$1,'PY1 Data(H)'!$A$1:$BR$1,_xlfn.XLOOKUP($A6,'PY1 Data(H)'!$A$1:$A$288,'PY1 Data(H)'!$A$1:$BR$288))</f>
        <v>0</v>
      </c>
      <c r="J6" s="176" cm="1">
        <f t="array" ref="J6">_xlfn.XLOOKUP(J$1,'PY1 Data(H)'!$A$1:$BR$1,_xlfn.XLOOKUP($A6,'PY1 Data(H)'!$A$1:$A$288,'PY1 Data(H)'!$A$1:$BR$288))</f>
        <v>0</v>
      </c>
      <c r="K6" s="176" cm="1">
        <f t="array" ref="K6">_xlfn.XLOOKUP(K$1,'PY1 Data(H)'!$A$1:$BR$1,_xlfn.XLOOKUP($A6,'PY1 Data(H)'!$A$1:$A$288,'PY1 Data(H)'!$A$1:$BR$288))</f>
        <v>0</v>
      </c>
      <c r="L6" s="176" cm="1">
        <f t="array" ref="L6">_xlfn.XLOOKUP(L$1,'PY1 Data(H)'!$A$1:$BR$1,_xlfn.XLOOKUP($A6,'PY1 Data(H)'!$A$1:$A$288,'PY1 Data(H)'!$A$1:$BR$288))</f>
        <v>0</v>
      </c>
      <c r="M6" s="176" cm="1">
        <f t="array" ref="M6">_xlfn.XLOOKUP(M$1,'PY1 Data(H)'!$A$1:$BR$1,_xlfn.XLOOKUP($A6,'PY1 Data(H)'!$A$1:$A$288,'PY1 Data(H)'!$A$1:$BR$288))</f>
        <v>0</v>
      </c>
      <c r="N6" s="176" cm="1">
        <f t="array" ref="N6">_xlfn.XLOOKUP(N$1,'PY1 Data(H)'!$A$1:$BR$1,_xlfn.XLOOKUP($A6,'PY1 Data(H)'!$A$1:$A$288,'PY1 Data(H)'!$A$1:$BR$288))</f>
        <v>0</v>
      </c>
      <c r="O6" s="176" cm="1">
        <f t="array" ref="O6">_xlfn.XLOOKUP(O$1,'PY1 Data(H)'!$A$1:$BR$1,_xlfn.XLOOKUP($A6,'PY1 Data(H)'!$A$1:$A$288,'PY1 Data(H)'!$A$1:$BR$288))</f>
        <v>0</v>
      </c>
      <c r="P6" s="176" cm="1">
        <f t="array" ref="P6">_xlfn.XLOOKUP(P$1,'PY1 Data(H)'!$A$1:$BR$1,_xlfn.XLOOKUP($A6,'PY1 Data(H)'!$A$1:$A$288,'PY1 Data(H)'!$A$1:$BR$288))</f>
        <v>0</v>
      </c>
      <c r="Q6" s="176" cm="1">
        <f t="array" ref="Q6">_xlfn.XLOOKUP(Q$1,'PY1 Data(H)'!$A$1:$BR$1,_xlfn.XLOOKUP($A6,'PY1 Data(H)'!$A$1:$A$288,'PY1 Data(H)'!$A$1:$BR$288))</f>
        <v>0</v>
      </c>
      <c r="R6" s="176" cm="1">
        <f t="array" ref="R6">_xlfn.XLOOKUP(R$1,'PY1 Data(H)'!$A$1:$BR$1,_xlfn.XLOOKUP($A6,'PY1 Data(H)'!$A$1:$A$288,'PY1 Data(H)'!$A$1:$BR$288))</f>
        <v>0</v>
      </c>
      <c r="S6" s="176" cm="1">
        <f t="array" ref="S6">_xlfn.XLOOKUP(S$1,'PY1 Data(H)'!$A$1:$BR$1,_xlfn.XLOOKUP($A6,'PY1 Data(H)'!$A$1:$A$288,'PY1 Data(H)'!$A$1:$BR$288))</f>
        <v>0</v>
      </c>
      <c r="T6" s="176" cm="1">
        <f t="array" ref="T6">_xlfn.XLOOKUP(T$1,'PY1 Data(H)'!$A$1:$BR$1,_xlfn.XLOOKUP($A6,'PY1 Data(H)'!$A$1:$A$288,'PY1 Data(H)'!$A$1:$BR$288))</f>
        <v>0</v>
      </c>
      <c r="U6" s="176" cm="1">
        <f t="array" ref="U6">_xlfn.XLOOKUP(U$1,'PY1 Data(H)'!$A$1:$BR$1,_xlfn.XLOOKUP($A6,'PY1 Data(H)'!$A$1:$A$288,'PY1 Data(H)'!$A$1:$BR$288))</f>
        <v>0</v>
      </c>
      <c r="V6" s="176" cm="1">
        <f t="array" ref="V6">_xlfn.XLOOKUP(V$1,'PY1 Data(H)'!$A$1:$BR$1,_xlfn.XLOOKUP($A6,'PY1 Data(H)'!$A$1:$A$288,'PY1 Data(H)'!$A$1:$BR$288))</f>
        <v>0</v>
      </c>
      <c r="W6" s="176" cm="1">
        <f t="array" ref="W6">_xlfn.XLOOKUP(W$1,'PY1 Data(H)'!$A$1:$BR$1,_xlfn.XLOOKUP($A6,'PY1 Data(H)'!$A$1:$A$288,'PY1 Data(H)'!$A$1:$BR$288))</f>
        <v>0</v>
      </c>
      <c r="X6" s="176" cm="1">
        <f t="array" ref="X6">_xlfn.XLOOKUP(X$1,'PY1 Data(H)'!$A$1:$BR$1,_xlfn.XLOOKUP($A6,'PY1 Data(H)'!$A$1:$A$288,'PY1 Data(H)'!$A$1:$BR$288))</f>
        <v>0</v>
      </c>
      <c r="Y6" s="176" cm="1">
        <f t="array" ref="Y6">_xlfn.XLOOKUP(Y$1,'PY1 Data(H)'!$A$1:$BR$1,_xlfn.XLOOKUP($A6,'PY1 Data(H)'!$A$1:$A$288,'PY1 Data(H)'!$A$1:$BR$288))</f>
        <v>0</v>
      </c>
      <c r="Z6" s="176" cm="1">
        <f t="array" ref="Z6">_xlfn.XLOOKUP(Z$1,'PY1 Data(H)'!$A$1:$BR$1,_xlfn.XLOOKUP($A6,'PY1 Data(H)'!$A$1:$A$288,'PY1 Data(H)'!$A$1:$BR$288))</f>
        <v>0</v>
      </c>
      <c r="AA6" s="176" cm="1">
        <f t="array" ref="AA6">_xlfn.XLOOKUP(AA$1,'PY1 Data(H)'!$A$1:$BR$1,_xlfn.XLOOKUP($A6,'PY1 Data(H)'!$A$1:$A$288,'PY1 Data(H)'!$A$1:$BR$288))</f>
        <v>0</v>
      </c>
      <c r="AB6" s="176" cm="1">
        <f t="array" ref="AB6">_xlfn.XLOOKUP(AB$1,'PY1 Data(H)'!$A$1:$BR$1,_xlfn.XLOOKUP($A6,'PY1 Data(H)'!$A$1:$A$288,'PY1 Data(H)'!$A$1:$BR$288))</f>
        <v>0</v>
      </c>
      <c r="AC6" s="176" cm="1">
        <f t="array" ref="AC6">_xlfn.XLOOKUP(AC$1,'PY1 Data(H)'!$A$1:$BR$1,_xlfn.XLOOKUP($A6,'PY1 Data(H)'!$A$1:$A$288,'PY1 Data(H)'!$A$1:$BR$288))</f>
        <v>0</v>
      </c>
      <c r="AD6" s="176" cm="1">
        <f t="array" ref="AD6">_xlfn.XLOOKUP(AD$1,'PY1 Data(H)'!$A$1:$BR$1,_xlfn.XLOOKUP($A6,'PY1 Data(H)'!$A$1:$A$288,'PY1 Data(H)'!$A$1:$BR$288))</f>
        <v>0</v>
      </c>
      <c r="AE6" s="176" cm="1">
        <f t="array" ref="AE6">_xlfn.XLOOKUP(AE$1,'PY1 Data(H)'!$A$1:$BR$1,_xlfn.XLOOKUP($A6,'PY1 Data(H)'!$A$1:$A$288,'PY1 Data(H)'!$A$1:$BR$288))</f>
        <v>0</v>
      </c>
      <c r="AF6" s="176" cm="1">
        <f t="array" ref="AF6">_xlfn.XLOOKUP(AF$1,'PY1 Data(H)'!$A$1:$BR$1,_xlfn.XLOOKUP($A6,'PY1 Data(H)'!$A$1:$A$288,'PY1 Data(H)'!$A$1:$BR$288))</f>
        <v>0</v>
      </c>
      <c r="AG6" s="176" cm="1">
        <f t="array" ref="AG6">_xlfn.XLOOKUP(AG$1,'PY1 Data(H)'!$A$1:$BR$1,_xlfn.XLOOKUP($A6,'PY1 Data(H)'!$A$1:$A$288,'PY1 Data(H)'!$A$1:$BR$288))</f>
        <v>0</v>
      </c>
      <c r="AH6" s="176" cm="1">
        <f t="array" ref="AH6">_xlfn.XLOOKUP(AH$1,'PY1 Data(H)'!$A$1:$BR$1,_xlfn.XLOOKUP($A6,'PY1 Data(H)'!$A$1:$A$288,'PY1 Data(H)'!$A$1:$BR$288))</f>
        <v>0</v>
      </c>
      <c r="AI6" s="176" cm="1">
        <f t="array" ref="AI6">_xlfn.XLOOKUP(AI$1,'PY1 Data(H)'!$A$1:$BR$1,_xlfn.XLOOKUP($A6,'PY1 Data(H)'!$A$1:$A$288,'PY1 Data(H)'!$A$1:$BR$288))</f>
        <v>0</v>
      </c>
      <c r="AJ6" s="176" cm="1">
        <f t="array" ref="AJ6">_xlfn.XLOOKUP(AJ$1,'PY1 Data(H)'!$A$1:$BR$1,_xlfn.XLOOKUP($A6,'PY1 Data(H)'!$A$1:$A$288,'PY1 Data(H)'!$A$1:$BR$288))</f>
        <v>0</v>
      </c>
      <c r="AK6" s="176" cm="1">
        <f t="array" ref="AK6">_xlfn.XLOOKUP(AK$1,'PY1 Data(H)'!$A$1:$BR$1,_xlfn.XLOOKUP($A6,'PY1 Data(H)'!$A$1:$A$288,'PY1 Data(H)'!$A$1:$BR$288))</f>
        <v>0</v>
      </c>
      <c r="AL6" s="176" cm="1">
        <f t="array" ref="AL6">_xlfn.XLOOKUP(AL$1,'PY1 Data(H)'!$A$1:$BR$1,_xlfn.XLOOKUP($A6,'PY1 Data(H)'!$A$1:$A$288,'PY1 Data(H)'!$A$1:$BR$288))</f>
        <v>0</v>
      </c>
      <c r="AM6" s="176" cm="1">
        <f t="array" ref="AM6">_xlfn.XLOOKUP(AM$1,'PY1 Data(H)'!$A$1:$BR$1,_xlfn.XLOOKUP($A6,'PY1 Data(H)'!$A$1:$A$288,'PY1 Data(H)'!$A$1:$BR$288))</f>
        <v>0</v>
      </c>
      <c r="AN6" s="176" cm="1">
        <f t="array" ref="AN6">_xlfn.XLOOKUP(AN$1,'PY1 Data(H)'!$A$1:$BR$1,_xlfn.XLOOKUP($A6,'PY1 Data(H)'!$A$1:$A$288,'PY1 Data(H)'!$A$1:$BR$288))</f>
        <v>0</v>
      </c>
      <c r="AO6" s="176" cm="1">
        <f t="array" ref="AO6">_xlfn.XLOOKUP(AO$1,'PY1 Data(H)'!$A$1:$BR$1,_xlfn.XLOOKUP($A6,'PY1 Data(H)'!$A$1:$A$288,'PY1 Data(H)'!$A$1:$BR$288))</f>
        <v>0</v>
      </c>
      <c r="AP6" s="176" cm="1">
        <f t="array" ref="AP6">_xlfn.XLOOKUP(AP$1,'PY1 Data(H)'!$A$1:$BR$1,_xlfn.XLOOKUP($A6,'PY1 Data(H)'!$A$1:$A$288,'PY1 Data(H)'!$A$1:$BR$288))</f>
        <v>0</v>
      </c>
      <c r="AQ6" s="176" cm="1">
        <f t="array" ref="AQ6">_xlfn.XLOOKUP(AQ$1,'PY1 Data(H)'!$A$1:$BR$1,_xlfn.XLOOKUP($A6,'PY1 Data(H)'!$A$1:$A$288,'PY1 Data(H)'!$A$1:$BR$288))</f>
        <v>0</v>
      </c>
      <c r="AR6" s="176" cm="1">
        <f t="array" ref="AR6">_xlfn.XLOOKUP(AR$1,'PY1 Data(H)'!$A$1:$BR$1,_xlfn.XLOOKUP($A6,'PY1 Data(H)'!$A$1:$A$288,'PY1 Data(H)'!$A$1:$BR$288))</f>
        <v>0</v>
      </c>
      <c r="AS6" s="176" cm="1">
        <f t="array" ref="AS6">_xlfn.XLOOKUP(AS$1,'PY1 Data(H)'!$A$1:$BR$1,_xlfn.XLOOKUP($A6,'PY1 Data(H)'!$A$1:$A$288,'PY1 Data(H)'!$A$1:$BR$288))</f>
        <v>0</v>
      </c>
      <c r="AT6" s="176" cm="1">
        <f t="array" ref="AT6">_xlfn.XLOOKUP(AT$1,'PY1 Data(H)'!$A$1:$BR$1,_xlfn.XLOOKUP($A6,'PY1 Data(H)'!$A$1:$A$288,'PY1 Data(H)'!$A$1:$BR$288))</f>
        <v>0</v>
      </c>
      <c r="AU6" s="176" cm="1">
        <f t="array" ref="AU6">_xlfn.XLOOKUP(AU$1,'PY1 Data(H)'!$A$1:$BR$1,_xlfn.XLOOKUP($A6,'PY1 Data(H)'!$A$1:$A$288,'PY1 Data(H)'!$A$1:$BR$288))</f>
        <v>0</v>
      </c>
      <c r="AV6" s="176" cm="1">
        <f t="array" ref="AV6">_xlfn.XLOOKUP(AV$1,'PY1 Data(H)'!$A$1:$BR$1,_xlfn.XLOOKUP($A6,'PY1 Data(H)'!$A$1:$A$288,'PY1 Data(H)'!$A$1:$BR$288))</f>
        <v>0</v>
      </c>
      <c r="AW6" s="176" cm="1">
        <f t="array" ref="AW6">_xlfn.XLOOKUP(AW$1,'PY1 Data(H)'!$A$1:$BR$1,_xlfn.XLOOKUP($A6,'PY1 Data(H)'!$A$1:$A$288,'PY1 Data(H)'!$A$1:$BR$288))</f>
        <v>0</v>
      </c>
      <c r="AX6" s="176" cm="1">
        <f t="array" ref="AX6">_xlfn.XLOOKUP(AX$1,'PY1 Data(H)'!$A$1:$BR$1,_xlfn.XLOOKUP($A6,'PY1 Data(H)'!$A$1:$A$288,'PY1 Data(H)'!$A$1:$BR$288))</f>
        <v>0</v>
      </c>
      <c r="AY6" s="176" cm="1">
        <f t="array" ref="AY6">_xlfn.XLOOKUP(AY$1,'PY1 Data(H)'!$A$1:$BR$1,_xlfn.XLOOKUP($A6,'PY1 Data(H)'!$A$1:$A$288,'PY1 Data(H)'!$A$1:$BR$288))</f>
        <v>0</v>
      </c>
      <c r="AZ6" s="176" cm="1">
        <f t="array" ref="AZ6">_xlfn.XLOOKUP(AZ$1,'PY1 Data(H)'!$A$1:$BR$1,_xlfn.XLOOKUP($A6,'PY1 Data(H)'!$A$1:$A$288,'PY1 Data(H)'!$A$1:$BR$288))</f>
        <v>0</v>
      </c>
    </row>
    <row r="7" spans="1:52" x14ac:dyDescent="0.3">
      <c r="A7">
        <v>576</v>
      </c>
      <c r="D7" s="176" cm="1">
        <f t="array" ref="D7">_xlfn.XLOOKUP(D$1,'PY1 Data(H)'!$A$1:$BR$1,_xlfn.XLOOKUP($A7,'PY1 Data(H)'!$A$1:$A$288,'PY1 Data(H)'!$A$1:$BR$288))</f>
        <v>0</v>
      </c>
      <c r="E7" s="176" cm="1">
        <f t="array" ref="E7">_xlfn.XLOOKUP(E$1,'PY1 Data(H)'!$A$1:$BR$1,_xlfn.XLOOKUP($A7,'PY1 Data(H)'!$A$1:$A$288,'PY1 Data(H)'!$A$1:$BR$288))</f>
        <v>0</v>
      </c>
      <c r="F7" s="176" cm="1">
        <f t="array" ref="F7">_xlfn.XLOOKUP(F$1,'PY1 Data(H)'!$A$1:$BR$1,_xlfn.XLOOKUP($A7,'PY1 Data(H)'!$A$1:$A$288,'PY1 Data(H)'!$A$1:$BR$288))</f>
        <v>0</v>
      </c>
      <c r="G7" s="176" cm="1">
        <f t="array" ref="G7">_xlfn.XLOOKUP(G$1,'PY1 Data(H)'!$A$1:$BR$1,_xlfn.XLOOKUP($A7,'PY1 Data(H)'!$A$1:$A$288,'PY1 Data(H)'!$A$1:$BR$288))</f>
        <v>0</v>
      </c>
      <c r="H7" s="176" cm="1">
        <f t="array" ref="H7">_xlfn.XLOOKUP(H$1,'PY1 Data(H)'!$A$1:$BR$1,_xlfn.XLOOKUP($A7,'PY1 Data(H)'!$A$1:$A$288,'PY1 Data(H)'!$A$1:$BR$288))</f>
        <v>0</v>
      </c>
      <c r="I7" s="176" cm="1">
        <f t="array" ref="I7">_xlfn.XLOOKUP(I$1,'PY1 Data(H)'!$A$1:$BR$1,_xlfn.XLOOKUP($A7,'PY1 Data(H)'!$A$1:$A$288,'PY1 Data(H)'!$A$1:$BR$288))</f>
        <v>0</v>
      </c>
      <c r="J7" s="176" cm="1">
        <f t="array" ref="J7">_xlfn.XLOOKUP(J$1,'PY1 Data(H)'!$A$1:$BR$1,_xlfn.XLOOKUP($A7,'PY1 Data(H)'!$A$1:$A$288,'PY1 Data(H)'!$A$1:$BR$288))</f>
        <v>0</v>
      </c>
      <c r="K7" s="176" cm="1">
        <f t="array" ref="K7">_xlfn.XLOOKUP(K$1,'PY1 Data(H)'!$A$1:$BR$1,_xlfn.XLOOKUP($A7,'PY1 Data(H)'!$A$1:$A$288,'PY1 Data(H)'!$A$1:$BR$288))</f>
        <v>0</v>
      </c>
      <c r="L7" s="176" cm="1">
        <f t="array" ref="L7">_xlfn.XLOOKUP(L$1,'PY1 Data(H)'!$A$1:$BR$1,_xlfn.XLOOKUP($A7,'PY1 Data(H)'!$A$1:$A$288,'PY1 Data(H)'!$A$1:$BR$288))</f>
        <v>0</v>
      </c>
      <c r="M7" s="176" cm="1">
        <f t="array" ref="M7">_xlfn.XLOOKUP(M$1,'PY1 Data(H)'!$A$1:$BR$1,_xlfn.XLOOKUP($A7,'PY1 Data(H)'!$A$1:$A$288,'PY1 Data(H)'!$A$1:$BR$288))</f>
        <v>0</v>
      </c>
      <c r="N7" s="176" cm="1">
        <f t="array" ref="N7">_xlfn.XLOOKUP(N$1,'PY1 Data(H)'!$A$1:$BR$1,_xlfn.XLOOKUP($A7,'PY1 Data(H)'!$A$1:$A$288,'PY1 Data(H)'!$A$1:$BR$288))</f>
        <v>0</v>
      </c>
      <c r="O7" s="176" cm="1">
        <f t="array" ref="O7">_xlfn.XLOOKUP(O$1,'PY1 Data(H)'!$A$1:$BR$1,_xlfn.XLOOKUP($A7,'PY1 Data(H)'!$A$1:$A$288,'PY1 Data(H)'!$A$1:$BR$288))</f>
        <v>0</v>
      </c>
      <c r="P7" s="176" cm="1">
        <f t="array" ref="P7">_xlfn.XLOOKUP(P$1,'PY1 Data(H)'!$A$1:$BR$1,_xlfn.XLOOKUP($A7,'PY1 Data(H)'!$A$1:$A$288,'PY1 Data(H)'!$A$1:$BR$288))</f>
        <v>0</v>
      </c>
      <c r="Q7" s="176" cm="1">
        <f t="array" ref="Q7">_xlfn.XLOOKUP(Q$1,'PY1 Data(H)'!$A$1:$BR$1,_xlfn.XLOOKUP($A7,'PY1 Data(H)'!$A$1:$A$288,'PY1 Data(H)'!$A$1:$BR$288))</f>
        <v>0</v>
      </c>
      <c r="R7" s="176" cm="1">
        <f t="array" ref="R7">_xlfn.XLOOKUP(R$1,'PY1 Data(H)'!$A$1:$BR$1,_xlfn.XLOOKUP($A7,'PY1 Data(H)'!$A$1:$A$288,'PY1 Data(H)'!$A$1:$BR$288))</f>
        <v>0</v>
      </c>
      <c r="S7" s="176" cm="1">
        <f t="array" ref="S7">_xlfn.XLOOKUP(S$1,'PY1 Data(H)'!$A$1:$BR$1,_xlfn.XLOOKUP($A7,'PY1 Data(H)'!$A$1:$A$288,'PY1 Data(H)'!$A$1:$BR$288))</f>
        <v>0</v>
      </c>
      <c r="T7" s="176" cm="1">
        <f t="array" ref="T7">_xlfn.XLOOKUP(T$1,'PY1 Data(H)'!$A$1:$BR$1,_xlfn.XLOOKUP($A7,'PY1 Data(H)'!$A$1:$A$288,'PY1 Data(H)'!$A$1:$BR$288))</f>
        <v>0</v>
      </c>
      <c r="U7" s="176" cm="1">
        <f t="array" ref="U7">_xlfn.XLOOKUP(U$1,'PY1 Data(H)'!$A$1:$BR$1,_xlfn.XLOOKUP($A7,'PY1 Data(H)'!$A$1:$A$288,'PY1 Data(H)'!$A$1:$BR$288))</f>
        <v>0</v>
      </c>
      <c r="V7" s="176" cm="1">
        <f t="array" ref="V7">_xlfn.XLOOKUP(V$1,'PY1 Data(H)'!$A$1:$BR$1,_xlfn.XLOOKUP($A7,'PY1 Data(H)'!$A$1:$A$288,'PY1 Data(H)'!$A$1:$BR$288))</f>
        <v>0</v>
      </c>
      <c r="W7" s="176" cm="1">
        <f t="array" ref="W7">_xlfn.XLOOKUP(W$1,'PY1 Data(H)'!$A$1:$BR$1,_xlfn.XLOOKUP($A7,'PY1 Data(H)'!$A$1:$A$288,'PY1 Data(H)'!$A$1:$BR$288))</f>
        <v>0</v>
      </c>
      <c r="X7" s="176" cm="1">
        <f t="array" ref="X7">_xlfn.XLOOKUP(X$1,'PY1 Data(H)'!$A$1:$BR$1,_xlfn.XLOOKUP($A7,'PY1 Data(H)'!$A$1:$A$288,'PY1 Data(H)'!$A$1:$BR$288))</f>
        <v>0</v>
      </c>
      <c r="Y7" s="176" cm="1">
        <f t="array" ref="Y7">_xlfn.XLOOKUP(Y$1,'PY1 Data(H)'!$A$1:$BR$1,_xlfn.XLOOKUP($A7,'PY1 Data(H)'!$A$1:$A$288,'PY1 Data(H)'!$A$1:$BR$288))</f>
        <v>0</v>
      </c>
      <c r="Z7" s="176" cm="1">
        <f t="array" ref="Z7">_xlfn.XLOOKUP(Z$1,'PY1 Data(H)'!$A$1:$BR$1,_xlfn.XLOOKUP($A7,'PY1 Data(H)'!$A$1:$A$288,'PY1 Data(H)'!$A$1:$BR$288))</f>
        <v>0</v>
      </c>
      <c r="AA7" s="176" cm="1">
        <f t="array" ref="AA7">_xlfn.XLOOKUP(AA$1,'PY1 Data(H)'!$A$1:$BR$1,_xlfn.XLOOKUP($A7,'PY1 Data(H)'!$A$1:$A$288,'PY1 Data(H)'!$A$1:$BR$288))</f>
        <v>0</v>
      </c>
      <c r="AB7" s="176" cm="1">
        <f t="array" ref="AB7">_xlfn.XLOOKUP(AB$1,'PY1 Data(H)'!$A$1:$BR$1,_xlfn.XLOOKUP($A7,'PY1 Data(H)'!$A$1:$A$288,'PY1 Data(H)'!$A$1:$BR$288))</f>
        <v>0</v>
      </c>
      <c r="AC7" s="176" cm="1">
        <f t="array" ref="AC7">_xlfn.XLOOKUP(AC$1,'PY1 Data(H)'!$A$1:$BR$1,_xlfn.XLOOKUP($A7,'PY1 Data(H)'!$A$1:$A$288,'PY1 Data(H)'!$A$1:$BR$288))</f>
        <v>0</v>
      </c>
      <c r="AD7" s="176" cm="1">
        <f t="array" ref="AD7">_xlfn.XLOOKUP(AD$1,'PY1 Data(H)'!$A$1:$BR$1,_xlfn.XLOOKUP($A7,'PY1 Data(H)'!$A$1:$A$288,'PY1 Data(H)'!$A$1:$BR$288))</f>
        <v>0</v>
      </c>
      <c r="AE7" s="176" cm="1">
        <f t="array" ref="AE7">_xlfn.XLOOKUP(AE$1,'PY1 Data(H)'!$A$1:$BR$1,_xlfn.XLOOKUP($A7,'PY1 Data(H)'!$A$1:$A$288,'PY1 Data(H)'!$A$1:$BR$288))</f>
        <v>0</v>
      </c>
      <c r="AF7" s="176" cm="1">
        <f t="array" ref="AF7">_xlfn.XLOOKUP(AF$1,'PY1 Data(H)'!$A$1:$BR$1,_xlfn.XLOOKUP($A7,'PY1 Data(H)'!$A$1:$A$288,'PY1 Data(H)'!$A$1:$BR$288))</f>
        <v>0</v>
      </c>
      <c r="AG7" s="176" cm="1">
        <f t="array" ref="AG7">_xlfn.XLOOKUP(AG$1,'PY1 Data(H)'!$A$1:$BR$1,_xlfn.XLOOKUP($A7,'PY1 Data(H)'!$A$1:$A$288,'PY1 Data(H)'!$A$1:$BR$288))</f>
        <v>0</v>
      </c>
      <c r="AH7" s="176" cm="1">
        <f t="array" ref="AH7">_xlfn.XLOOKUP(AH$1,'PY1 Data(H)'!$A$1:$BR$1,_xlfn.XLOOKUP($A7,'PY1 Data(H)'!$A$1:$A$288,'PY1 Data(H)'!$A$1:$BR$288))</f>
        <v>0</v>
      </c>
      <c r="AI7" s="176" cm="1">
        <f t="array" ref="AI7">_xlfn.XLOOKUP(AI$1,'PY1 Data(H)'!$A$1:$BR$1,_xlfn.XLOOKUP($A7,'PY1 Data(H)'!$A$1:$A$288,'PY1 Data(H)'!$A$1:$BR$288))</f>
        <v>0</v>
      </c>
      <c r="AJ7" s="176" cm="1">
        <f t="array" ref="AJ7">_xlfn.XLOOKUP(AJ$1,'PY1 Data(H)'!$A$1:$BR$1,_xlfn.XLOOKUP($A7,'PY1 Data(H)'!$A$1:$A$288,'PY1 Data(H)'!$A$1:$BR$288))</f>
        <v>0</v>
      </c>
      <c r="AK7" s="176" cm="1">
        <f t="array" ref="AK7">_xlfn.XLOOKUP(AK$1,'PY1 Data(H)'!$A$1:$BR$1,_xlfn.XLOOKUP($A7,'PY1 Data(H)'!$A$1:$A$288,'PY1 Data(H)'!$A$1:$BR$288))</f>
        <v>0</v>
      </c>
      <c r="AL7" s="176" cm="1">
        <f t="array" ref="AL7">_xlfn.XLOOKUP(AL$1,'PY1 Data(H)'!$A$1:$BR$1,_xlfn.XLOOKUP($A7,'PY1 Data(H)'!$A$1:$A$288,'PY1 Data(H)'!$A$1:$BR$288))</f>
        <v>0</v>
      </c>
      <c r="AM7" s="176" cm="1">
        <f t="array" ref="AM7">_xlfn.XLOOKUP(AM$1,'PY1 Data(H)'!$A$1:$BR$1,_xlfn.XLOOKUP($A7,'PY1 Data(H)'!$A$1:$A$288,'PY1 Data(H)'!$A$1:$BR$288))</f>
        <v>0</v>
      </c>
      <c r="AN7" s="176" cm="1">
        <f t="array" ref="AN7">_xlfn.XLOOKUP(AN$1,'PY1 Data(H)'!$A$1:$BR$1,_xlfn.XLOOKUP($A7,'PY1 Data(H)'!$A$1:$A$288,'PY1 Data(H)'!$A$1:$BR$288))</f>
        <v>0</v>
      </c>
      <c r="AO7" s="176" cm="1">
        <f t="array" ref="AO7">_xlfn.XLOOKUP(AO$1,'PY1 Data(H)'!$A$1:$BR$1,_xlfn.XLOOKUP($A7,'PY1 Data(H)'!$A$1:$A$288,'PY1 Data(H)'!$A$1:$BR$288))</f>
        <v>0</v>
      </c>
      <c r="AP7" s="176" cm="1">
        <f t="array" ref="AP7">_xlfn.XLOOKUP(AP$1,'PY1 Data(H)'!$A$1:$BR$1,_xlfn.XLOOKUP($A7,'PY1 Data(H)'!$A$1:$A$288,'PY1 Data(H)'!$A$1:$BR$288))</f>
        <v>0</v>
      </c>
      <c r="AQ7" s="176" cm="1">
        <f t="array" ref="AQ7">_xlfn.XLOOKUP(AQ$1,'PY1 Data(H)'!$A$1:$BR$1,_xlfn.XLOOKUP($A7,'PY1 Data(H)'!$A$1:$A$288,'PY1 Data(H)'!$A$1:$BR$288))</f>
        <v>0</v>
      </c>
      <c r="AR7" s="176" cm="1">
        <f t="array" ref="AR7">_xlfn.XLOOKUP(AR$1,'PY1 Data(H)'!$A$1:$BR$1,_xlfn.XLOOKUP($A7,'PY1 Data(H)'!$A$1:$A$288,'PY1 Data(H)'!$A$1:$BR$288))</f>
        <v>0</v>
      </c>
      <c r="AS7" s="176" cm="1">
        <f t="array" ref="AS7">_xlfn.XLOOKUP(AS$1,'PY1 Data(H)'!$A$1:$BR$1,_xlfn.XLOOKUP($A7,'PY1 Data(H)'!$A$1:$A$288,'PY1 Data(H)'!$A$1:$BR$288))</f>
        <v>0</v>
      </c>
      <c r="AT7" s="176" cm="1">
        <f t="array" ref="AT7">_xlfn.XLOOKUP(AT$1,'PY1 Data(H)'!$A$1:$BR$1,_xlfn.XLOOKUP($A7,'PY1 Data(H)'!$A$1:$A$288,'PY1 Data(H)'!$A$1:$BR$288))</f>
        <v>0</v>
      </c>
      <c r="AU7" s="176" cm="1">
        <f t="array" ref="AU7">_xlfn.XLOOKUP(AU$1,'PY1 Data(H)'!$A$1:$BR$1,_xlfn.XLOOKUP($A7,'PY1 Data(H)'!$A$1:$A$288,'PY1 Data(H)'!$A$1:$BR$288))</f>
        <v>0</v>
      </c>
      <c r="AV7" s="176" cm="1">
        <f t="array" ref="AV7">_xlfn.XLOOKUP(AV$1,'PY1 Data(H)'!$A$1:$BR$1,_xlfn.XLOOKUP($A7,'PY1 Data(H)'!$A$1:$A$288,'PY1 Data(H)'!$A$1:$BR$288))</f>
        <v>0</v>
      </c>
      <c r="AW7" s="176" cm="1">
        <f t="array" ref="AW7">_xlfn.XLOOKUP(AW$1,'PY1 Data(H)'!$A$1:$BR$1,_xlfn.XLOOKUP($A7,'PY1 Data(H)'!$A$1:$A$288,'PY1 Data(H)'!$A$1:$BR$288))</f>
        <v>0</v>
      </c>
      <c r="AX7" s="176" cm="1">
        <f t="array" ref="AX7">_xlfn.XLOOKUP(AX$1,'PY1 Data(H)'!$A$1:$BR$1,_xlfn.XLOOKUP($A7,'PY1 Data(H)'!$A$1:$A$288,'PY1 Data(H)'!$A$1:$BR$288))</f>
        <v>0</v>
      </c>
      <c r="AY7" s="176" cm="1">
        <f t="array" ref="AY7">_xlfn.XLOOKUP(AY$1,'PY1 Data(H)'!$A$1:$BR$1,_xlfn.XLOOKUP($A7,'PY1 Data(H)'!$A$1:$A$288,'PY1 Data(H)'!$A$1:$BR$288))</f>
        <v>0</v>
      </c>
      <c r="AZ7" s="176" cm="1">
        <f t="array" ref="AZ7">_xlfn.XLOOKUP(AZ$1,'PY1 Data(H)'!$A$1:$BR$1,_xlfn.XLOOKUP($A7,'PY1 Data(H)'!$A$1:$A$288,'PY1 Data(H)'!$A$1:$BR$288))</f>
        <v>0</v>
      </c>
    </row>
    <row r="8" spans="1:52" x14ac:dyDescent="0.3">
      <c r="A8">
        <v>626</v>
      </c>
      <c r="D8" s="176" cm="1">
        <f t="array" ref="D8">_xlfn.XLOOKUP(D$1,'PY1 Data(H)'!$A$1:$BR$1,_xlfn.XLOOKUP($A8,'PY1 Data(H)'!$A$1:$A$288,'PY1 Data(H)'!$A$1:$BR$288))</f>
        <v>0</v>
      </c>
      <c r="E8" s="176" cm="1">
        <f t="array" ref="E8">_xlfn.XLOOKUP(E$1,'PY1 Data(H)'!$A$1:$BR$1,_xlfn.XLOOKUP($A8,'PY1 Data(H)'!$A$1:$A$288,'PY1 Data(H)'!$A$1:$BR$288))</f>
        <v>0</v>
      </c>
      <c r="F8" s="176" cm="1">
        <f t="array" ref="F8">_xlfn.XLOOKUP(F$1,'PY1 Data(H)'!$A$1:$BR$1,_xlfn.XLOOKUP($A8,'PY1 Data(H)'!$A$1:$A$288,'PY1 Data(H)'!$A$1:$BR$288))</f>
        <v>0</v>
      </c>
      <c r="G8" s="176" cm="1">
        <f t="array" ref="G8">_xlfn.XLOOKUP(G$1,'PY1 Data(H)'!$A$1:$BR$1,_xlfn.XLOOKUP($A8,'PY1 Data(H)'!$A$1:$A$288,'PY1 Data(H)'!$A$1:$BR$288))</f>
        <v>0</v>
      </c>
      <c r="H8" s="176" cm="1">
        <f t="array" ref="H8">_xlfn.XLOOKUP(H$1,'PY1 Data(H)'!$A$1:$BR$1,_xlfn.XLOOKUP($A8,'PY1 Data(H)'!$A$1:$A$288,'PY1 Data(H)'!$A$1:$BR$288))</f>
        <v>0</v>
      </c>
      <c r="I8" s="176" cm="1">
        <f t="array" ref="I8">_xlfn.XLOOKUP(I$1,'PY1 Data(H)'!$A$1:$BR$1,_xlfn.XLOOKUP($A8,'PY1 Data(H)'!$A$1:$A$288,'PY1 Data(H)'!$A$1:$BR$288))</f>
        <v>0</v>
      </c>
      <c r="J8" s="176" cm="1">
        <f t="array" ref="J8">_xlfn.XLOOKUP(J$1,'PY1 Data(H)'!$A$1:$BR$1,_xlfn.XLOOKUP($A8,'PY1 Data(H)'!$A$1:$A$288,'PY1 Data(H)'!$A$1:$BR$288))</f>
        <v>0</v>
      </c>
      <c r="K8" s="176" cm="1">
        <f t="array" ref="K8">_xlfn.XLOOKUP(K$1,'PY1 Data(H)'!$A$1:$BR$1,_xlfn.XLOOKUP($A8,'PY1 Data(H)'!$A$1:$A$288,'PY1 Data(H)'!$A$1:$BR$288))</f>
        <v>0</v>
      </c>
      <c r="L8" s="176" cm="1">
        <f t="array" ref="L8">_xlfn.XLOOKUP(L$1,'PY1 Data(H)'!$A$1:$BR$1,_xlfn.XLOOKUP($A8,'PY1 Data(H)'!$A$1:$A$288,'PY1 Data(H)'!$A$1:$BR$288))</f>
        <v>0</v>
      </c>
      <c r="M8" s="176" cm="1">
        <f t="array" ref="M8">_xlfn.XLOOKUP(M$1,'PY1 Data(H)'!$A$1:$BR$1,_xlfn.XLOOKUP($A8,'PY1 Data(H)'!$A$1:$A$288,'PY1 Data(H)'!$A$1:$BR$288))</f>
        <v>0</v>
      </c>
      <c r="N8" s="176" cm="1">
        <f t="array" ref="N8">_xlfn.XLOOKUP(N$1,'PY1 Data(H)'!$A$1:$BR$1,_xlfn.XLOOKUP($A8,'PY1 Data(H)'!$A$1:$A$288,'PY1 Data(H)'!$A$1:$BR$288))</f>
        <v>0</v>
      </c>
      <c r="O8" s="176" cm="1">
        <f t="array" ref="O8">_xlfn.XLOOKUP(O$1,'PY1 Data(H)'!$A$1:$BR$1,_xlfn.XLOOKUP($A8,'PY1 Data(H)'!$A$1:$A$288,'PY1 Data(H)'!$A$1:$BR$288))</f>
        <v>0</v>
      </c>
      <c r="P8" s="176" cm="1">
        <f t="array" ref="P8">_xlfn.XLOOKUP(P$1,'PY1 Data(H)'!$A$1:$BR$1,_xlfn.XLOOKUP($A8,'PY1 Data(H)'!$A$1:$A$288,'PY1 Data(H)'!$A$1:$BR$288))</f>
        <v>0</v>
      </c>
      <c r="Q8" s="176" cm="1">
        <f t="array" ref="Q8">_xlfn.XLOOKUP(Q$1,'PY1 Data(H)'!$A$1:$BR$1,_xlfn.XLOOKUP($A8,'PY1 Data(H)'!$A$1:$A$288,'PY1 Data(H)'!$A$1:$BR$288))</f>
        <v>0</v>
      </c>
      <c r="R8" s="176" cm="1">
        <f t="array" ref="R8">_xlfn.XLOOKUP(R$1,'PY1 Data(H)'!$A$1:$BR$1,_xlfn.XLOOKUP($A8,'PY1 Data(H)'!$A$1:$A$288,'PY1 Data(H)'!$A$1:$BR$288))</f>
        <v>0</v>
      </c>
      <c r="S8" s="176" cm="1">
        <f t="array" ref="S8">_xlfn.XLOOKUP(S$1,'PY1 Data(H)'!$A$1:$BR$1,_xlfn.XLOOKUP($A8,'PY1 Data(H)'!$A$1:$A$288,'PY1 Data(H)'!$A$1:$BR$288))</f>
        <v>0</v>
      </c>
      <c r="T8" s="176" cm="1">
        <f t="array" ref="T8">_xlfn.XLOOKUP(T$1,'PY1 Data(H)'!$A$1:$BR$1,_xlfn.XLOOKUP($A8,'PY1 Data(H)'!$A$1:$A$288,'PY1 Data(H)'!$A$1:$BR$288))</f>
        <v>0</v>
      </c>
      <c r="U8" s="176" cm="1">
        <f t="array" ref="U8">_xlfn.XLOOKUP(U$1,'PY1 Data(H)'!$A$1:$BR$1,_xlfn.XLOOKUP($A8,'PY1 Data(H)'!$A$1:$A$288,'PY1 Data(H)'!$A$1:$BR$288))</f>
        <v>0</v>
      </c>
      <c r="V8" s="176" cm="1">
        <f t="array" ref="V8">_xlfn.XLOOKUP(V$1,'PY1 Data(H)'!$A$1:$BR$1,_xlfn.XLOOKUP($A8,'PY1 Data(H)'!$A$1:$A$288,'PY1 Data(H)'!$A$1:$BR$288))</f>
        <v>0</v>
      </c>
      <c r="W8" s="176" cm="1">
        <f t="array" ref="W8">_xlfn.XLOOKUP(W$1,'PY1 Data(H)'!$A$1:$BR$1,_xlfn.XLOOKUP($A8,'PY1 Data(H)'!$A$1:$A$288,'PY1 Data(H)'!$A$1:$BR$288))</f>
        <v>0</v>
      </c>
      <c r="X8" s="176" cm="1">
        <f t="array" ref="X8">_xlfn.XLOOKUP(X$1,'PY1 Data(H)'!$A$1:$BR$1,_xlfn.XLOOKUP($A8,'PY1 Data(H)'!$A$1:$A$288,'PY1 Data(H)'!$A$1:$BR$288))</f>
        <v>0</v>
      </c>
      <c r="Y8" s="176" cm="1">
        <f t="array" ref="Y8">_xlfn.XLOOKUP(Y$1,'PY1 Data(H)'!$A$1:$BR$1,_xlfn.XLOOKUP($A8,'PY1 Data(H)'!$A$1:$A$288,'PY1 Data(H)'!$A$1:$BR$288))</f>
        <v>0</v>
      </c>
      <c r="Z8" s="176" cm="1">
        <f t="array" ref="Z8">_xlfn.XLOOKUP(Z$1,'PY1 Data(H)'!$A$1:$BR$1,_xlfn.XLOOKUP($A8,'PY1 Data(H)'!$A$1:$A$288,'PY1 Data(H)'!$A$1:$BR$288))</f>
        <v>0</v>
      </c>
      <c r="AA8" s="176" cm="1">
        <f t="array" ref="AA8">_xlfn.XLOOKUP(AA$1,'PY1 Data(H)'!$A$1:$BR$1,_xlfn.XLOOKUP($A8,'PY1 Data(H)'!$A$1:$A$288,'PY1 Data(H)'!$A$1:$BR$288))</f>
        <v>0</v>
      </c>
      <c r="AB8" s="176" cm="1">
        <f t="array" ref="AB8">_xlfn.XLOOKUP(AB$1,'PY1 Data(H)'!$A$1:$BR$1,_xlfn.XLOOKUP($A8,'PY1 Data(H)'!$A$1:$A$288,'PY1 Data(H)'!$A$1:$BR$288))</f>
        <v>0</v>
      </c>
      <c r="AC8" s="176" cm="1">
        <f t="array" ref="AC8">_xlfn.XLOOKUP(AC$1,'PY1 Data(H)'!$A$1:$BR$1,_xlfn.XLOOKUP($A8,'PY1 Data(H)'!$A$1:$A$288,'PY1 Data(H)'!$A$1:$BR$288))</f>
        <v>0</v>
      </c>
      <c r="AD8" s="176" cm="1">
        <f t="array" ref="AD8">_xlfn.XLOOKUP(AD$1,'PY1 Data(H)'!$A$1:$BR$1,_xlfn.XLOOKUP($A8,'PY1 Data(H)'!$A$1:$A$288,'PY1 Data(H)'!$A$1:$BR$288))</f>
        <v>0</v>
      </c>
      <c r="AE8" s="176" cm="1">
        <f t="array" ref="AE8">_xlfn.XLOOKUP(AE$1,'PY1 Data(H)'!$A$1:$BR$1,_xlfn.XLOOKUP($A8,'PY1 Data(H)'!$A$1:$A$288,'PY1 Data(H)'!$A$1:$BR$288))</f>
        <v>0</v>
      </c>
      <c r="AF8" s="176" cm="1">
        <f t="array" ref="AF8">_xlfn.XLOOKUP(AF$1,'PY1 Data(H)'!$A$1:$BR$1,_xlfn.XLOOKUP($A8,'PY1 Data(H)'!$A$1:$A$288,'PY1 Data(H)'!$A$1:$BR$288))</f>
        <v>0</v>
      </c>
      <c r="AG8" s="176" cm="1">
        <f t="array" ref="AG8">_xlfn.XLOOKUP(AG$1,'PY1 Data(H)'!$A$1:$BR$1,_xlfn.XLOOKUP($A8,'PY1 Data(H)'!$A$1:$A$288,'PY1 Data(H)'!$A$1:$BR$288))</f>
        <v>0</v>
      </c>
      <c r="AH8" s="176" cm="1">
        <f t="array" ref="AH8">_xlfn.XLOOKUP(AH$1,'PY1 Data(H)'!$A$1:$BR$1,_xlfn.XLOOKUP($A8,'PY1 Data(H)'!$A$1:$A$288,'PY1 Data(H)'!$A$1:$BR$288))</f>
        <v>0</v>
      </c>
      <c r="AI8" s="176" cm="1">
        <f t="array" ref="AI8">_xlfn.XLOOKUP(AI$1,'PY1 Data(H)'!$A$1:$BR$1,_xlfn.XLOOKUP($A8,'PY1 Data(H)'!$A$1:$A$288,'PY1 Data(H)'!$A$1:$BR$288))</f>
        <v>1398</v>
      </c>
      <c r="AJ8" s="176" cm="1">
        <f t="array" ref="AJ8">_xlfn.XLOOKUP(AJ$1,'PY1 Data(H)'!$A$1:$BR$1,_xlfn.XLOOKUP($A8,'PY1 Data(H)'!$A$1:$A$288,'PY1 Data(H)'!$A$1:$BR$288))</f>
        <v>0</v>
      </c>
      <c r="AK8" s="176" cm="1">
        <f t="array" ref="AK8">_xlfn.XLOOKUP(AK$1,'PY1 Data(H)'!$A$1:$BR$1,_xlfn.XLOOKUP($A8,'PY1 Data(H)'!$A$1:$A$288,'PY1 Data(H)'!$A$1:$BR$288))</f>
        <v>0</v>
      </c>
      <c r="AL8" s="176" cm="1">
        <f t="array" ref="AL8">_xlfn.XLOOKUP(AL$1,'PY1 Data(H)'!$A$1:$BR$1,_xlfn.XLOOKUP($A8,'PY1 Data(H)'!$A$1:$A$288,'PY1 Data(H)'!$A$1:$BR$288))</f>
        <v>48905</v>
      </c>
      <c r="AM8" s="176" cm="1">
        <f t="array" ref="AM8">_xlfn.XLOOKUP(AM$1,'PY1 Data(H)'!$A$1:$BR$1,_xlfn.XLOOKUP($A8,'PY1 Data(H)'!$A$1:$A$288,'PY1 Data(H)'!$A$1:$BR$288))</f>
        <v>0</v>
      </c>
      <c r="AN8" s="176" cm="1">
        <f t="array" ref="AN8">_xlfn.XLOOKUP(AN$1,'PY1 Data(H)'!$A$1:$BR$1,_xlfn.XLOOKUP($A8,'PY1 Data(H)'!$A$1:$A$288,'PY1 Data(H)'!$A$1:$BR$288))</f>
        <v>0</v>
      </c>
      <c r="AO8" s="176" cm="1">
        <f t="array" ref="AO8">_xlfn.XLOOKUP(AO$1,'PY1 Data(H)'!$A$1:$BR$1,_xlfn.XLOOKUP($A8,'PY1 Data(H)'!$A$1:$A$288,'PY1 Data(H)'!$A$1:$BR$288))</f>
        <v>0</v>
      </c>
      <c r="AP8" s="176" cm="1">
        <f t="array" ref="AP8">_xlfn.XLOOKUP(AP$1,'PY1 Data(H)'!$A$1:$BR$1,_xlfn.XLOOKUP($A8,'PY1 Data(H)'!$A$1:$A$288,'PY1 Data(H)'!$A$1:$BR$288))</f>
        <v>0</v>
      </c>
      <c r="AQ8" s="176" cm="1">
        <f t="array" ref="AQ8">_xlfn.XLOOKUP(AQ$1,'PY1 Data(H)'!$A$1:$BR$1,_xlfn.XLOOKUP($A8,'PY1 Data(H)'!$A$1:$A$288,'PY1 Data(H)'!$A$1:$BR$288))</f>
        <v>0</v>
      </c>
      <c r="AR8" s="176" cm="1">
        <f t="array" ref="AR8">_xlfn.XLOOKUP(AR$1,'PY1 Data(H)'!$A$1:$BR$1,_xlfn.XLOOKUP($A8,'PY1 Data(H)'!$A$1:$A$288,'PY1 Data(H)'!$A$1:$BR$288))</f>
        <v>0</v>
      </c>
      <c r="AS8" s="176" cm="1">
        <f t="array" ref="AS8">_xlfn.XLOOKUP(AS$1,'PY1 Data(H)'!$A$1:$BR$1,_xlfn.XLOOKUP($A8,'PY1 Data(H)'!$A$1:$A$288,'PY1 Data(H)'!$A$1:$BR$288))</f>
        <v>0</v>
      </c>
      <c r="AT8" s="176" cm="1">
        <f t="array" ref="AT8">_xlfn.XLOOKUP(AT$1,'PY1 Data(H)'!$A$1:$BR$1,_xlfn.XLOOKUP($A8,'PY1 Data(H)'!$A$1:$A$288,'PY1 Data(H)'!$A$1:$BR$288))</f>
        <v>0</v>
      </c>
      <c r="AU8" s="176" cm="1">
        <f t="array" ref="AU8">_xlfn.XLOOKUP(AU$1,'PY1 Data(H)'!$A$1:$BR$1,_xlfn.XLOOKUP($A8,'PY1 Data(H)'!$A$1:$A$288,'PY1 Data(H)'!$A$1:$BR$288))</f>
        <v>0</v>
      </c>
      <c r="AV8" s="176" cm="1">
        <f t="array" ref="AV8">_xlfn.XLOOKUP(AV$1,'PY1 Data(H)'!$A$1:$BR$1,_xlfn.XLOOKUP($A8,'PY1 Data(H)'!$A$1:$A$288,'PY1 Data(H)'!$A$1:$BR$288))</f>
        <v>0</v>
      </c>
      <c r="AW8" s="176" cm="1">
        <f t="array" ref="AW8">_xlfn.XLOOKUP(AW$1,'PY1 Data(H)'!$A$1:$BR$1,_xlfn.XLOOKUP($A8,'PY1 Data(H)'!$A$1:$A$288,'PY1 Data(H)'!$A$1:$BR$288))</f>
        <v>0</v>
      </c>
      <c r="AX8" s="176" cm="1">
        <f t="array" ref="AX8">_xlfn.XLOOKUP(AX$1,'PY1 Data(H)'!$A$1:$BR$1,_xlfn.XLOOKUP($A8,'PY1 Data(H)'!$A$1:$A$288,'PY1 Data(H)'!$A$1:$BR$288))</f>
        <v>0</v>
      </c>
      <c r="AY8" s="176" cm="1">
        <f t="array" ref="AY8">_xlfn.XLOOKUP(AY$1,'PY1 Data(H)'!$A$1:$BR$1,_xlfn.XLOOKUP($A8,'PY1 Data(H)'!$A$1:$A$288,'PY1 Data(H)'!$A$1:$BR$288))</f>
        <v>0</v>
      </c>
      <c r="AZ8" s="176" cm="1">
        <f t="array" ref="AZ8">_xlfn.XLOOKUP(AZ$1,'PY1 Data(H)'!$A$1:$BR$1,_xlfn.XLOOKUP($A8,'PY1 Data(H)'!$A$1:$A$288,'PY1 Data(H)'!$A$1:$BR$288))</f>
        <v>0</v>
      </c>
    </row>
    <row r="9" spans="1:52" x14ac:dyDescent="0.3">
      <c r="A9">
        <v>627</v>
      </c>
      <c r="D9" s="176" cm="1">
        <f t="array" ref="D9">_xlfn.XLOOKUP(D$1,'PY1 Data(H)'!$A$1:$BR$1,_xlfn.XLOOKUP($A9,'PY1 Data(H)'!$A$1:$A$288,'PY1 Data(H)'!$A$1:$BR$288))</f>
        <v>0</v>
      </c>
      <c r="E9" s="176" cm="1">
        <f t="array" ref="E9">_xlfn.XLOOKUP(E$1,'PY1 Data(H)'!$A$1:$BR$1,_xlfn.XLOOKUP($A9,'PY1 Data(H)'!$A$1:$A$288,'PY1 Data(H)'!$A$1:$BR$288))</f>
        <v>0</v>
      </c>
      <c r="F9" s="176" cm="1">
        <f t="array" ref="F9">_xlfn.XLOOKUP(F$1,'PY1 Data(H)'!$A$1:$BR$1,_xlfn.XLOOKUP($A9,'PY1 Data(H)'!$A$1:$A$288,'PY1 Data(H)'!$A$1:$BR$288))</f>
        <v>0</v>
      </c>
      <c r="G9" s="176" cm="1">
        <f t="array" ref="G9">_xlfn.XLOOKUP(G$1,'PY1 Data(H)'!$A$1:$BR$1,_xlfn.XLOOKUP($A9,'PY1 Data(H)'!$A$1:$A$288,'PY1 Data(H)'!$A$1:$BR$288))</f>
        <v>0</v>
      </c>
      <c r="H9" s="176" cm="1">
        <f t="array" ref="H9">_xlfn.XLOOKUP(H$1,'PY1 Data(H)'!$A$1:$BR$1,_xlfn.XLOOKUP($A9,'PY1 Data(H)'!$A$1:$A$288,'PY1 Data(H)'!$A$1:$BR$288))</f>
        <v>0</v>
      </c>
      <c r="I9" s="176" cm="1">
        <f t="array" ref="I9">_xlfn.XLOOKUP(I$1,'PY1 Data(H)'!$A$1:$BR$1,_xlfn.XLOOKUP($A9,'PY1 Data(H)'!$A$1:$A$288,'PY1 Data(H)'!$A$1:$BR$288))</f>
        <v>0</v>
      </c>
      <c r="J9" s="176" cm="1">
        <f t="array" ref="J9">_xlfn.XLOOKUP(J$1,'PY1 Data(H)'!$A$1:$BR$1,_xlfn.XLOOKUP($A9,'PY1 Data(H)'!$A$1:$A$288,'PY1 Data(H)'!$A$1:$BR$288))</f>
        <v>0</v>
      </c>
      <c r="K9" s="176" cm="1">
        <f t="array" ref="K9">_xlfn.XLOOKUP(K$1,'PY1 Data(H)'!$A$1:$BR$1,_xlfn.XLOOKUP($A9,'PY1 Data(H)'!$A$1:$A$288,'PY1 Data(H)'!$A$1:$BR$288))</f>
        <v>0</v>
      </c>
      <c r="L9" s="176" cm="1">
        <f t="array" ref="L9">_xlfn.XLOOKUP(L$1,'PY1 Data(H)'!$A$1:$BR$1,_xlfn.XLOOKUP($A9,'PY1 Data(H)'!$A$1:$A$288,'PY1 Data(H)'!$A$1:$BR$288))</f>
        <v>0</v>
      </c>
      <c r="M9" s="176" cm="1">
        <f t="array" ref="M9">_xlfn.XLOOKUP(M$1,'PY1 Data(H)'!$A$1:$BR$1,_xlfn.XLOOKUP($A9,'PY1 Data(H)'!$A$1:$A$288,'PY1 Data(H)'!$A$1:$BR$288))</f>
        <v>0</v>
      </c>
      <c r="N9" s="176" cm="1">
        <f t="array" ref="N9">_xlfn.XLOOKUP(N$1,'PY1 Data(H)'!$A$1:$BR$1,_xlfn.XLOOKUP($A9,'PY1 Data(H)'!$A$1:$A$288,'PY1 Data(H)'!$A$1:$BR$288))</f>
        <v>0</v>
      </c>
      <c r="O9" s="176" cm="1">
        <f t="array" ref="O9">_xlfn.XLOOKUP(O$1,'PY1 Data(H)'!$A$1:$BR$1,_xlfn.XLOOKUP($A9,'PY1 Data(H)'!$A$1:$A$288,'PY1 Data(H)'!$A$1:$BR$288))</f>
        <v>0</v>
      </c>
      <c r="P9" s="176" cm="1">
        <f t="array" ref="P9">_xlfn.XLOOKUP(P$1,'PY1 Data(H)'!$A$1:$BR$1,_xlfn.XLOOKUP($A9,'PY1 Data(H)'!$A$1:$A$288,'PY1 Data(H)'!$A$1:$BR$288))</f>
        <v>0</v>
      </c>
      <c r="Q9" s="176" cm="1">
        <f t="array" ref="Q9">_xlfn.XLOOKUP(Q$1,'PY1 Data(H)'!$A$1:$BR$1,_xlfn.XLOOKUP($A9,'PY1 Data(H)'!$A$1:$A$288,'PY1 Data(H)'!$A$1:$BR$288))</f>
        <v>0</v>
      </c>
      <c r="R9" s="176" cm="1">
        <f t="array" ref="R9">_xlfn.XLOOKUP(R$1,'PY1 Data(H)'!$A$1:$BR$1,_xlfn.XLOOKUP($A9,'PY1 Data(H)'!$A$1:$A$288,'PY1 Data(H)'!$A$1:$BR$288))</f>
        <v>0</v>
      </c>
      <c r="S9" s="176" cm="1">
        <f t="array" ref="S9">_xlfn.XLOOKUP(S$1,'PY1 Data(H)'!$A$1:$BR$1,_xlfn.XLOOKUP($A9,'PY1 Data(H)'!$A$1:$A$288,'PY1 Data(H)'!$A$1:$BR$288))</f>
        <v>0</v>
      </c>
      <c r="T9" s="176" cm="1">
        <f t="array" ref="T9">_xlfn.XLOOKUP(T$1,'PY1 Data(H)'!$A$1:$BR$1,_xlfn.XLOOKUP($A9,'PY1 Data(H)'!$A$1:$A$288,'PY1 Data(H)'!$A$1:$BR$288))</f>
        <v>0</v>
      </c>
      <c r="U9" s="176" cm="1">
        <f t="array" ref="U9">_xlfn.XLOOKUP(U$1,'PY1 Data(H)'!$A$1:$BR$1,_xlfn.XLOOKUP($A9,'PY1 Data(H)'!$A$1:$A$288,'PY1 Data(H)'!$A$1:$BR$288))</f>
        <v>0</v>
      </c>
      <c r="V9" s="176" cm="1">
        <f t="array" ref="V9">_xlfn.XLOOKUP(V$1,'PY1 Data(H)'!$A$1:$BR$1,_xlfn.XLOOKUP($A9,'PY1 Data(H)'!$A$1:$A$288,'PY1 Data(H)'!$A$1:$BR$288))</f>
        <v>0</v>
      </c>
      <c r="W9" s="176" cm="1">
        <f t="array" ref="W9">_xlfn.XLOOKUP(W$1,'PY1 Data(H)'!$A$1:$BR$1,_xlfn.XLOOKUP($A9,'PY1 Data(H)'!$A$1:$A$288,'PY1 Data(H)'!$A$1:$BR$288))</f>
        <v>0</v>
      </c>
      <c r="X9" s="176" cm="1">
        <f t="array" ref="X9">_xlfn.XLOOKUP(X$1,'PY1 Data(H)'!$A$1:$BR$1,_xlfn.XLOOKUP($A9,'PY1 Data(H)'!$A$1:$A$288,'PY1 Data(H)'!$A$1:$BR$288))</f>
        <v>0</v>
      </c>
      <c r="Y9" s="176" cm="1">
        <f t="array" ref="Y9">_xlfn.XLOOKUP(Y$1,'PY1 Data(H)'!$A$1:$BR$1,_xlfn.XLOOKUP($A9,'PY1 Data(H)'!$A$1:$A$288,'PY1 Data(H)'!$A$1:$BR$288))</f>
        <v>0</v>
      </c>
      <c r="Z9" s="176" cm="1">
        <f t="array" ref="Z9">_xlfn.XLOOKUP(Z$1,'PY1 Data(H)'!$A$1:$BR$1,_xlfn.XLOOKUP($A9,'PY1 Data(H)'!$A$1:$A$288,'PY1 Data(H)'!$A$1:$BR$288))</f>
        <v>0</v>
      </c>
      <c r="AA9" s="176" cm="1">
        <f t="array" ref="AA9">_xlfn.XLOOKUP(AA$1,'PY1 Data(H)'!$A$1:$BR$1,_xlfn.XLOOKUP($A9,'PY1 Data(H)'!$A$1:$A$288,'PY1 Data(H)'!$A$1:$BR$288))</f>
        <v>0</v>
      </c>
      <c r="AB9" s="176" cm="1">
        <f t="array" ref="AB9">_xlfn.XLOOKUP(AB$1,'PY1 Data(H)'!$A$1:$BR$1,_xlfn.XLOOKUP($A9,'PY1 Data(H)'!$A$1:$A$288,'PY1 Data(H)'!$A$1:$BR$288))</f>
        <v>0</v>
      </c>
      <c r="AC9" s="176" cm="1">
        <f t="array" ref="AC9">_xlfn.XLOOKUP(AC$1,'PY1 Data(H)'!$A$1:$BR$1,_xlfn.XLOOKUP($A9,'PY1 Data(H)'!$A$1:$A$288,'PY1 Data(H)'!$A$1:$BR$288))</f>
        <v>0</v>
      </c>
      <c r="AD9" s="176" cm="1">
        <f t="array" ref="AD9">_xlfn.XLOOKUP(AD$1,'PY1 Data(H)'!$A$1:$BR$1,_xlfn.XLOOKUP($A9,'PY1 Data(H)'!$A$1:$A$288,'PY1 Data(H)'!$A$1:$BR$288))</f>
        <v>0</v>
      </c>
      <c r="AE9" s="176" cm="1">
        <f t="array" ref="AE9">_xlfn.XLOOKUP(AE$1,'PY1 Data(H)'!$A$1:$BR$1,_xlfn.XLOOKUP($A9,'PY1 Data(H)'!$A$1:$A$288,'PY1 Data(H)'!$A$1:$BR$288))</f>
        <v>0</v>
      </c>
      <c r="AF9" s="176" cm="1">
        <f t="array" ref="AF9">_xlfn.XLOOKUP(AF$1,'PY1 Data(H)'!$A$1:$BR$1,_xlfn.XLOOKUP($A9,'PY1 Data(H)'!$A$1:$A$288,'PY1 Data(H)'!$A$1:$BR$288))</f>
        <v>0</v>
      </c>
      <c r="AG9" s="176" cm="1">
        <f t="array" ref="AG9">_xlfn.XLOOKUP(AG$1,'PY1 Data(H)'!$A$1:$BR$1,_xlfn.XLOOKUP($A9,'PY1 Data(H)'!$A$1:$A$288,'PY1 Data(H)'!$A$1:$BR$288))</f>
        <v>0</v>
      </c>
      <c r="AH9" s="176" cm="1">
        <f t="array" ref="AH9">_xlfn.XLOOKUP(AH$1,'PY1 Data(H)'!$A$1:$BR$1,_xlfn.XLOOKUP($A9,'PY1 Data(H)'!$A$1:$A$288,'PY1 Data(H)'!$A$1:$BR$288))</f>
        <v>0</v>
      </c>
      <c r="AI9" s="176" cm="1">
        <f t="array" ref="AI9">_xlfn.XLOOKUP(AI$1,'PY1 Data(H)'!$A$1:$BR$1,_xlfn.XLOOKUP($A9,'PY1 Data(H)'!$A$1:$A$288,'PY1 Data(H)'!$A$1:$BR$288))</f>
        <v>0</v>
      </c>
      <c r="AJ9" s="176" cm="1">
        <f t="array" ref="AJ9">_xlfn.XLOOKUP(AJ$1,'PY1 Data(H)'!$A$1:$BR$1,_xlfn.XLOOKUP($A9,'PY1 Data(H)'!$A$1:$A$288,'PY1 Data(H)'!$A$1:$BR$288))</f>
        <v>0</v>
      </c>
      <c r="AK9" s="176" cm="1">
        <f t="array" ref="AK9">_xlfn.XLOOKUP(AK$1,'PY1 Data(H)'!$A$1:$BR$1,_xlfn.XLOOKUP($A9,'PY1 Data(H)'!$A$1:$A$288,'PY1 Data(H)'!$A$1:$BR$288))</f>
        <v>0</v>
      </c>
      <c r="AL9" s="176" cm="1">
        <f t="array" ref="AL9">_xlfn.XLOOKUP(AL$1,'PY1 Data(H)'!$A$1:$BR$1,_xlfn.XLOOKUP($A9,'PY1 Data(H)'!$A$1:$A$288,'PY1 Data(H)'!$A$1:$BR$288))</f>
        <v>0</v>
      </c>
      <c r="AM9" s="176" cm="1">
        <f t="array" ref="AM9">_xlfn.XLOOKUP(AM$1,'PY1 Data(H)'!$A$1:$BR$1,_xlfn.XLOOKUP($A9,'PY1 Data(H)'!$A$1:$A$288,'PY1 Data(H)'!$A$1:$BR$288))</f>
        <v>0</v>
      </c>
      <c r="AN9" s="176" cm="1">
        <f t="array" ref="AN9">_xlfn.XLOOKUP(AN$1,'PY1 Data(H)'!$A$1:$BR$1,_xlfn.XLOOKUP($A9,'PY1 Data(H)'!$A$1:$A$288,'PY1 Data(H)'!$A$1:$BR$288))</f>
        <v>0</v>
      </c>
      <c r="AO9" s="176" cm="1">
        <f t="array" ref="AO9">_xlfn.XLOOKUP(AO$1,'PY1 Data(H)'!$A$1:$BR$1,_xlfn.XLOOKUP($A9,'PY1 Data(H)'!$A$1:$A$288,'PY1 Data(H)'!$A$1:$BR$288))</f>
        <v>0</v>
      </c>
      <c r="AP9" s="176" cm="1">
        <f t="array" ref="AP9">_xlfn.XLOOKUP(AP$1,'PY1 Data(H)'!$A$1:$BR$1,_xlfn.XLOOKUP($A9,'PY1 Data(H)'!$A$1:$A$288,'PY1 Data(H)'!$A$1:$BR$288))</f>
        <v>0</v>
      </c>
      <c r="AQ9" s="176" cm="1">
        <f t="array" ref="AQ9">_xlfn.XLOOKUP(AQ$1,'PY1 Data(H)'!$A$1:$BR$1,_xlfn.XLOOKUP($A9,'PY1 Data(H)'!$A$1:$A$288,'PY1 Data(H)'!$A$1:$BR$288))</f>
        <v>0</v>
      </c>
      <c r="AR9" s="176" cm="1">
        <f t="array" ref="AR9">_xlfn.XLOOKUP(AR$1,'PY1 Data(H)'!$A$1:$BR$1,_xlfn.XLOOKUP($A9,'PY1 Data(H)'!$A$1:$A$288,'PY1 Data(H)'!$A$1:$BR$288))</f>
        <v>0</v>
      </c>
      <c r="AS9" s="176" cm="1">
        <f t="array" ref="AS9">_xlfn.XLOOKUP(AS$1,'PY1 Data(H)'!$A$1:$BR$1,_xlfn.XLOOKUP($A9,'PY1 Data(H)'!$A$1:$A$288,'PY1 Data(H)'!$A$1:$BR$288))</f>
        <v>0</v>
      </c>
      <c r="AT9" s="176" cm="1">
        <f t="array" ref="AT9">_xlfn.XLOOKUP(AT$1,'PY1 Data(H)'!$A$1:$BR$1,_xlfn.XLOOKUP($A9,'PY1 Data(H)'!$A$1:$A$288,'PY1 Data(H)'!$A$1:$BR$288))</f>
        <v>0</v>
      </c>
      <c r="AU9" s="176" cm="1">
        <f t="array" ref="AU9">_xlfn.XLOOKUP(AU$1,'PY1 Data(H)'!$A$1:$BR$1,_xlfn.XLOOKUP($A9,'PY1 Data(H)'!$A$1:$A$288,'PY1 Data(H)'!$A$1:$BR$288))</f>
        <v>0</v>
      </c>
      <c r="AV9" s="176" cm="1">
        <f t="array" ref="AV9">_xlfn.XLOOKUP(AV$1,'PY1 Data(H)'!$A$1:$BR$1,_xlfn.XLOOKUP($A9,'PY1 Data(H)'!$A$1:$A$288,'PY1 Data(H)'!$A$1:$BR$288))</f>
        <v>0</v>
      </c>
      <c r="AW9" s="176" cm="1">
        <f t="array" ref="AW9">_xlfn.XLOOKUP(AW$1,'PY1 Data(H)'!$A$1:$BR$1,_xlfn.XLOOKUP($A9,'PY1 Data(H)'!$A$1:$A$288,'PY1 Data(H)'!$A$1:$BR$288))</f>
        <v>0</v>
      </c>
      <c r="AX9" s="176" cm="1">
        <f t="array" ref="AX9">_xlfn.XLOOKUP(AX$1,'PY1 Data(H)'!$A$1:$BR$1,_xlfn.XLOOKUP($A9,'PY1 Data(H)'!$A$1:$A$288,'PY1 Data(H)'!$A$1:$BR$288))</f>
        <v>0</v>
      </c>
      <c r="AY9" s="176" cm="1">
        <f t="array" ref="AY9">_xlfn.XLOOKUP(AY$1,'PY1 Data(H)'!$A$1:$BR$1,_xlfn.XLOOKUP($A9,'PY1 Data(H)'!$A$1:$A$288,'PY1 Data(H)'!$A$1:$BR$288))</f>
        <v>0</v>
      </c>
      <c r="AZ9" s="176" cm="1">
        <f t="array" ref="AZ9">_xlfn.XLOOKUP(AZ$1,'PY1 Data(H)'!$A$1:$BR$1,_xlfn.XLOOKUP($A9,'PY1 Data(H)'!$A$1:$A$288,'PY1 Data(H)'!$A$1:$BR$288))</f>
        <v>0</v>
      </c>
    </row>
    <row r="10" spans="1:52" x14ac:dyDescent="0.3">
      <c r="A10">
        <v>628</v>
      </c>
      <c r="D10" s="176" cm="1">
        <f t="array" ref="D10">_xlfn.XLOOKUP(D$1,'PY1 Data(H)'!$A$1:$BR$1,_xlfn.XLOOKUP($A10,'PY1 Data(H)'!$A$1:$A$288,'PY1 Data(H)'!$A$1:$BR$288))</f>
        <v>0</v>
      </c>
      <c r="E10" s="176" cm="1">
        <f t="array" ref="E10">_xlfn.XLOOKUP(E$1,'PY1 Data(H)'!$A$1:$BR$1,_xlfn.XLOOKUP($A10,'PY1 Data(H)'!$A$1:$A$288,'PY1 Data(H)'!$A$1:$BR$288))</f>
        <v>0</v>
      </c>
      <c r="F10" s="176" cm="1">
        <f t="array" ref="F10">_xlfn.XLOOKUP(F$1,'PY1 Data(H)'!$A$1:$BR$1,_xlfn.XLOOKUP($A10,'PY1 Data(H)'!$A$1:$A$288,'PY1 Data(H)'!$A$1:$BR$288))</f>
        <v>0</v>
      </c>
      <c r="G10" s="176" cm="1">
        <f t="array" ref="G10">_xlfn.XLOOKUP(G$1,'PY1 Data(H)'!$A$1:$BR$1,_xlfn.XLOOKUP($A10,'PY1 Data(H)'!$A$1:$A$288,'PY1 Data(H)'!$A$1:$BR$288))</f>
        <v>0</v>
      </c>
      <c r="H10" s="176" cm="1">
        <f t="array" ref="H10">_xlfn.XLOOKUP(H$1,'PY1 Data(H)'!$A$1:$BR$1,_xlfn.XLOOKUP($A10,'PY1 Data(H)'!$A$1:$A$288,'PY1 Data(H)'!$A$1:$BR$288))</f>
        <v>0</v>
      </c>
      <c r="I10" s="176" cm="1">
        <f t="array" ref="I10">_xlfn.XLOOKUP(I$1,'PY1 Data(H)'!$A$1:$BR$1,_xlfn.XLOOKUP($A10,'PY1 Data(H)'!$A$1:$A$288,'PY1 Data(H)'!$A$1:$BR$288))</f>
        <v>0</v>
      </c>
      <c r="J10" s="176" cm="1">
        <f t="array" ref="J10">_xlfn.XLOOKUP(J$1,'PY1 Data(H)'!$A$1:$BR$1,_xlfn.XLOOKUP($A10,'PY1 Data(H)'!$A$1:$A$288,'PY1 Data(H)'!$A$1:$BR$288))</f>
        <v>0</v>
      </c>
      <c r="K10" s="176" cm="1">
        <f t="array" ref="K10">_xlfn.XLOOKUP(K$1,'PY1 Data(H)'!$A$1:$BR$1,_xlfn.XLOOKUP($A10,'PY1 Data(H)'!$A$1:$A$288,'PY1 Data(H)'!$A$1:$BR$288))</f>
        <v>0</v>
      </c>
      <c r="L10" s="176" cm="1">
        <f t="array" ref="L10">_xlfn.XLOOKUP(L$1,'PY1 Data(H)'!$A$1:$BR$1,_xlfn.XLOOKUP($A10,'PY1 Data(H)'!$A$1:$A$288,'PY1 Data(H)'!$A$1:$BR$288))</f>
        <v>0</v>
      </c>
      <c r="M10" s="176" cm="1">
        <f t="array" ref="M10">_xlfn.XLOOKUP(M$1,'PY1 Data(H)'!$A$1:$BR$1,_xlfn.XLOOKUP($A10,'PY1 Data(H)'!$A$1:$A$288,'PY1 Data(H)'!$A$1:$BR$288))</f>
        <v>0</v>
      </c>
      <c r="N10" s="176" cm="1">
        <f t="array" ref="N10">_xlfn.XLOOKUP(N$1,'PY1 Data(H)'!$A$1:$BR$1,_xlfn.XLOOKUP($A10,'PY1 Data(H)'!$A$1:$A$288,'PY1 Data(H)'!$A$1:$BR$288))</f>
        <v>0</v>
      </c>
      <c r="O10" s="176" cm="1">
        <f t="array" ref="O10">_xlfn.XLOOKUP(O$1,'PY1 Data(H)'!$A$1:$BR$1,_xlfn.XLOOKUP($A10,'PY1 Data(H)'!$A$1:$A$288,'PY1 Data(H)'!$A$1:$BR$288))</f>
        <v>0</v>
      </c>
      <c r="P10" s="176" cm="1">
        <f t="array" ref="P10">_xlfn.XLOOKUP(P$1,'PY1 Data(H)'!$A$1:$BR$1,_xlfn.XLOOKUP($A10,'PY1 Data(H)'!$A$1:$A$288,'PY1 Data(H)'!$A$1:$BR$288))</f>
        <v>0</v>
      </c>
      <c r="Q10" s="176" cm="1">
        <f t="array" ref="Q10">_xlfn.XLOOKUP(Q$1,'PY1 Data(H)'!$A$1:$BR$1,_xlfn.XLOOKUP($A10,'PY1 Data(H)'!$A$1:$A$288,'PY1 Data(H)'!$A$1:$BR$288))</f>
        <v>0</v>
      </c>
      <c r="R10" s="176" cm="1">
        <f t="array" ref="R10">_xlfn.XLOOKUP(R$1,'PY1 Data(H)'!$A$1:$BR$1,_xlfn.XLOOKUP($A10,'PY1 Data(H)'!$A$1:$A$288,'PY1 Data(H)'!$A$1:$BR$288))</f>
        <v>0</v>
      </c>
      <c r="S10" s="176" cm="1">
        <f t="array" ref="S10">_xlfn.XLOOKUP(S$1,'PY1 Data(H)'!$A$1:$BR$1,_xlfn.XLOOKUP($A10,'PY1 Data(H)'!$A$1:$A$288,'PY1 Data(H)'!$A$1:$BR$288))</f>
        <v>0</v>
      </c>
      <c r="T10" s="176" cm="1">
        <f t="array" ref="T10">_xlfn.XLOOKUP(T$1,'PY1 Data(H)'!$A$1:$BR$1,_xlfn.XLOOKUP($A10,'PY1 Data(H)'!$A$1:$A$288,'PY1 Data(H)'!$A$1:$BR$288))</f>
        <v>0</v>
      </c>
      <c r="U10" s="176" cm="1">
        <f t="array" ref="U10">_xlfn.XLOOKUP(U$1,'PY1 Data(H)'!$A$1:$BR$1,_xlfn.XLOOKUP($A10,'PY1 Data(H)'!$A$1:$A$288,'PY1 Data(H)'!$A$1:$BR$288))</f>
        <v>0</v>
      </c>
      <c r="V10" s="176" cm="1">
        <f t="array" ref="V10">_xlfn.XLOOKUP(V$1,'PY1 Data(H)'!$A$1:$BR$1,_xlfn.XLOOKUP($A10,'PY1 Data(H)'!$A$1:$A$288,'PY1 Data(H)'!$A$1:$BR$288))</f>
        <v>0</v>
      </c>
      <c r="W10" s="176" cm="1">
        <f t="array" ref="W10">_xlfn.XLOOKUP(W$1,'PY1 Data(H)'!$A$1:$BR$1,_xlfn.XLOOKUP($A10,'PY1 Data(H)'!$A$1:$A$288,'PY1 Data(H)'!$A$1:$BR$288))</f>
        <v>0</v>
      </c>
      <c r="X10" s="176" cm="1">
        <f t="array" ref="X10">_xlfn.XLOOKUP(X$1,'PY1 Data(H)'!$A$1:$BR$1,_xlfn.XLOOKUP($A10,'PY1 Data(H)'!$A$1:$A$288,'PY1 Data(H)'!$A$1:$BR$288))</f>
        <v>0</v>
      </c>
      <c r="Y10" s="176" cm="1">
        <f t="array" ref="Y10">_xlfn.XLOOKUP(Y$1,'PY1 Data(H)'!$A$1:$BR$1,_xlfn.XLOOKUP($A10,'PY1 Data(H)'!$A$1:$A$288,'PY1 Data(H)'!$A$1:$BR$288))</f>
        <v>0</v>
      </c>
      <c r="Z10" s="176" cm="1">
        <f t="array" ref="Z10">_xlfn.XLOOKUP(Z$1,'PY1 Data(H)'!$A$1:$BR$1,_xlfn.XLOOKUP($A10,'PY1 Data(H)'!$A$1:$A$288,'PY1 Data(H)'!$A$1:$BR$288))</f>
        <v>0</v>
      </c>
      <c r="AA10" s="176" cm="1">
        <f t="array" ref="AA10">_xlfn.XLOOKUP(AA$1,'PY1 Data(H)'!$A$1:$BR$1,_xlfn.XLOOKUP($A10,'PY1 Data(H)'!$A$1:$A$288,'PY1 Data(H)'!$A$1:$BR$288))</f>
        <v>0</v>
      </c>
      <c r="AB10" s="176" cm="1">
        <f t="array" ref="AB10">_xlfn.XLOOKUP(AB$1,'PY1 Data(H)'!$A$1:$BR$1,_xlfn.XLOOKUP($A10,'PY1 Data(H)'!$A$1:$A$288,'PY1 Data(H)'!$A$1:$BR$288))</f>
        <v>0</v>
      </c>
      <c r="AC10" s="176" cm="1">
        <f t="array" ref="AC10">_xlfn.XLOOKUP(AC$1,'PY1 Data(H)'!$A$1:$BR$1,_xlfn.XLOOKUP($A10,'PY1 Data(H)'!$A$1:$A$288,'PY1 Data(H)'!$A$1:$BR$288))</f>
        <v>0</v>
      </c>
      <c r="AD10" s="176" cm="1">
        <f t="array" ref="AD10">_xlfn.XLOOKUP(AD$1,'PY1 Data(H)'!$A$1:$BR$1,_xlfn.XLOOKUP($A10,'PY1 Data(H)'!$A$1:$A$288,'PY1 Data(H)'!$A$1:$BR$288))</f>
        <v>0</v>
      </c>
      <c r="AE10" s="176" cm="1">
        <f t="array" ref="AE10">_xlfn.XLOOKUP(AE$1,'PY1 Data(H)'!$A$1:$BR$1,_xlfn.XLOOKUP($A10,'PY1 Data(H)'!$A$1:$A$288,'PY1 Data(H)'!$A$1:$BR$288))</f>
        <v>0</v>
      </c>
      <c r="AF10" s="176" cm="1">
        <f t="array" ref="AF10">_xlfn.XLOOKUP(AF$1,'PY1 Data(H)'!$A$1:$BR$1,_xlfn.XLOOKUP($A10,'PY1 Data(H)'!$A$1:$A$288,'PY1 Data(H)'!$A$1:$BR$288))</f>
        <v>0</v>
      </c>
      <c r="AG10" s="176" cm="1">
        <f t="array" ref="AG10">_xlfn.XLOOKUP(AG$1,'PY1 Data(H)'!$A$1:$BR$1,_xlfn.XLOOKUP($A10,'PY1 Data(H)'!$A$1:$A$288,'PY1 Data(H)'!$A$1:$BR$288))</f>
        <v>0</v>
      </c>
      <c r="AH10" s="176" cm="1">
        <f t="array" ref="AH10">_xlfn.XLOOKUP(AH$1,'PY1 Data(H)'!$A$1:$BR$1,_xlfn.XLOOKUP($A10,'PY1 Data(H)'!$A$1:$A$288,'PY1 Data(H)'!$A$1:$BR$288))</f>
        <v>0</v>
      </c>
      <c r="AI10" s="176" cm="1">
        <f t="array" ref="AI10">_xlfn.XLOOKUP(AI$1,'PY1 Data(H)'!$A$1:$BR$1,_xlfn.XLOOKUP($A10,'PY1 Data(H)'!$A$1:$A$288,'PY1 Data(H)'!$A$1:$BR$288))</f>
        <v>0</v>
      </c>
      <c r="AJ10" s="176" cm="1">
        <f t="array" ref="AJ10">_xlfn.XLOOKUP(AJ$1,'PY1 Data(H)'!$A$1:$BR$1,_xlfn.XLOOKUP($A10,'PY1 Data(H)'!$A$1:$A$288,'PY1 Data(H)'!$A$1:$BR$288))</f>
        <v>0</v>
      </c>
      <c r="AK10" s="176" cm="1">
        <f t="array" ref="AK10">_xlfn.XLOOKUP(AK$1,'PY1 Data(H)'!$A$1:$BR$1,_xlfn.XLOOKUP($A10,'PY1 Data(H)'!$A$1:$A$288,'PY1 Data(H)'!$A$1:$BR$288))</f>
        <v>0</v>
      </c>
      <c r="AL10" s="176" cm="1">
        <f t="array" ref="AL10">_xlfn.XLOOKUP(AL$1,'PY1 Data(H)'!$A$1:$BR$1,_xlfn.XLOOKUP($A10,'PY1 Data(H)'!$A$1:$A$288,'PY1 Data(H)'!$A$1:$BR$288))</f>
        <v>0</v>
      </c>
      <c r="AM10" s="176" cm="1">
        <f t="array" ref="AM10">_xlfn.XLOOKUP(AM$1,'PY1 Data(H)'!$A$1:$BR$1,_xlfn.XLOOKUP($A10,'PY1 Data(H)'!$A$1:$A$288,'PY1 Data(H)'!$A$1:$BR$288))</f>
        <v>0</v>
      </c>
      <c r="AN10" s="176" cm="1">
        <f t="array" ref="AN10">_xlfn.XLOOKUP(AN$1,'PY1 Data(H)'!$A$1:$BR$1,_xlfn.XLOOKUP($A10,'PY1 Data(H)'!$A$1:$A$288,'PY1 Data(H)'!$A$1:$BR$288))</f>
        <v>0</v>
      </c>
      <c r="AO10" s="176" cm="1">
        <f t="array" ref="AO10">_xlfn.XLOOKUP(AO$1,'PY1 Data(H)'!$A$1:$BR$1,_xlfn.XLOOKUP($A10,'PY1 Data(H)'!$A$1:$A$288,'PY1 Data(H)'!$A$1:$BR$288))</f>
        <v>0</v>
      </c>
      <c r="AP10" s="176" cm="1">
        <f t="array" ref="AP10">_xlfn.XLOOKUP(AP$1,'PY1 Data(H)'!$A$1:$BR$1,_xlfn.XLOOKUP($A10,'PY1 Data(H)'!$A$1:$A$288,'PY1 Data(H)'!$A$1:$BR$288))</f>
        <v>0</v>
      </c>
      <c r="AQ10" s="176" cm="1">
        <f t="array" ref="AQ10">_xlfn.XLOOKUP(AQ$1,'PY1 Data(H)'!$A$1:$BR$1,_xlfn.XLOOKUP($A10,'PY1 Data(H)'!$A$1:$A$288,'PY1 Data(H)'!$A$1:$BR$288))</f>
        <v>0</v>
      </c>
      <c r="AR10" s="176" cm="1">
        <f t="array" ref="AR10">_xlfn.XLOOKUP(AR$1,'PY1 Data(H)'!$A$1:$BR$1,_xlfn.XLOOKUP($A10,'PY1 Data(H)'!$A$1:$A$288,'PY1 Data(H)'!$A$1:$BR$288))</f>
        <v>0</v>
      </c>
      <c r="AS10" s="176" cm="1">
        <f t="array" ref="AS10">_xlfn.XLOOKUP(AS$1,'PY1 Data(H)'!$A$1:$BR$1,_xlfn.XLOOKUP($A10,'PY1 Data(H)'!$A$1:$A$288,'PY1 Data(H)'!$A$1:$BR$288))</f>
        <v>0</v>
      </c>
      <c r="AT10" s="176" cm="1">
        <f t="array" ref="AT10">_xlfn.XLOOKUP(AT$1,'PY1 Data(H)'!$A$1:$BR$1,_xlfn.XLOOKUP($A10,'PY1 Data(H)'!$A$1:$A$288,'PY1 Data(H)'!$A$1:$BR$288))</f>
        <v>0</v>
      </c>
      <c r="AU10" s="176" cm="1">
        <f t="array" ref="AU10">_xlfn.XLOOKUP(AU$1,'PY1 Data(H)'!$A$1:$BR$1,_xlfn.XLOOKUP($A10,'PY1 Data(H)'!$A$1:$A$288,'PY1 Data(H)'!$A$1:$BR$288))</f>
        <v>0</v>
      </c>
      <c r="AV10" s="176" cm="1">
        <f t="array" ref="AV10">_xlfn.XLOOKUP(AV$1,'PY1 Data(H)'!$A$1:$BR$1,_xlfn.XLOOKUP($A10,'PY1 Data(H)'!$A$1:$A$288,'PY1 Data(H)'!$A$1:$BR$288))</f>
        <v>0</v>
      </c>
      <c r="AW10" s="176" cm="1">
        <f t="array" ref="AW10">_xlfn.XLOOKUP(AW$1,'PY1 Data(H)'!$A$1:$BR$1,_xlfn.XLOOKUP($A10,'PY1 Data(H)'!$A$1:$A$288,'PY1 Data(H)'!$A$1:$BR$288))</f>
        <v>0</v>
      </c>
      <c r="AX10" s="176" cm="1">
        <f t="array" ref="AX10">_xlfn.XLOOKUP(AX$1,'PY1 Data(H)'!$A$1:$BR$1,_xlfn.XLOOKUP($A10,'PY1 Data(H)'!$A$1:$A$288,'PY1 Data(H)'!$A$1:$BR$288))</f>
        <v>0</v>
      </c>
      <c r="AY10" s="176" cm="1">
        <f t="array" ref="AY10">_xlfn.XLOOKUP(AY$1,'PY1 Data(H)'!$A$1:$BR$1,_xlfn.XLOOKUP($A10,'PY1 Data(H)'!$A$1:$A$288,'PY1 Data(H)'!$A$1:$BR$288))</f>
        <v>0</v>
      </c>
      <c r="AZ10" s="176" cm="1">
        <f t="array" ref="AZ10">_xlfn.XLOOKUP(AZ$1,'PY1 Data(H)'!$A$1:$BR$1,_xlfn.XLOOKUP($A10,'PY1 Data(H)'!$A$1:$A$288,'PY1 Data(H)'!$A$1:$BR$288))</f>
        <v>0</v>
      </c>
    </row>
    <row r="11" spans="1:52" x14ac:dyDescent="0.3">
      <c r="A11">
        <v>629</v>
      </c>
      <c r="D11" s="176" cm="1">
        <f t="array" ref="D11">_xlfn.XLOOKUP(D$1,'PY1 Data(H)'!$A$1:$BR$1,_xlfn.XLOOKUP($A11,'PY1 Data(H)'!$A$1:$A$288,'PY1 Data(H)'!$A$1:$BR$288))</f>
        <v>0</v>
      </c>
      <c r="E11" s="176" cm="1">
        <f t="array" ref="E11">_xlfn.XLOOKUP(E$1,'PY1 Data(H)'!$A$1:$BR$1,_xlfn.XLOOKUP($A11,'PY1 Data(H)'!$A$1:$A$288,'PY1 Data(H)'!$A$1:$BR$288))</f>
        <v>0</v>
      </c>
      <c r="F11" s="176" cm="1">
        <f t="array" ref="F11">_xlfn.XLOOKUP(F$1,'PY1 Data(H)'!$A$1:$BR$1,_xlfn.XLOOKUP($A11,'PY1 Data(H)'!$A$1:$A$288,'PY1 Data(H)'!$A$1:$BR$288))</f>
        <v>0</v>
      </c>
      <c r="G11" s="176" cm="1">
        <f t="array" ref="G11">_xlfn.XLOOKUP(G$1,'PY1 Data(H)'!$A$1:$BR$1,_xlfn.XLOOKUP($A11,'PY1 Data(H)'!$A$1:$A$288,'PY1 Data(H)'!$A$1:$BR$288))</f>
        <v>0</v>
      </c>
      <c r="H11" s="176" cm="1">
        <f t="array" ref="H11">_xlfn.XLOOKUP(H$1,'PY1 Data(H)'!$A$1:$BR$1,_xlfn.XLOOKUP($A11,'PY1 Data(H)'!$A$1:$A$288,'PY1 Data(H)'!$A$1:$BR$288))</f>
        <v>0</v>
      </c>
      <c r="I11" s="176" cm="1">
        <f t="array" ref="I11">_xlfn.XLOOKUP(I$1,'PY1 Data(H)'!$A$1:$BR$1,_xlfn.XLOOKUP($A11,'PY1 Data(H)'!$A$1:$A$288,'PY1 Data(H)'!$A$1:$BR$288))</f>
        <v>0</v>
      </c>
      <c r="J11" s="176" cm="1">
        <f t="array" ref="J11">_xlfn.XLOOKUP(J$1,'PY1 Data(H)'!$A$1:$BR$1,_xlfn.XLOOKUP($A11,'PY1 Data(H)'!$A$1:$A$288,'PY1 Data(H)'!$A$1:$BR$288))</f>
        <v>0</v>
      </c>
      <c r="K11" s="176" cm="1">
        <f t="array" ref="K11">_xlfn.XLOOKUP(K$1,'PY1 Data(H)'!$A$1:$BR$1,_xlfn.XLOOKUP($A11,'PY1 Data(H)'!$A$1:$A$288,'PY1 Data(H)'!$A$1:$BR$288))</f>
        <v>0</v>
      </c>
      <c r="L11" s="176" cm="1">
        <f t="array" ref="L11">_xlfn.XLOOKUP(L$1,'PY1 Data(H)'!$A$1:$BR$1,_xlfn.XLOOKUP($A11,'PY1 Data(H)'!$A$1:$A$288,'PY1 Data(H)'!$A$1:$BR$288))</f>
        <v>0</v>
      </c>
      <c r="M11" s="176" cm="1">
        <f t="array" ref="M11">_xlfn.XLOOKUP(M$1,'PY1 Data(H)'!$A$1:$BR$1,_xlfn.XLOOKUP($A11,'PY1 Data(H)'!$A$1:$A$288,'PY1 Data(H)'!$A$1:$BR$288))</f>
        <v>0</v>
      </c>
      <c r="N11" s="176" cm="1">
        <f t="array" ref="N11">_xlfn.XLOOKUP(N$1,'PY1 Data(H)'!$A$1:$BR$1,_xlfn.XLOOKUP($A11,'PY1 Data(H)'!$A$1:$A$288,'PY1 Data(H)'!$A$1:$BR$288))</f>
        <v>0</v>
      </c>
      <c r="O11" s="176" cm="1">
        <f t="array" ref="O11">_xlfn.XLOOKUP(O$1,'PY1 Data(H)'!$A$1:$BR$1,_xlfn.XLOOKUP($A11,'PY1 Data(H)'!$A$1:$A$288,'PY1 Data(H)'!$A$1:$BR$288))</f>
        <v>0</v>
      </c>
      <c r="P11" s="176" cm="1">
        <f t="array" ref="P11">_xlfn.XLOOKUP(P$1,'PY1 Data(H)'!$A$1:$BR$1,_xlfn.XLOOKUP($A11,'PY1 Data(H)'!$A$1:$A$288,'PY1 Data(H)'!$A$1:$BR$288))</f>
        <v>0</v>
      </c>
      <c r="Q11" s="176" cm="1">
        <f t="array" ref="Q11">_xlfn.XLOOKUP(Q$1,'PY1 Data(H)'!$A$1:$BR$1,_xlfn.XLOOKUP($A11,'PY1 Data(H)'!$A$1:$A$288,'PY1 Data(H)'!$A$1:$BR$288))</f>
        <v>0</v>
      </c>
      <c r="R11" s="176" cm="1">
        <f t="array" ref="R11">_xlfn.XLOOKUP(R$1,'PY1 Data(H)'!$A$1:$BR$1,_xlfn.XLOOKUP($A11,'PY1 Data(H)'!$A$1:$A$288,'PY1 Data(H)'!$A$1:$BR$288))</f>
        <v>0</v>
      </c>
      <c r="S11" s="176" cm="1">
        <f t="array" ref="S11">_xlfn.XLOOKUP(S$1,'PY1 Data(H)'!$A$1:$BR$1,_xlfn.XLOOKUP($A11,'PY1 Data(H)'!$A$1:$A$288,'PY1 Data(H)'!$A$1:$BR$288))</f>
        <v>0</v>
      </c>
      <c r="T11" s="176" cm="1">
        <f t="array" ref="T11">_xlfn.XLOOKUP(T$1,'PY1 Data(H)'!$A$1:$BR$1,_xlfn.XLOOKUP($A11,'PY1 Data(H)'!$A$1:$A$288,'PY1 Data(H)'!$A$1:$BR$288))</f>
        <v>0</v>
      </c>
      <c r="U11" s="176" cm="1">
        <f t="array" ref="U11">_xlfn.XLOOKUP(U$1,'PY1 Data(H)'!$A$1:$BR$1,_xlfn.XLOOKUP($A11,'PY1 Data(H)'!$A$1:$A$288,'PY1 Data(H)'!$A$1:$BR$288))</f>
        <v>0</v>
      </c>
      <c r="V11" s="176" cm="1">
        <f t="array" ref="V11">_xlfn.XLOOKUP(V$1,'PY1 Data(H)'!$A$1:$BR$1,_xlfn.XLOOKUP($A11,'PY1 Data(H)'!$A$1:$A$288,'PY1 Data(H)'!$A$1:$BR$288))</f>
        <v>0</v>
      </c>
      <c r="W11" s="176" cm="1">
        <f t="array" ref="W11">_xlfn.XLOOKUP(W$1,'PY1 Data(H)'!$A$1:$BR$1,_xlfn.XLOOKUP($A11,'PY1 Data(H)'!$A$1:$A$288,'PY1 Data(H)'!$A$1:$BR$288))</f>
        <v>0</v>
      </c>
      <c r="X11" s="176" cm="1">
        <f t="array" ref="X11">_xlfn.XLOOKUP(X$1,'PY1 Data(H)'!$A$1:$BR$1,_xlfn.XLOOKUP($A11,'PY1 Data(H)'!$A$1:$A$288,'PY1 Data(H)'!$A$1:$BR$288))</f>
        <v>0</v>
      </c>
      <c r="Y11" s="176" cm="1">
        <f t="array" ref="Y11">_xlfn.XLOOKUP(Y$1,'PY1 Data(H)'!$A$1:$BR$1,_xlfn.XLOOKUP($A11,'PY1 Data(H)'!$A$1:$A$288,'PY1 Data(H)'!$A$1:$BR$288))</f>
        <v>0</v>
      </c>
      <c r="Z11" s="176" cm="1">
        <f t="array" ref="Z11">_xlfn.XLOOKUP(Z$1,'PY1 Data(H)'!$A$1:$BR$1,_xlfn.XLOOKUP($A11,'PY1 Data(H)'!$A$1:$A$288,'PY1 Data(H)'!$A$1:$BR$288))</f>
        <v>0</v>
      </c>
      <c r="AA11" s="176" cm="1">
        <f t="array" ref="AA11">_xlfn.XLOOKUP(AA$1,'PY1 Data(H)'!$A$1:$BR$1,_xlfn.XLOOKUP($A11,'PY1 Data(H)'!$A$1:$A$288,'PY1 Data(H)'!$A$1:$BR$288))</f>
        <v>0</v>
      </c>
      <c r="AB11" s="176" cm="1">
        <f t="array" ref="AB11">_xlfn.XLOOKUP(AB$1,'PY1 Data(H)'!$A$1:$BR$1,_xlfn.XLOOKUP($A11,'PY1 Data(H)'!$A$1:$A$288,'PY1 Data(H)'!$A$1:$BR$288))</f>
        <v>0</v>
      </c>
      <c r="AC11" s="176" cm="1">
        <f t="array" ref="AC11">_xlfn.XLOOKUP(AC$1,'PY1 Data(H)'!$A$1:$BR$1,_xlfn.XLOOKUP($A11,'PY1 Data(H)'!$A$1:$A$288,'PY1 Data(H)'!$A$1:$BR$288))</f>
        <v>0</v>
      </c>
      <c r="AD11" s="176" cm="1">
        <f t="array" ref="AD11">_xlfn.XLOOKUP(AD$1,'PY1 Data(H)'!$A$1:$BR$1,_xlfn.XLOOKUP($A11,'PY1 Data(H)'!$A$1:$A$288,'PY1 Data(H)'!$A$1:$BR$288))</f>
        <v>0</v>
      </c>
      <c r="AE11" s="176" cm="1">
        <f t="array" ref="AE11">_xlfn.XLOOKUP(AE$1,'PY1 Data(H)'!$A$1:$BR$1,_xlfn.XLOOKUP($A11,'PY1 Data(H)'!$A$1:$A$288,'PY1 Data(H)'!$A$1:$BR$288))</f>
        <v>0</v>
      </c>
      <c r="AF11" s="176" cm="1">
        <f t="array" ref="AF11">_xlfn.XLOOKUP(AF$1,'PY1 Data(H)'!$A$1:$BR$1,_xlfn.XLOOKUP($A11,'PY1 Data(H)'!$A$1:$A$288,'PY1 Data(H)'!$A$1:$BR$288))</f>
        <v>0</v>
      </c>
      <c r="AG11" s="176" cm="1">
        <f t="array" ref="AG11">_xlfn.XLOOKUP(AG$1,'PY1 Data(H)'!$A$1:$BR$1,_xlfn.XLOOKUP($A11,'PY1 Data(H)'!$A$1:$A$288,'PY1 Data(H)'!$A$1:$BR$288))</f>
        <v>0</v>
      </c>
      <c r="AH11" s="176" cm="1">
        <f t="array" ref="AH11">_xlfn.XLOOKUP(AH$1,'PY1 Data(H)'!$A$1:$BR$1,_xlfn.XLOOKUP($A11,'PY1 Data(H)'!$A$1:$A$288,'PY1 Data(H)'!$A$1:$BR$288))</f>
        <v>0</v>
      </c>
      <c r="AI11" s="176" cm="1">
        <f t="array" ref="AI11">_xlfn.XLOOKUP(AI$1,'PY1 Data(H)'!$A$1:$BR$1,_xlfn.XLOOKUP($A11,'PY1 Data(H)'!$A$1:$A$288,'PY1 Data(H)'!$A$1:$BR$288))</f>
        <v>0</v>
      </c>
      <c r="AJ11" s="176" cm="1">
        <f t="array" ref="AJ11">_xlfn.XLOOKUP(AJ$1,'PY1 Data(H)'!$A$1:$BR$1,_xlfn.XLOOKUP($A11,'PY1 Data(H)'!$A$1:$A$288,'PY1 Data(H)'!$A$1:$BR$288))</f>
        <v>0</v>
      </c>
      <c r="AK11" s="176" cm="1">
        <f t="array" ref="AK11">_xlfn.XLOOKUP(AK$1,'PY1 Data(H)'!$A$1:$BR$1,_xlfn.XLOOKUP($A11,'PY1 Data(H)'!$A$1:$A$288,'PY1 Data(H)'!$A$1:$BR$288))</f>
        <v>0</v>
      </c>
      <c r="AL11" s="176" cm="1">
        <f t="array" ref="AL11">_xlfn.XLOOKUP(AL$1,'PY1 Data(H)'!$A$1:$BR$1,_xlfn.XLOOKUP($A11,'PY1 Data(H)'!$A$1:$A$288,'PY1 Data(H)'!$A$1:$BR$288))</f>
        <v>0</v>
      </c>
      <c r="AM11" s="176" cm="1">
        <f t="array" ref="AM11">_xlfn.XLOOKUP(AM$1,'PY1 Data(H)'!$A$1:$BR$1,_xlfn.XLOOKUP($A11,'PY1 Data(H)'!$A$1:$A$288,'PY1 Data(H)'!$A$1:$BR$288))</f>
        <v>0</v>
      </c>
      <c r="AN11" s="176" cm="1">
        <f t="array" ref="AN11">_xlfn.XLOOKUP(AN$1,'PY1 Data(H)'!$A$1:$BR$1,_xlfn.XLOOKUP($A11,'PY1 Data(H)'!$A$1:$A$288,'PY1 Data(H)'!$A$1:$BR$288))</f>
        <v>0</v>
      </c>
      <c r="AO11" s="176" cm="1">
        <f t="array" ref="AO11">_xlfn.XLOOKUP(AO$1,'PY1 Data(H)'!$A$1:$BR$1,_xlfn.XLOOKUP($A11,'PY1 Data(H)'!$A$1:$A$288,'PY1 Data(H)'!$A$1:$BR$288))</f>
        <v>0</v>
      </c>
      <c r="AP11" s="176" cm="1">
        <f t="array" ref="AP11">_xlfn.XLOOKUP(AP$1,'PY1 Data(H)'!$A$1:$BR$1,_xlfn.XLOOKUP($A11,'PY1 Data(H)'!$A$1:$A$288,'PY1 Data(H)'!$A$1:$BR$288))</f>
        <v>0</v>
      </c>
      <c r="AQ11" s="176" cm="1">
        <f t="array" ref="AQ11">_xlfn.XLOOKUP(AQ$1,'PY1 Data(H)'!$A$1:$BR$1,_xlfn.XLOOKUP($A11,'PY1 Data(H)'!$A$1:$A$288,'PY1 Data(H)'!$A$1:$BR$288))</f>
        <v>0</v>
      </c>
      <c r="AR11" s="176" cm="1">
        <f t="array" ref="AR11">_xlfn.XLOOKUP(AR$1,'PY1 Data(H)'!$A$1:$BR$1,_xlfn.XLOOKUP($A11,'PY1 Data(H)'!$A$1:$A$288,'PY1 Data(H)'!$A$1:$BR$288))</f>
        <v>0</v>
      </c>
      <c r="AS11" s="176" cm="1">
        <f t="array" ref="AS11">_xlfn.XLOOKUP(AS$1,'PY1 Data(H)'!$A$1:$BR$1,_xlfn.XLOOKUP($A11,'PY1 Data(H)'!$A$1:$A$288,'PY1 Data(H)'!$A$1:$BR$288))</f>
        <v>0</v>
      </c>
      <c r="AT11" s="176" cm="1">
        <f t="array" ref="AT11">_xlfn.XLOOKUP(AT$1,'PY1 Data(H)'!$A$1:$BR$1,_xlfn.XLOOKUP($A11,'PY1 Data(H)'!$A$1:$A$288,'PY1 Data(H)'!$A$1:$BR$288))</f>
        <v>0</v>
      </c>
      <c r="AU11" s="176" cm="1">
        <f t="array" ref="AU11">_xlfn.XLOOKUP(AU$1,'PY1 Data(H)'!$A$1:$BR$1,_xlfn.XLOOKUP($A11,'PY1 Data(H)'!$A$1:$A$288,'PY1 Data(H)'!$A$1:$BR$288))</f>
        <v>0</v>
      </c>
      <c r="AV11" s="176" cm="1">
        <f t="array" ref="AV11">_xlfn.XLOOKUP(AV$1,'PY1 Data(H)'!$A$1:$BR$1,_xlfn.XLOOKUP($A11,'PY1 Data(H)'!$A$1:$A$288,'PY1 Data(H)'!$A$1:$BR$288))</f>
        <v>0</v>
      </c>
      <c r="AW11" s="176" cm="1">
        <f t="array" ref="AW11">_xlfn.XLOOKUP(AW$1,'PY1 Data(H)'!$A$1:$BR$1,_xlfn.XLOOKUP($A11,'PY1 Data(H)'!$A$1:$A$288,'PY1 Data(H)'!$A$1:$BR$288))</f>
        <v>0</v>
      </c>
      <c r="AX11" s="176" cm="1">
        <f t="array" ref="AX11">_xlfn.XLOOKUP(AX$1,'PY1 Data(H)'!$A$1:$BR$1,_xlfn.XLOOKUP($A11,'PY1 Data(H)'!$A$1:$A$288,'PY1 Data(H)'!$A$1:$BR$288))</f>
        <v>0</v>
      </c>
      <c r="AY11" s="176" cm="1">
        <f t="array" ref="AY11">_xlfn.XLOOKUP(AY$1,'PY1 Data(H)'!$A$1:$BR$1,_xlfn.XLOOKUP($A11,'PY1 Data(H)'!$A$1:$A$288,'PY1 Data(H)'!$A$1:$BR$288))</f>
        <v>0</v>
      </c>
      <c r="AZ11" s="176" cm="1">
        <f t="array" ref="AZ11">_xlfn.XLOOKUP(AZ$1,'PY1 Data(H)'!$A$1:$BR$1,_xlfn.XLOOKUP($A11,'PY1 Data(H)'!$A$1:$A$288,'PY1 Data(H)'!$A$1:$BR$288))</f>
        <v>0</v>
      </c>
    </row>
    <row r="12" spans="1:52" x14ac:dyDescent="0.3">
      <c r="A12">
        <v>630</v>
      </c>
      <c r="D12" s="176" cm="1">
        <f t="array" ref="D12">_xlfn.XLOOKUP(D$1,'PY1 Data(H)'!$A$1:$BR$1,_xlfn.XLOOKUP($A12,'PY1 Data(H)'!$A$1:$A$288,'PY1 Data(H)'!$A$1:$BR$288))</f>
        <v>0</v>
      </c>
      <c r="E12" s="176" cm="1">
        <f t="array" ref="E12">_xlfn.XLOOKUP(E$1,'PY1 Data(H)'!$A$1:$BR$1,_xlfn.XLOOKUP($A12,'PY1 Data(H)'!$A$1:$A$288,'PY1 Data(H)'!$A$1:$BR$288))</f>
        <v>0</v>
      </c>
      <c r="F12" s="176" cm="1">
        <f t="array" ref="F12">_xlfn.XLOOKUP(F$1,'PY1 Data(H)'!$A$1:$BR$1,_xlfn.XLOOKUP($A12,'PY1 Data(H)'!$A$1:$A$288,'PY1 Data(H)'!$A$1:$BR$288))</f>
        <v>0</v>
      </c>
      <c r="G12" s="176" cm="1">
        <f t="array" ref="G12">_xlfn.XLOOKUP(G$1,'PY1 Data(H)'!$A$1:$BR$1,_xlfn.XLOOKUP($A12,'PY1 Data(H)'!$A$1:$A$288,'PY1 Data(H)'!$A$1:$BR$288))</f>
        <v>0</v>
      </c>
      <c r="H12" s="176" cm="1">
        <f t="array" ref="H12">_xlfn.XLOOKUP(H$1,'PY1 Data(H)'!$A$1:$BR$1,_xlfn.XLOOKUP($A12,'PY1 Data(H)'!$A$1:$A$288,'PY1 Data(H)'!$A$1:$BR$288))</f>
        <v>0</v>
      </c>
      <c r="I12" s="176" cm="1">
        <f t="array" ref="I12">_xlfn.XLOOKUP(I$1,'PY1 Data(H)'!$A$1:$BR$1,_xlfn.XLOOKUP($A12,'PY1 Data(H)'!$A$1:$A$288,'PY1 Data(H)'!$A$1:$BR$288))</f>
        <v>0</v>
      </c>
      <c r="J12" s="176" cm="1">
        <f t="array" ref="J12">_xlfn.XLOOKUP(J$1,'PY1 Data(H)'!$A$1:$BR$1,_xlfn.XLOOKUP($A12,'PY1 Data(H)'!$A$1:$A$288,'PY1 Data(H)'!$A$1:$BR$288))</f>
        <v>0</v>
      </c>
      <c r="K12" s="176" cm="1">
        <f t="array" ref="K12">_xlfn.XLOOKUP(K$1,'PY1 Data(H)'!$A$1:$BR$1,_xlfn.XLOOKUP($A12,'PY1 Data(H)'!$A$1:$A$288,'PY1 Data(H)'!$A$1:$BR$288))</f>
        <v>0</v>
      </c>
      <c r="L12" s="176" cm="1">
        <f t="array" ref="L12">_xlfn.XLOOKUP(L$1,'PY1 Data(H)'!$A$1:$BR$1,_xlfn.XLOOKUP($A12,'PY1 Data(H)'!$A$1:$A$288,'PY1 Data(H)'!$A$1:$BR$288))</f>
        <v>0</v>
      </c>
      <c r="M12" s="176" cm="1">
        <f t="array" ref="M12">_xlfn.XLOOKUP(M$1,'PY1 Data(H)'!$A$1:$BR$1,_xlfn.XLOOKUP($A12,'PY1 Data(H)'!$A$1:$A$288,'PY1 Data(H)'!$A$1:$BR$288))</f>
        <v>0</v>
      </c>
      <c r="N12" s="176" cm="1">
        <f t="array" ref="N12">_xlfn.XLOOKUP(N$1,'PY1 Data(H)'!$A$1:$BR$1,_xlfn.XLOOKUP($A12,'PY1 Data(H)'!$A$1:$A$288,'PY1 Data(H)'!$A$1:$BR$288))</f>
        <v>0</v>
      </c>
      <c r="O12" s="176" cm="1">
        <f t="array" ref="O12">_xlfn.XLOOKUP(O$1,'PY1 Data(H)'!$A$1:$BR$1,_xlfn.XLOOKUP($A12,'PY1 Data(H)'!$A$1:$A$288,'PY1 Data(H)'!$A$1:$BR$288))</f>
        <v>0</v>
      </c>
      <c r="P12" s="176" cm="1">
        <f t="array" ref="P12">_xlfn.XLOOKUP(P$1,'PY1 Data(H)'!$A$1:$BR$1,_xlfn.XLOOKUP($A12,'PY1 Data(H)'!$A$1:$A$288,'PY1 Data(H)'!$A$1:$BR$288))</f>
        <v>0</v>
      </c>
      <c r="Q12" s="176" cm="1">
        <f t="array" ref="Q12">_xlfn.XLOOKUP(Q$1,'PY1 Data(H)'!$A$1:$BR$1,_xlfn.XLOOKUP($A12,'PY1 Data(H)'!$A$1:$A$288,'PY1 Data(H)'!$A$1:$BR$288))</f>
        <v>0</v>
      </c>
      <c r="R12" s="176" cm="1">
        <f t="array" ref="R12">_xlfn.XLOOKUP(R$1,'PY1 Data(H)'!$A$1:$BR$1,_xlfn.XLOOKUP($A12,'PY1 Data(H)'!$A$1:$A$288,'PY1 Data(H)'!$A$1:$BR$288))</f>
        <v>0</v>
      </c>
      <c r="S12" s="176" cm="1">
        <f t="array" ref="S12">_xlfn.XLOOKUP(S$1,'PY1 Data(H)'!$A$1:$BR$1,_xlfn.XLOOKUP($A12,'PY1 Data(H)'!$A$1:$A$288,'PY1 Data(H)'!$A$1:$BR$288))</f>
        <v>0</v>
      </c>
      <c r="T12" s="176" cm="1">
        <f t="array" ref="T12">_xlfn.XLOOKUP(T$1,'PY1 Data(H)'!$A$1:$BR$1,_xlfn.XLOOKUP($A12,'PY1 Data(H)'!$A$1:$A$288,'PY1 Data(H)'!$A$1:$BR$288))</f>
        <v>0</v>
      </c>
      <c r="U12" s="176" cm="1">
        <f t="array" ref="U12">_xlfn.XLOOKUP(U$1,'PY1 Data(H)'!$A$1:$BR$1,_xlfn.XLOOKUP($A12,'PY1 Data(H)'!$A$1:$A$288,'PY1 Data(H)'!$A$1:$BR$288))</f>
        <v>0</v>
      </c>
      <c r="V12" s="176" cm="1">
        <f t="array" ref="V12">_xlfn.XLOOKUP(V$1,'PY1 Data(H)'!$A$1:$BR$1,_xlfn.XLOOKUP($A12,'PY1 Data(H)'!$A$1:$A$288,'PY1 Data(H)'!$A$1:$BR$288))</f>
        <v>0</v>
      </c>
      <c r="W12" s="176" cm="1">
        <f t="array" ref="W12">_xlfn.XLOOKUP(W$1,'PY1 Data(H)'!$A$1:$BR$1,_xlfn.XLOOKUP($A12,'PY1 Data(H)'!$A$1:$A$288,'PY1 Data(H)'!$A$1:$BR$288))</f>
        <v>0</v>
      </c>
      <c r="X12" s="176" cm="1">
        <f t="array" ref="X12">_xlfn.XLOOKUP(X$1,'PY1 Data(H)'!$A$1:$BR$1,_xlfn.XLOOKUP($A12,'PY1 Data(H)'!$A$1:$A$288,'PY1 Data(H)'!$A$1:$BR$288))</f>
        <v>0</v>
      </c>
      <c r="Y12" s="176" cm="1">
        <f t="array" ref="Y12">_xlfn.XLOOKUP(Y$1,'PY1 Data(H)'!$A$1:$BR$1,_xlfn.XLOOKUP($A12,'PY1 Data(H)'!$A$1:$A$288,'PY1 Data(H)'!$A$1:$BR$288))</f>
        <v>0</v>
      </c>
      <c r="Z12" s="176" cm="1">
        <f t="array" ref="Z12">_xlfn.XLOOKUP(Z$1,'PY1 Data(H)'!$A$1:$BR$1,_xlfn.XLOOKUP($A12,'PY1 Data(H)'!$A$1:$A$288,'PY1 Data(H)'!$A$1:$BR$288))</f>
        <v>0</v>
      </c>
      <c r="AA12" s="176" cm="1">
        <f t="array" ref="AA12">_xlfn.XLOOKUP(AA$1,'PY1 Data(H)'!$A$1:$BR$1,_xlfn.XLOOKUP($A12,'PY1 Data(H)'!$A$1:$A$288,'PY1 Data(H)'!$A$1:$BR$288))</f>
        <v>0</v>
      </c>
      <c r="AB12" s="176" cm="1">
        <f t="array" ref="AB12">_xlfn.XLOOKUP(AB$1,'PY1 Data(H)'!$A$1:$BR$1,_xlfn.XLOOKUP($A12,'PY1 Data(H)'!$A$1:$A$288,'PY1 Data(H)'!$A$1:$BR$288))</f>
        <v>0</v>
      </c>
      <c r="AC12" s="176" cm="1">
        <f t="array" ref="AC12">_xlfn.XLOOKUP(AC$1,'PY1 Data(H)'!$A$1:$BR$1,_xlfn.XLOOKUP($A12,'PY1 Data(H)'!$A$1:$A$288,'PY1 Data(H)'!$A$1:$BR$288))</f>
        <v>0</v>
      </c>
      <c r="AD12" s="176" cm="1">
        <f t="array" ref="AD12">_xlfn.XLOOKUP(AD$1,'PY1 Data(H)'!$A$1:$BR$1,_xlfn.XLOOKUP($A12,'PY1 Data(H)'!$A$1:$A$288,'PY1 Data(H)'!$A$1:$BR$288))</f>
        <v>0</v>
      </c>
      <c r="AE12" s="176" cm="1">
        <f t="array" ref="AE12">_xlfn.XLOOKUP(AE$1,'PY1 Data(H)'!$A$1:$BR$1,_xlfn.XLOOKUP($A12,'PY1 Data(H)'!$A$1:$A$288,'PY1 Data(H)'!$A$1:$BR$288))</f>
        <v>0</v>
      </c>
      <c r="AF12" s="176" cm="1">
        <f t="array" ref="AF12">_xlfn.XLOOKUP(AF$1,'PY1 Data(H)'!$A$1:$BR$1,_xlfn.XLOOKUP($A12,'PY1 Data(H)'!$A$1:$A$288,'PY1 Data(H)'!$A$1:$BR$288))</f>
        <v>0</v>
      </c>
      <c r="AG12" s="176" cm="1">
        <f t="array" ref="AG12">_xlfn.XLOOKUP(AG$1,'PY1 Data(H)'!$A$1:$BR$1,_xlfn.XLOOKUP($A12,'PY1 Data(H)'!$A$1:$A$288,'PY1 Data(H)'!$A$1:$BR$288))</f>
        <v>0</v>
      </c>
      <c r="AH12" s="176" cm="1">
        <f t="array" ref="AH12">_xlfn.XLOOKUP(AH$1,'PY1 Data(H)'!$A$1:$BR$1,_xlfn.XLOOKUP($A12,'PY1 Data(H)'!$A$1:$A$288,'PY1 Data(H)'!$A$1:$BR$288))</f>
        <v>0</v>
      </c>
      <c r="AI12" s="176" cm="1">
        <f t="array" ref="AI12">_xlfn.XLOOKUP(AI$1,'PY1 Data(H)'!$A$1:$BR$1,_xlfn.XLOOKUP($A12,'PY1 Data(H)'!$A$1:$A$288,'PY1 Data(H)'!$A$1:$BR$288))</f>
        <v>0</v>
      </c>
      <c r="AJ12" s="176" cm="1">
        <f t="array" ref="AJ12">_xlfn.XLOOKUP(AJ$1,'PY1 Data(H)'!$A$1:$BR$1,_xlfn.XLOOKUP($A12,'PY1 Data(H)'!$A$1:$A$288,'PY1 Data(H)'!$A$1:$BR$288))</f>
        <v>0</v>
      </c>
      <c r="AK12" s="176" cm="1">
        <f t="array" ref="AK12">_xlfn.XLOOKUP(AK$1,'PY1 Data(H)'!$A$1:$BR$1,_xlfn.XLOOKUP($A12,'PY1 Data(H)'!$A$1:$A$288,'PY1 Data(H)'!$A$1:$BR$288))</f>
        <v>0</v>
      </c>
      <c r="AL12" s="176" cm="1">
        <f t="array" ref="AL12">_xlfn.XLOOKUP(AL$1,'PY1 Data(H)'!$A$1:$BR$1,_xlfn.XLOOKUP($A12,'PY1 Data(H)'!$A$1:$A$288,'PY1 Data(H)'!$A$1:$BR$288))</f>
        <v>0</v>
      </c>
      <c r="AM12" s="176" cm="1">
        <f t="array" ref="AM12">_xlfn.XLOOKUP(AM$1,'PY1 Data(H)'!$A$1:$BR$1,_xlfn.XLOOKUP($A12,'PY1 Data(H)'!$A$1:$A$288,'PY1 Data(H)'!$A$1:$BR$288))</f>
        <v>0</v>
      </c>
      <c r="AN12" s="176" cm="1">
        <f t="array" ref="AN12">_xlfn.XLOOKUP(AN$1,'PY1 Data(H)'!$A$1:$BR$1,_xlfn.XLOOKUP($A12,'PY1 Data(H)'!$A$1:$A$288,'PY1 Data(H)'!$A$1:$BR$288))</f>
        <v>0</v>
      </c>
      <c r="AO12" s="176" cm="1">
        <f t="array" ref="AO12">_xlfn.XLOOKUP(AO$1,'PY1 Data(H)'!$A$1:$BR$1,_xlfn.XLOOKUP($A12,'PY1 Data(H)'!$A$1:$A$288,'PY1 Data(H)'!$A$1:$BR$288))</f>
        <v>0</v>
      </c>
      <c r="AP12" s="176" cm="1">
        <f t="array" ref="AP12">_xlfn.XLOOKUP(AP$1,'PY1 Data(H)'!$A$1:$BR$1,_xlfn.XLOOKUP($A12,'PY1 Data(H)'!$A$1:$A$288,'PY1 Data(H)'!$A$1:$BR$288))</f>
        <v>0</v>
      </c>
      <c r="AQ12" s="176" cm="1">
        <f t="array" ref="AQ12">_xlfn.XLOOKUP(AQ$1,'PY1 Data(H)'!$A$1:$BR$1,_xlfn.XLOOKUP($A12,'PY1 Data(H)'!$A$1:$A$288,'PY1 Data(H)'!$A$1:$BR$288))</f>
        <v>0</v>
      </c>
      <c r="AR12" s="176" cm="1">
        <f t="array" ref="AR12">_xlfn.XLOOKUP(AR$1,'PY1 Data(H)'!$A$1:$BR$1,_xlfn.XLOOKUP($A12,'PY1 Data(H)'!$A$1:$A$288,'PY1 Data(H)'!$A$1:$BR$288))</f>
        <v>0</v>
      </c>
      <c r="AS12" s="176" cm="1">
        <f t="array" ref="AS12">_xlfn.XLOOKUP(AS$1,'PY1 Data(H)'!$A$1:$BR$1,_xlfn.XLOOKUP($A12,'PY1 Data(H)'!$A$1:$A$288,'PY1 Data(H)'!$A$1:$BR$288))</f>
        <v>0</v>
      </c>
      <c r="AT12" s="176" cm="1">
        <f t="array" ref="AT12">_xlfn.XLOOKUP(AT$1,'PY1 Data(H)'!$A$1:$BR$1,_xlfn.XLOOKUP($A12,'PY1 Data(H)'!$A$1:$A$288,'PY1 Data(H)'!$A$1:$BR$288))</f>
        <v>0</v>
      </c>
      <c r="AU12" s="176" cm="1">
        <f t="array" ref="AU12">_xlfn.XLOOKUP(AU$1,'PY1 Data(H)'!$A$1:$BR$1,_xlfn.XLOOKUP($A12,'PY1 Data(H)'!$A$1:$A$288,'PY1 Data(H)'!$A$1:$BR$288))</f>
        <v>0</v>
      </c>
      <c r="AV12" s="176" cm="1">
        <f t="array" ref="AV12">_xlfn.XLOOKUP(AV$1,'PY1 Data(H)'!$A$1:$BR$1,_xlfn.XLOOKUP($A12,'PY1 Data(H)'!$A$1:$A$288,'PY1 Data(H)'!$A$1:$BR$288))</f>
        <v>0</v>
      </c>
      <c r="AW12" s="176" cm="1">
        <f t="array" ref="AW12">_xlfn.XLOOKUP(AW$1,'PY1 Data(H)'!$A$1:$BR$1,_xlfn.XLOOKUP($A12,'PY1 Data(H)'!$A$1:$A$288,'PY1 Data(H)'!$A$1:$BR$288))</f>
        <v>0</v>
      </c>
      <c r="AX12" s="176" cm="1">
        <f t="array" ref="AX12">_xlfn.XLOOKUP(AX$1,'PY1 Data(H)'!$A$1:$BR$1,_xlfn.XLOOKUP($A12,'PY1 Data(H)'!$A$1:$A$288,'PY1 Data(H)'!$A$1:$BR$288))</f>
        <v>0</v>
      </c>
      <c r="AY12" s="176" cm="1">
        <f t="array" ref="AY12">_xlfn.XLOOKUP(AY$1,'PY1 Data(H)'!$A$1:$BR$1,_xlfn.XLOOKUP($A12,'PY1 Data(H)'!$A$1:$A$288,'PY1 Data(H)'!$A$1:$BR$288))</f>
        <v>0</v>
      </c>
      <c r="AZ12" s="176" cm="1">
        <f t="array" ref="AZ12">_xlfn.XLOOKUP(AZ$1,'PY1 Data(H)'!$A$1:$BR$1,_xlfn.XLOOKUP($A12,'PY1 Data(H)'!$A$1:$A$288,'PY1 Data(H)'!$A$1:$BR$288))</f>
        <v>0</v>
      </c>
    </row>
    <row r="13" spans="1:52" x14ac:dyDescent="0.3">
      <c r="A13">
        <v>631</v>
      </c>
      <c r="D13" s="176" cm="1">
        <f t="array" ref="D13">_xlfn.XLOOKUP(D$1,'PY1 Data(H)'!$A$1:$BR$1,_xlfn.XLOOKUP($A13,'PY1 Data(H)'!$A$1:$A$288,'PY1 Data(H)'!$A$1:$BR$288))</f>
        <v>0</v>
      </c>
      <c r="E13" s="176" cm="1">
        <f t="array" ref="E13">_xlfn.XLOOKUP(E$1,'PY1 Data(H)'!$A$1:$BR$1,_xlfn.XLOOKUP($A13,'PY1 Data(H)'!$A$1:$A$288,'PY1 Data(H)'!$A$1:$BR$288))</f>
        <v>0</v>
      </c>
      <c r="F13" s="176" cm="1">
        <f t="array" ref="F13">_xlfn.XLOOKUP(F$1,'PY1 Data(H)'!$A$1:$BR$1,_xlfn.XLOOKUP($A13,'PY1 Data(H)'!$A$1:$A$288,'PY1 Data(H)'!$A$1:$BR$288))</f>
        <v>0</v>
      </c>
      <c r="G13" s="176" cm="1">
        <f t="array" ref="G13">_xlfn.XLOOKUP(G$1,'PY1 Data(H)'!$A$1:$BR$1,_xlfn.XLOOKUP($A13,'PY1 Data(H)'!$A$1:$A$288,'PY1 Data(H)'!$A$1:$BR$288))</f>
        <v>0</v>
      </c>
      <c r="H13" s="176" cm="1">
        <f t="array" ref="H13">_xlfn.XLOOKUP(H$1,'PY1 Data(H)'!$A$1:$BR$1,_xlfn.XLOOKUP($A13,'PY1 Data(H)'!$A$1:$A$288,'PY1 Data(H)'!$A$1:$BR$288))</f>
        <v>0</v>
      </c>
      <c r="I13" s="176" cm="1">
        <f t="array" ref="I13">_xlfn.XLOOKUP(I$1,'PY1 Data(H)'!$A$1:$BR$1,_xlfn.XLOOKUP($A13,'PY1 Data(H)'!$A$1:$A$288,'PY1 Data(H)'!$A$1:$BR$288))</f>
        <v>0</v>
      </c>
      <c r="J13" s="176" cm="1">
        <f t="array" ref="J13">_xlfn.XLOOKUP(J$1,'PY1 Data(H)'!$A$1:$BR$1,_xlfn.XLOOKUP($A13,'PY1 Data(H)'!$A$1:$A$288,'PY1 Data(H)'!$A$1:$BR$288))</f>
        <v>0</v>
      </c>
      <c r="K13" s="176" cm="1">
        <f t="array" ref="K13">_xlfn.XLOOKUP(K$1,'PY1 Data(H)'!$A$1:$BR$1,_xlfn.XLOOKUP($A13,'PY1 Data(H)'!$A$1:$A$288,'PY1 Data(H)'!$A$1:$BR$288))</f>
        <v>0</v>
      </c>
      <c r="L13" s="176" cm="1">
        <f t="array" ref="L13">_xlfn.XLOOKUP(L$1,'PY1 Data(H)'!$A$1:$BR$1,_xlfn.XLOOKUP($A13,'PY1 Data(H)'!$A$1:$A$288,'PY1 Data(H)'!$A$1:$BR$288))</f>
        <v>0</v>
      </c>
      <c r="M13" s="176" cm="1">
        <f t="array" ref="M13">_xlfn.XLOOKUP(M$1,'PY1 Data(H)'!$A$1:$BR$1,_xlfn.XLOOKUP($A13,'PY1 Data(H)'!$A$1:$A$288,'PY1 Data(H)'!$A$1:$BR$288))</f>
        <v>0</v>
      </c>
      <c r="N13" s="176" cm="1">
        <f t="array" ref="N13">_xlfn.XLOOKUP(N$1,'PY1 Data(H)'!$A$1:$BR$1,_xlfn.XLOOKUP($A13,'PY1 Data(H)'!$A$1:$A$288,'PY1 Data(H)'!$A$1:$BR$288))</f>
        <v>0</v>
      </c>
      <c r="O13" s="176" cm="1">
        <f t="array" ref="O13">_xlfn.XLOOKUP(O$1,'PY1 Data(H)'!$A$1:$BR$1,_xlfn.XLOOKUP($A13,'PY1 Data(H)'!$A$1:$A$288,'PY1 Data(H)'!$A$1:$BR$288))</f>
        <v>0</v>
      </c>
      <c r="P13" s="176" cm="1">
        <f t="array" ref="P13">_xlfn.XLOOKUP(P$1,'PY1 Data(H)'!$A$1:$BR$1,_xlfn.XLOOKUP($A13,'PY1 Data(H)'!$A$1:$A$288,'PY1 Data(H)'!$A$1:$BR$288))</f>
        <v>0</v>
      </c>
      <c r="Q13" s="176" cm="1">
        <f t="array" ref="Q13">_xlfn.XLOOKUP(Q$1,'PY1 Data(H)'!$A$1:$BR$1,_xlfn.XLOOKUP($A13,'PY1 Data(H)'!$A$1:$A$288,'PY1 Data(H)'!$A$1:$BR$288))</f>
        <v>0</v>
      </c>
      <c r="R13" s="176" cm="1">
        <f t="array" ref="R13">_xlfn.XLOOKUP(R$1,'PY1 Data(H)'!$A$1:$BR$1,_xlfn.XLOOKUP($A13,'PY1 Data(H)'!$A$1:$A$288,'PY1 Data(H)'!$A$1:$BR$288))</f>
        <v>0</v>
      </c>
      <c r="S13" s="176" cm="1">
        <f t="array" ref="S13">_xlfn.XLOOKUP(S$1,'PY1 Data(H)'!$A$1:$BR$1,_xlfn.XLOOKUP($A13,'PY1 Data(H)'!$A$1:$A$288,'PY1 Data(H)'!$A$1:$BR$288))</f>
        <v>0</v>
      </c>
      <c r="T13" s="176" cm="1">
        <f t="array" ref="T13">_xlfn.XLOOKUP(T$1,'PY1 Data(H)'!$A$1:$BR$1,_xlfn.XLOOKUP($A13,'PY1 Data(H)'!$A$1:$A$288,'PY1 Data(H)'!$A$1:$BR$288))</f>
        <v>0</v>
      </c>
      <c r="U13" s="176" cm="1">
        <f t="array" ref="U13">_xlfn.XLOOKUP(U$1,'PY1 Data(H)'!$A$1:$BR$1,_xlfn.XLOOKUP($A13,'PY1 Data(H)'!$A$1:$A$288,'PY1 Data(H)'!$A$1:$BR$288))</f>
        <v>0</v>
      </c>
      <c r="V13" s="176" cm="1">
        <f t="array" ref="V13">_xlfn.XLOOKUP(V$1,'PY1 Data(H)'!$A$1:$BR$1,_xlfn.XLOOKUP($A13,'PY1 Data(H)'!$A$1:$A$288,'PY1 Data(H)'!$A$1:$BR$288))</f>
        <v>0</v>
      </c>
      <c r="W13" s="176" cm="1">
        <f t="array" ref="W13">_xlfn.XLOOKUP(W$1,'PY1 Data(H)'!$A$1:$BR$1,_xlfn.XLOOKUP($A13,'PY1 Data(H)'!$A$1:$A$288,'PY1 Data(H)'!$A$1:$BR$288))</f>
        <v>0</v>
      </c>
      <c r="X13" s="176" cm="1">
        <f t="array" ref="X13">_xlfn.XLOOKUP(X$1,'PY1 Data(H)'!$A$1:$BR$1,_xlfn.XLOOKUP($A13,'PY1 Data(H)'!$A$1:$A$288,'PY1 Data(H)'!$A$1:$BR$288))</f>
        <v>0</v>
      </c>
      <c r="Y13" s="176" cm="1">
        <f t="array" ref="Y13">_xlfn.XLOOKUP(Y$1,'PY1 Data(H)'!$A$1:$BR$1,_xlfn.XLOOKUP($A13,'PY1 Data(H)'!$A$1:$A$288,'PY1 Data(H)'!$A$1:$BR$288))</f>
        <v>0</v>
      </c>
      <c r="Z13" s="176" cm="1">
        <f t="array" ref="Z13">_xlfn.XLOOKUP(Z$1,'PY1 Data(H)'!$A$1:$BR$1,_xlfn.XLOOKUP($A13,'PY1 Data(H)'!$A$1:$A$288,'PY1 Data(H)'!$A$1:$BR$288))</f>
        <v>0</v>
      </c>
      <c r="AA13" s="176" cm="1">
        <f t="array" ref="AA13">_xlfn.XLOOKUP(AA$1,'PY1 Data(H)'!$A$1:$BR$1,_xlfn.XLOOKUP($A13,'PY1 Data(H)'!$A$1:$A$288,'PY1 Data(H)'!$A$1:$BR$288))</f>
        <v>0</v>
      </c>
      <c r="AB13" s="176" cm="1">
        <f t="array" ref="AB13">_xlfn.XLOOKUP(AB$1,'PY1 Data(H)'!$A$1:$BR$1,_xlfn.XLOOKUP($A13,'PY1 Data(H)'!$A$1:$A$288,'PY1 Data(H)'!$A$1:$BR$288))</f>
        <v>0</v>
      </c>
      <c r="AC13" s="176" cm="1">
        <f t="array" ref="AC13">_xlfn.XLOOKUP(AC$1,'PY1 Data(H)'!$A$1:$BR$1,_xlfn.XLOOKUP($A13,'PY1 Data(H)'!$A$1:$A$288,'PY1 Data(H)'!$A$1:$BR$288))</f>
        <v>0</v>
      </c>
      <c r="AD13" s="176" cm="1">
        <f t="array" ref="AD13">_xlfn.XLOOKUP(AD$1,'PY1 Data(H)'!$A$1:$BR$1,_xlfn.XLOOKUP($A13,'PY1 Data(H)'!$A$1:$A$288,'PY1 Data(H)'!$A$1:$BR$288))</f>
        <v>0</v>
      </c>
      <c r="AE13" s="176" cm="1">
        <f t="array" ref="AE13">_xlfn.XLOOKUP(AE$1,'PY1 Data(H)'!$A$1:$BR$1,_xlfn.XLOOKUP($A13,'PY1 Data(H)'!$A$1:$A$288,'PY1 Data(H)'!$A$1:$BR$288))</f>
        <v>0</v>
      </c>
      <c r="AF13" s="176" cm="1">
        <f t="array" ref="AF13">_xlfn.XLOOKUP(AF$1,'PY1 Data(H)'!$A$1:$BR$1,_xlfn.XLOOKUP($A13,'PY1 Data(H)'!$A$1:$A$288,'PY1 Data(H)'!$A$1:$BR$288))</f>
        <v>0</v>
      </c>
      <c r="AG13" s="176" cm="1">
        <f t="array" ref="AG13">_xlfn.XLOOKUP(AG$1,'PY1 Data(H)'!$A$1:$BR$1,_xlfn.XLOOKUP($A13,'PY1 Data(H)'!$A$1:$A$288,'PY1 Data(H)'!$A$1:$BR$288))</f>
        <v>0</v>
      </c>
      <c r="AH13" s="176" cm="1">
        <f t="array" ref="AH13">_xlfn.XLOOKUP(AH$1,'PY1 Data(H)'!$A$1:$BR$1,_xlfn.XLOOKUP($A13,'PY1 Data(H)'!$A$1:$A$288,'PY1 Data(H)'!$A$1:$BR$288))</f>
        <v>0</v>
      </c>
      <c r="AI13" s="176" cm="1">
        <f t="array" ref="AI13">_xlfn.XLOOKUP(AI$1,'PY1 Data(H)'!$A$1:$BR$1,_xlfn.XLOOKUP($A13,'PY1 Data(H)'!$A$1:$A$288,'PY1 Data(H)'!$A$1:$BR$288))</f>
        <v>0</v>
      </c>
      <c r="AJ13" s="176" cm="1">
        <f t="array" ref="AJ13">_xlfn.XLOOKUP(AJ$1,'PY1 Data(H)'!$A$1:$BR$1,_xlfn.XLOOKUP($A13,'PY1 Data(H)'!$A$1:$A$288,'PY1 Data(H)'!$A$1:$BR$288))</f>
        <v>0</v>
      </c>
      <c r="AK13" s="176" cm="1">
        <f t="array" ref="AK13">_xlfn.XLOOKUP(AK$1,'PY1 Data(H)'!$A$1:$BR$1,_xlfn.XLOOKUP($A13,'PY1 Data(H)'!$A$1:$A$288,'PY1 Data(H)'!$A$1:$BR$288))</f>
        <v>0</v>
      </c>
      <c r="AL13" s="176" cm="1">
        <f t="array" ref="AL13">_xlfn.XLOOKUP(AL$1,'PY1 Data(H)'!$A$1:$BR$1,_xlfn.XLOOKUP($A13,'PY1 Data(H)'!$A$1:$A$288,'PY1 Data(H)'!$A$1:$BR$288))</f>
        <v>0</v>
      </c>
      <c r="AM13" s="176" cm="1">
        <f t="array" ref="AM13">_xlfn.XLOOKUP(AM$1,'PY1 Data(H)'!$A$1:$BR$1,_xlfn.XLOOKUP($A13,'PY1 Data(H)'!$A$1:$A$288,'PY1 Data(H)'!$A$1:$BR$288))</f>
        <v>0</v>
      </c>
      <c r="AN13" s="176" cm="1">
        <f t="array" ref="AN13">_xlfn.XLOOKUP(AN$1,'PY1 Data(H)'!$A$1:$BR$1,_xlfn.XLOOKUP($A13,'PY1 Data(H)'!$A$1:$A$288,'PY1 Data(H)'!$A$1:$BR$288))</f>
        <v>0</v>
      </c>
      <c r="AO13" s="176" cm="1">
        <f t="array" ref="AO13">_xlfn.XLOOKUP(AO$1,'PY1 Data(H)'!$A$1:$BR$1,_xlfn.XLOOKUP($A13,'PY1 Data(H)'!$A$1:$A$288,'PY1 Data(H)'!$A$1:$BR$288))</f>
        <v>0</v>
      </c>
      <c r="AP13" s="176" cm="1">
        <f t="array" ref="AP13">_xlfn.XLOOKUP(AP$1,'PY1 Data(H)'!$A$1:$BR$1,_xlfn.XLOOKUP($A13,'PY1 Data(H)'!$A$1:$A$288,'PY1 Data(H)'!$A$1:$BR$288))</f>
        <v>0</v>
      </c>
      <c r="AQ13" s="176" cm="1">
        <f t="array" ref="AQ13">_xlfn.XLOOKUP(AQ$1,'PY1 Data(H)'!$A$1:$BR$1,_xlfn.XLOOKUP($A13,'PY1 Data(H)'!$A$1:$A$288,'PY1 Data(H)'!$A$1:$BR$288))</f>
        <v>0</v>
      </c>
      <c r="AR13" s="176" cm="1">
        <f t="array" ref="AR13">_xlfn.XLOOKUP(AR$1,'PY1 Data(H)'!$A$1:$BR$1,_xlfn.XLOOKUP($A13,'PY1 Data(H)'!$A$1:$A$288,'PY1 Data(H)'!$A$1:$BR$288))</f>
        <v>0</v>
      </c>
      <c r="AS13" s="176" cm="1">
        <f t="array" ref="AS13">_xlfn.XLOOKUP(AS$1,'PY1 Data(H)'!$A$1:$BR$1,_xlfn.XLOOKUP($A13,'PY1 Data(H)'!$A$1:$A$288,'PY1 Data(H)'!$A$1:$BR$288))</f>
        <v>0</v>
      </c>
      <c r="AT13" s="176" cm="1">
        <f t="array" ref="AT13">_xlfn.XLOOKUP(AT$1,'PY1 Data(H)'!$A$1:$BR$1,_xlfn.XLOOKUP($A13,'PY1 Data(H)'!$A$1:$A$288,'PY1 Data(H)'!$A$1:$BR$288))</f>
        <v>0</v>
      </c>
      <c r="AU13" s="176" cm="1">
        <f t="array" ref="AU13">_xlfn.XLOOKUP(AU$1,'PY1 Data(H)'!$A$1:$BR$1,_xlfn.XLOOKUP($A13,'PY1 Data(H)'!$A$1:$A$288,'PY1 Data(H)'!$A$1:$BR$288))</f>
        <v>0</v>
      </c>
      <c r="AV13" s="176" cm="1">
        <f t="array" ref="AV13">_xlfn.XLOOKUP(AV$1,'PY1 Data(H)'!$A$1:$BR$1,_xlfn.XLOOKUP($A13,'PY1 Data(H)'!$A$1:$A$288,'PY1 Data(H)'!$A$1:$BR$288))</f>
        <v>0</v>
      </c>
      <c r="AW13" s="176" cm="1">
        <f t="array" ref="AW13">_xlfn.XLOOKUP(AW$1,'PY1 Data(H)'!$A$1:$BR$1,_xlfn.XLOOKUP($A13,'PY1 Data(H)'!$A$1:$A$288,'PY1 Data(H)'!$A$1:$BR$288))</f>
        <v>0</v>
      </c>
      <c r="AX13" s="176" cm="1">
        <f t="array" ref="AX13">_xlfn.XLOOKUP(AX$1,'PY1 Data(H)'!$A$1:$BR$1,_xlfn.XLOOKUP($A13,'PY1 Data(H)'!$A$1:$A$288,'PY1 Data(H)'!$A$1:$BR$288))</f>
        <v>0</v>
      </c>
      <c r="AY13" s="176" cm="1">
        <f t="array" ref="AY13">_xlfn.XLOOKUP(AY$1,'PY1 Data(H)'!$A$1:$BR$1,_xlfn.XLOOKUP($A13,'PY1 Data(H)'!$A$1:$A$288,'PY1 Data(H)'!$A$1:$BR$288))</f>
        <v>0</v>
      </c>
      <c r="AZ13" s="176" cm="1">
        <f t="array" ref="AZ13">_xlfn.XLOOKUP(AZ$1,'PY1 Data(H)'!$A$1:$BR$1,_xlfn.XLOOKUP($A13,'PY1 Data(H)'!$A$1:$A$288,'PY1 Data(H)'!$A$1:$BR$288))</f>
        <v>0</v>
      </c>
    </row>
    <row r="14" spans="1:52" x14ac:dyDescent="0.3">
      <c r="A14">
        <v>632</v>
      </c>
      <c r="D14" s="176" cm="1">
        <f t="array" ref="D14">_xlfn.XLOOKUP(D$1,'PY1 Data(H)'!$A$1:$BR$1,_xlfn.XLOOKUP($A14,'PY1 Data(H)'!$A$1:$A$288,'PY1 Data(H)'!$A$1:$BR$288))</f>
        <v>0</v>
      </c>
      <c r="E14" s="176" cm="1">
        <f t="array" ref="E14">_xlfn.XLOOKUP(E$1,'PY1 Data(H)'!$A$1:$BR$1,_xlfn.XLOOKUP($A14,'PY1 Data(H)'!$A$1:$A$288,'PY1 Data(H)'!$A$1:$BR$288))</f>
        <v>0</v>
      </c>
      <c r="F14" s="176" cm="1">
        <f t="array" ref="F14">_xlfn.XLOOKUP(F$1,'PY1 Data(H)'!$A$1:$BR$1,_xlfn.XLOOKUP($A14,'PY1 Data(H)'!$A$1:$A$288,'PY1 Data(H)'!$A$1:$BR$288))</f>
        <v>0</v>
      </c>
      <c r="G14" s="176" cm="1">
        <f t="array" ref="G14">_xlfn.XLOOKUP(G$1,'PY1 Data(H)'!$A$1:$BR$1,_xlfn.XLOOKUP($A14,'PY1 Data(H)'!$A$1:$A$288,'PY1 Data(H)'!$A$1:$BR$288))</f>
        <v>0</v>
      </c>
      <c r="H14" s="176" cm="1">
        <f t="array" ref="H14">_xlfn.XLOOKUP(H$1,'PY1 Data(H)'!$A$1:$BR$1,_xlfn.XLOOKUP($A14,'PY1 Data(H)'!$A$1:$A$288,'PY1 Data(H)'!$A$1:$BR$288))</f>
        <v>0</v>
      </c>
      <c r="I14" s="176" cm="1">
        <f t="array" ref="I14">_xlfn.XLOOKUP(I$1,'PY1 Data(H)'!$A$1:$BR$1,_xlfn.XLOOKUP($A14,'PY1 Data(H)'!$A$1:$A$288,'PY1 Data(H)'!$A$1:$BR$288))</f>
        <v>0</v>
      </c>
      <c r="J14" s="176" cm="1">
        <f t="array" ref="J14">_xlfn.XLOOKUP(J$1,'PY1 Data(H)'!$A$1:$BR$1,_xlfn.XLOOKUP($A14,'PY1 Data(H)'!$A$1:$A$288,'PY1 Data(H)'!$A$1:$BR$288))</f>
        <v>0</v>
      </c>
      <c r="K14" s="176" cm="1">
        <f t="array" ref="K14">_xlfn.XLOOKUP(K$1,'PY1 Data(H)'!$A$1:$BR$1,_xlfn.XLOOKUP($A14,'PY1 Data(H)'!$A$1:$A$288,'PY1 Data(H)'!$A$1:$BR$288))</f>
        <v>0</v>
      </c>
      <c r="L14" s="176" cm="1">
        <f t="array" ref="L14">_xlfn.XLOOKUP(L$1,'PY1 Data(H)'!$A$1:$BR$1,_xlfn.XLOOKUP($A14,'PY1 Data(H)'!$A$1:$A$288,'PY1 Data(H)'!$A$1:$BR$288))</f>
        <v>0</v>
      </c>
      <c r="M14" s="176" cm="1">
        <f t="array" ref="M14">_xlfn.XLOOKUP(M$1,'PY1 Data(H)'!$A$1:$BR$1,_xlfn.XLOOKUP($A14,'PY1 Data(H)'!$A$1:$A$288,'PY1 Data(H)'!$A$1:$BR$288))</f>
        <v>0</v>
      </c>
      <c r="N14" s="176" cm="1">
        <f t="array" ref="N14">_xlfn.XLOOKUP(N$1,'PY1 Data(H)'!$A$1:$BR$1,_xlfn.XLOOKUP($A14,'PY1 Data(H)'!$A$1:$A$288,'PY1 Data(H)'!$A$1:$BR$288))</f>
        <v>0</v>
      </c>
      <c r="O14" s="176" cm="1">
        <f t="array" ref="O14">_xlfn.XLOOKUP(O$1,'PY1 Data(H)'!$A$1:$BR$1,_xlfn.XLOOKUP($A14,'PY1 Data(H)'!$A$1:$A$288,'PY1 Data(H)'!$A$1:$BR$288))</f>
        <v>0</v>
      </c>
      <c r="P14" s="176" cm="1">
        <f t="array" ref="P14">_xlfn.XLOOKUP(P$1,'PY1 Data(H)'!$A$1:$BR$1,_xlfn.XLOOKUP($A14,'PY1 Data(H)'!$A$1:$A$288,'PY1 Data(H)'!$A$1:$BR$288))</f>
        <v>0</v>
      </c>
      <c r="Q14" s="176" cm="1">
        <f t="array" ref="Q14">_xlfn.XLOOKUP(Q$1,'PY1 Data(H)'!$A$1:$BR$1,_xlfn.XLOOKUP($A14,'PY1 Data(H)'!$A$1:$A$288,'PY1 Data(H)'!$A$1:$BR$288))</f>
        <v>0</v>
      </c>
      <c r="R14" s="176" cm="1">
        <f t="array" ref="R14">_xlfn.XLOOKUP(R$1,'PY1 Data(H)'!$A$1:$BR$1,_xlfn.XLOOKUP($A14,'PY1 Data(H)'!$A$1:$A$288,'PY1 Data(H)'!$A$1:$BR$288))</f>
        <v>0</v>
      </c>
      <c r="S14" s="176" cm="1">
        <f t="array" ref="S14">_xlfn.XLOOKUP(S$1,'PY1 Data(H)'!$A$1:$BR$1,_xlfn.XLOOKUP($A14,'PY1 Data(H)'!$A$1:$A$288,'PY1 Data(H)'!$A$1:$BR$288))</f>
        <v>0</v>
      </c>
      <c r="T14" s="176" cm="1">
        <f t="array" ref="T14">_xlfn.XLOOKUP(T$1,'PY1 Data(H)'!$A$1:$BR$1,_xlfn.XLOOKUP($A14,'PY1 Data(H)'!$A$1:$A$288,'PY1 Data(H)'!$A$1:$BR$288))</f>
        <v>0</v>
      </c>
      <c r="U14" s="176" cm="1">
        <f t="array" ref="U14">_xlfn.XLOOKUP(U$1,'PY1 Data(H)'!$A$1:$BR$1,_xlfn.XLOOKUP($A14,'PY1 Data(H)'!$A$1:$A$288,'PY1 Data(H)'!$A$1:$BR$288))</f>
        <v>0</v>
      </c>
      <c r="V14" s="176" cm="1">
        <f t="array" ref="V14">_xlfn.XLOOKUP(V$1,'PY1 Data(H)'!$A$1:$BR$1,_xlfn.XLOOKUP($A14,'PY1 Data(H)'!$A$1:$A$288,'PY1 Data(H)'!$A$1:$BR$288))</f>
        <v>0</v>
      </c>
      <c r="W14" s="176" cm="1">
        <f t="array" ref="W14">_xlfn.XLOOKUP(W$1,'PY1 Data(H)'!$A$1:$BR$1,_xlfn.XLOOKUP($A14,'PY1 Data(H)'!$A$1:$A$288,'PY1 Data(H)'!$A$1:$BR$288))</f>
        <v>0</v>
      </c>
      <c r="X14" s="176" cm="1">
        <f t="array" ref="X14">_xlfn.XLOOKUP(X$1,'PY1 Data(H)'!$A$1:$BR$1,_xlfn.XLOOKUP($A14,'PY1 Data(H)'!$A$1:$A$288,'PY1 Data(H)'!$A$1:$BR$288))</f>
        <v>0</v>
      </c>
      <c r="Y14" s="176" cm="1">
        <f t="array" ref="Y14">_xlfn.XLOOKUP(Y$1,'PY1 Data(H)'!$A$1:$BR$1,_xlfn.XLOOKUP($A14,'PY1 Data(H)'!$A$1:$A$288,'PY1 Data(H)'!$A$1:$BR$288))</f>
        <v>0</v>
      </c>
      <c r="Z14" s="176" cm="1">
        <f t="array" ref="Z14">_xlfn.XLOOKUP(Z$1,'PY1 Data(H)'!$A$1:$BR$1,_xlfn.XLOOKUP($A14,'PY1 Data(H)'!$A$1:$A$288,'PY1 Data(H)'!$A$1:$BR$288))</f>
        <v>0</v>
      </c>
      <c r="AA14" s="176" cm="1">
        <f t="array" ref="AA14">_xlfn.XLOOKUP(AA$1,'PY1 Data(H)'!$A$1:$BR$1,_xlfn.XLOOKUP($A14,'PY1 Data(H)'!$A$1:$A$288,'PY1 Data(H)'!$A$1:$BR$288))</f>
        <v>0</v>
      </c>
      <c r="AB14" s="176" cm="1">
        <f t="array" ref="AB14">_xlfn.XLOOKUP(AB$1,'PY1 Data(H)'!$A$1:$BR$1,_xlfn.XLOOKUP($A14,'PY1 Data(H)'!$A$1:$A$288,'PY1 Data(H)'!$A$1:$BR$288))</f>
        <v>0</v>
      </c>
      <c r="AC14" s="176" cm="1">
        <f t="array" ref="AC14">_xlfn.XLOOKUP(AC$1,'PY1 Data(H)'!$A$1:$BR$1,_xlfn.XLOOKUP($A14,'PY1 Data(H)'!$A$1:$A$288,'PY1 Data(H)'!$A$1:$BR$288))</f>
        <v>0</v>
      </c>
      <c r="AD14" s="176" cm="1">
        <f t="array" ref="AD14">_xlfn.XLOOKUP(AD$1,'PY1 Data(H)'!$A$1:$BR$1,_xlfn.XLOOKUP($A14,'PY1 Data(H)'!$A$1:$A$288,'PY1 Data(H)'!$A$1:$BR$288))</f>
        <v>0</v>
      </c>
      <c r="AE14" s="176" cm="1">
        <f t="array" ref="AE14">_xlfn.XLOOKUP(AE$1,'PY1 Data(H)'!$A$1:$BR$1,_xlfn.XLOOKUP($A14,'PY1 Data(H)'!$A$1:$A$288,'PY1 Data(H)'!$A$1:$BR$288))</f>
        <v>0</v>
      </c>
      <c r="AF14" s="176" cm="1">
        <f t="array" ref="AF14">_xlfn.XLOOKUP(AF$1,'PY1 Data(H)'!$A$1:$BR$1,_xlfn.XLOOKUP($A14,'PY1 Data(H)'!$A$1:$A$288,'PY1 Data(H)'!$A$1:$BR$288))</f>
        <v>0</v>
      </c>
      <c r="AG14" s="176" cm="1">
        <f t="array" ref="AG14">_xlfn.XLOOKUP(AG$1,'PY1 Data(H)'!$A$1:$BR$1,_xlfn.XLOOKUP($A14,'PY1 Data(H)'!$A$1:$A$288,'PY1 Data(H)'!$A$1:$BR$288))</f>
        <v>0</v>
      </c>
      <c r="AH14" s="176" cm="1">
        <f t="array" ref="AH14">_xlfn.XLOOKUP(AH$1,'PY1 Data(H)'!$A$1:$BR$1,_xlfn.XLOOKUP($A14,'PY1 Data(H)'!$A$1:$A$288,'PY1 Data(H)'!$A$1:$BR$288))</f>
        <v>0</v>
      </c>
      <c r="AI14" s="176" cm="1">
        <f t="array" ref="AI14">_xlfn.XLOOKUP(AI$1,'PY1 Data(H)'!$A$1:$BR$1,_xlfn.XLOOKUP($A14,'PY1 Data(H)'!$A$1:$A$288,'PY1 Data(H)'!$A$1:$BR$288))</f>
        <v>0</v>
      </c>
      <c r="AJ14" s="176" cm="1">
        <f t="array" ref="AJ14">_xlfn.XLOOKUP(AJ$1,'PY1 Data(H)'!$A$1:$BR$1,_xlfn.XLOOKUP($A14,'PY1 Data(H)'!$A$1:$A$288,'PY1 Data(H)'!$A$1:$BR$288))</f>
        <v>0</v>
      </c>
      <c r="AK14" s="176" cm="1">
        <f t="array" ref="AK14">_xlfn.XLOOKUP(AK$1,'PY1 Data(H)'!$A$1:$BR$1,_xlfn.XLOOKUP($A14,'PY1 Data(H)'!$A$1:$A$288,'PY1 Data(H)'!$A$1:$BR$288))</f>
        <v>0</v>
      </c>
      <c r="AL14" s="176" cm="1">
        <f t="array" ref="AL14">_xlfn.XLOOKUP(AL$1,'PY1 Data(H)'!$A$1:$BR$1,_xlfn.XLOOKUP($A14,'PY1 Data(H)'!$A$1:$A$288,'PY1 Data(H)'!$A$1:$BR$288))</f>
        <v>0</v>
      </c>
      <c r="AM14" s="176" cm="1">
        <f t="array" ref="AM14">_xlfn.XLOOKUP(AM$1,'PY1 Data(H)'!$A$1:$BR$1,_xlfn.XLOOKUP($A14,'PY1 Data(H)'!$A$1:$A$288,'PY1 Data(H)'!$A$1:$BR$288))</f>
        <v>0</v>
      </c>
      <c r="AN14" s="176" cm="1">
        <f t="array" ref="AN14">_xlfn.XLOOKUP(AN$1,'PY1 Data(H)'!$A$1:$BR$1,_xlfn.XLOOKUP($A14,'PY1 Data(H)'!$A$1:$A$288,'PY1 Data(H)'!$A$1:$BR$288))</f>
        <v>0</v>
      </c>
      <c r="AO14" s="176" cm="1">
        <f t="array" ref="AO14">_xlfn.XLOOKUP(AO$1,'PY1 Data(H)'!$A$1:$BR$1,_xlfn.XLOOKUP($A14,'PY1 Data(H)'!$A$1:$A$288,'PY1 Data(H)'!$A$1:$BR$288))</f>
        <v>0</v>
      </c>
      <c r="AP14" s="176" cm="1">
        <f t="array" ref="AP14">_xlfn.XLOOKUP(AP$1,'PY1 Data(H)'!$A$1:$BR$1,_xlfn.XLOOKUP($A14,'PY1 Data(H)'!$A$1:$A$288,'PY1 Data(H)'!$A$1:$BR$288))</f>
        <v>0</v>
      </c>
      <c r="AQ14" s="176" cm="1">
        <f t="array" ref="AQ14">_xlfn.XLOOKUP(AQ$1,'PY1 Data(H)'!$A$1:$BR$1,_xlfn.XLOOKUP($A14,'PY1 Data(H)'!$A$1:$A$288,'PY1 Data(H)'!$A$1:$BR$288))</f>
        <v>0</v>
      </c>
      <c r="AR14" s="176" cm="1">
        <f t="array" ref="AR14">_xlfn.XLOOKUP(AR$1,'PY1 Data(H)'!$A$1:$BR$1,_xlfn.XLOOKUP($A14,'PY1 Data(H)'!$A$1:$A$288,'PY1 Data(H)'!$A$1:$BR$288))</f>
        <v>0</v>
      </c>
      <c r="AS14" s="176" cm="1">
        <f t="array" ref="AS14">_xlfn.XLOOKUP(AS$1,'PY1 Data(H)'!$A$1:$BR$1,_xlfn.XLOOKUP($A14,'PY1 Data(H)'!$A$1:$A$288,'PY1 Data(H)'!$A$1:$BR$288))</f>
        <v>0</v>
      </c>
      <c r="AT14" s="176" cm="1">
        <f t="array" ref="AT14">_xlfn.XLOOKUP(AT$1,'PY1 Data(H)'!$A$1:$BR$1,_xlfn.XLOOKUP($A14,'PY1 Data(H)'!$A$1:$A$288,'PY1 Data(H)'!$A$1:$BR$288))</f>
        <v>0</v>
      </c>
      <c r="AU14" s="176" cm="1">
        <f t="array" ref="AU14">_xlfn.XLOOKUP(AU$1,'PY1 Data(H)'!$A$1:$BR$1,_xlfn.XLOOKUP($A14,'PY1 Data(H)'!$A$1:$A$288,'PY1 Data(H)'!$A$1:$BR$288))</f>
        <v>0</v>
      </c>
      <c r="AV14" s="176" cm="1">
        <f t="array" ref="AV14">_xlfn.XLOOKUP(AV$1,'PY1 Data(H)'!$A$1:$BR$1,_xlfn.XLOOKUP($A14,'PY1 Data(H)'!$A$1:$A$288,'PY1 Data(H)'!$A$1:$BR$288))</f>
        <v>0</v>
      </c>
      <c r="AW14" s="176" cm="1">
        <f t="array" ref="AW14">_xlfn.XLOOKUP(AW$1,'PY1 Data(H)'!$A$1:$BR$1,_xlfn.XLOOKUP($A14,'PY1 Data(H)'!$A$1:$A$288,'PY1 Data(H)'!$A$1:$BR$288))</f>
        <v>0</v>
      </c>
      <c r="AX14" s="176" cm="1">
        <f t="array" ref="AX14">_xlfn.XLOOKUP(AX$1,'PY1 Data(H)'!$A$1:$BR$1,_xlfn.XLOOKUP($A14,'PY1 Data(H)'!$A$1:$A$288,'PY1 Data(H)'!$A$1:$BR$288))</f>
        <v>0</v>
      </c>
      <c r="AY14" s="176" cm="1">
        <f t="array" ref="AY14">_xlfn.XLOOKUP(AY$1,'PY1 Data(H)'!$A$1:$BR$1,_xlfn.XLOOKUP($A14,'PY1 Data(H)'!$A$1:$A$288,'PY1 Data(H)'!$A$1:$BR$288))</f>
        <v>0</v>
      </c>
      <c r="AZ14" s="176" cm="1">
        <f t="array" ref="AZ14">_xlfn.XLOOKUP(AZ$1,'PY1 Data(H)'!$A$1:$BR$1,_xlfn.XLOOKUP($A14,'PY1 Data(H)'!$A$1:$A$288,'PY1 Data(H)'!$A$1:$BR$288))</f>
        <v>0</v>
      </c>
    </row>
    <row r="15" spans="1:52" x14ac:dyDescent="0.3">
      <c r="A15">
        <v>338</v>
      </c>
      <c r="D15" s="176" cm="1">
        <f t="array" ref="D15">_xlfn.XLOOKUP(D$1,'PY1 Data(H)'!$A$1:$BR$1,_xlfn.XLOOKUP($A15,'PY1 Data(H)'!$A$1:$A$288,'PY1 Data(H)'!$A$1:$BR$288))</f>
        <v>0</v>
      </c>
      <c r="E15" s="176" cm="1">
        <f t="array" ref="E15">_xlfn.XLOOKUP(E$1,'PY1 Data(H)'!$A$1:$BR$1,_xlfn.XLOOKUP($A15,'PY1 Data(H)'!$A$1:$A$288,'PY1 Data(H)'!$A$1:$BR$288))</f>
        <v>0</v>
      </c>
      <c r="F15" s="176" cm="1">
        <f t="array" ref="F15">_xlfn.XLOOKUP(F$1,'PY1 Data(H)'!$A$1:$BR$1,_xlfn.XLOOKUP($A15,'PY1 Data(H)'!$A$1:$A$288,'PY1 Data(H)'!$A$1:$BR$288))</f>
        <v>0</v>
      </c>
      <c r="G15" s="176" cm="1">
        <f t="array" ref="G15">_xlfn.XLOOKUP(G$1,'PY1 Data(H)'!$A$1:$BR$1,_xlfn.XLOOKUP($A15,'PY1 Data(H)'!$A$1:$A$288,'PY1 Data(H)'!$A$1:$BR$288))</f>
        <v>0</v>
      </c>
      <c r="H15" s="176" cm="1">
        <f t="array" ref="H15">_xlfn.XLOOKUP(H$1,'PY1 Data(H)'!$A$1:$BR$1,_xlfn.XLOOKUP($A15,'PY1 Data(H)'!$A$1:$A$288,'PY1 Data(H)'!$A$1:$BR$288))</f>
        <v>0</v>
      </c>
      <c r="I15" s="176" cm="1">
        <f t="array" ref="I15">_xlfn.XLOOKUP(I$1,'PY1 Data(H)'!$A$1:$BR$1,_xlfn.XLOOKUP($A15,'PY1 Data(H)'!$A$1:$A$288,'PY1 Data(H)'!$A$1:$BR$288))</f>
        <v>0</v>
      </c>
      <c r="J15" s="176" cm="1">
        <f t="array" ref="J15">_xlfn.XLOOKUP(J$1,'PY1 Data(H)'!$A$1:$BR$1,_xlfn.XLOOKUP($A15,'PY1 Data(H)'!$A$1:$A$288,'PY1 Data(H)'!$A$1:$BR$288))</f>
        <v>0</v>
      </c>
      <c r="K15" s="176" cm="1">
        <f t="array" ref="K15">_xlfn.XLOOKUP(K$1,'PY1 Data(H)'!$A$1:$BR$1,_xlfn.XLOOKUP($A15,'PY1 Data(H)'!$A$1:$A$288,'PY1 Data(H)'!$A$1:$BR$288))</f>
        <v>0</v>
      </c>
      <c r="L15" s="176" cm="1">
        <f t="array" ref="L15">_xlfn.XLOOKUP(L$1,'PY1 Data(H)'!$A$1:$BR$1,_xlfn.XLOOKUP($A15,'PY1 Data(H)'!$A$1:$A$288,'PY1 Data(H)'!$A$1:$BR$288))</f>
        <v>0</v>
      </c>
      <c r="M15" s="176" cm="1">
        <f t="array" ref="M15">_xlfn.XLOOKUP(M$1,'PY1 Data(H)'!$A$1:$BR$1,_xlfn.XLOOKUP($A15,'PY1 Data(H)'!$A$1:$A$288,'PY1 Data(H)'!$A$1:$BR$288))</f>
        <v>0</v>
      </c>
      <c r="N15" s="176" cm="1">
        <f t="array" ref="N15">_xlfn.XLOOKUP(N$1,'PY1 Data(H)'!$A$1:$BR$1,_xlfn.XLOOKUP($A15,'PY1 Data(H)'!$A$1:$A$288,'PY1 Data(H)'!$A$1:$BR$288))</f>
        <v>0</v>
      </c>
      <c r="O15" s="176" cm="1">
        <f t="array" ref="O15">_xlfn.XLOOKUP(O$1,'PY1 Data(H)'!$A$1:$BR$1,_xlfn.XLOOKUP($A15,'PY1 Data(H)'!$A$1:$A$288,'PY1 Data(H)'!$A$1:$BR$288))</f>
        <v>0</v>
      </c>
      <c r="P15" s="176" cm="1">
        <f t="array" ref="P15">_xlfn.XLOOKUP(P$1,'PY1 Data(H)'!$A$1:$BR$1,_xlfn.XLOOKUP($A15,'PY1 Data(H)'!$A$1:$A$288,'PY1 Data(H)'!$A$1:$BR$288))</f>
        <v>0</v>
      </c>
      <c r="Q15" s="176" cm="1">
        <f t="array" ref="Q15">_xlfn.XLOOKUP(Q$1,'PY1 Data(H)'!$A$1:$BR$1,_xlfn.XLOOKUP($A15,'PY1 Data(H)'!$A$1:$A$288,'PY1 Data(H)'!$A$1:$BR$288))</f>
        <v>0</v>
      </c>
      <c r="R15" s="176" cm="1">
        <f t="array" ref="R15">_xlfn.XLOOKUP(R$1,'PY1 Data(H)'!$A$1:$BR$1,_xlfn.XLOOKUP($A15,'PY1 Data(H)'!$A$1:$A$288,'PY1 Data(H)'!$A$1:$BR$288))</f>
        <v>0</v>
      </c>
      <c r="S15" s="176" cm="1">
        <f t="array" ref="S15">_xlfn.XLOOKUP(S$1,'PY1 Data(H)'!$A$1:$BR$1,_xlfn.XLOOKUP($A15,'PY1 Data(H)'!$A$1:$A$288,'PY1 Data(H)'!$A$1:$BR$288))</f>
        <v>0</v>
      </c>
      <c r="T15" s="176" cm="1">
        <f t="array" ref="T15">_xlfn.XLOOKUP(T$1,'PY1 Data(H)'!$A$1:$BR$1,_xlfn.XLOOKUP($A15,'PY1 Data(H)'!$A$1:$A$288,'PY1 Data(H)'!$A$1:$BR$288))</f>
        <v>0</v>
      </c>
      <c r="U15" s="176" cm="1">
        <f t="array" ref="U15">_xlfn.XLOOKUP(U$1,'PY1 Data(H)'!$A$1:$BR$1,_xlfn.XLOOKUP($A15,'PY1 Data(H)'!$A$1:$A$288,'PY1 Data(H)'!$A$1:$BR$288))</f>
        <v>0</v>
      </c>
      <c r="V15" s="176" cm="1">
        <f t="array" ref="V15">_xlfn.XLOOKUP(V$1,'PY1 Data(H)'!$A$1:$BR$1,_xlfn.XLOOKUP($A15,'PY1 Data(H)'!$A$1:$A$288,'PY1 Data(H)'!$A$1:$BR$288))</f>
        <v>0</v>
      </c>
      <c r="W15" s="176" cm="1">
        <f t="array" ref="W15">_xlfn.XLOOKUP(W$1,'PY1 Data(H)'!$A$1:$BR$1,_xlfn.XLOOKUP($A15,'PY1 Data(H)'!$A$1:$A$288,'PY1 Data(H)'!$A$1:$BR$288))</f>
        <v>0</v>
      </c>
      <c r="X15" s="176" cm="1">
        <f t="array" ref="X15">_xlfn.XLOOKUP(X$1,'PY1 Data(H)'!$A$1:$BR$1,_xlfn.XLOOKUP($A15,'PY1 Data(H)'!$A$1:$A$288,'PY1 Data(H)'!$A$1:$BR$288))</f>
        <v>0</v>
      </c>
      <c r="Y15" s="176" cm="1">
        <f t="array" ref="Y15">_xlfn.XLOOKUP(Y$1,'PY1 Data(H)'!$A$1:$BR$1,_xlfn.XLOOKUP($A15,'PY1 Data(H)'!$A$1:$A$288,'PY1 Data(H)'!$A$1:$BR$288))</f>
        <v>0</v>
      </c>
      <c r="Z15" s="176" cm="1">
        <f t="array" ref="Z15">_xlfn.XLOOKUP(Z$1,'PY1 Data(H)'!$A$1:$BR$1,_xlfn.XLOOKUP($A15,'PY1 Data(H)'!$A$1:$A$288,'PY1 Data(H)'!$A$1:$BR$288))</f>
        <v>0</v>
      </c>
      <c r="AA15" s="176" cm="1">
        <f t="array" ref="AA15">_xlfn.XLOOKUP(AA$1,'PY1 Data(H)'!$A$1:$BR$1,_xlfn.XLOOKUP($A15,'PY1 Data(H)'!$A$1:$A$288,'PY1 Data(H)'!$A$1:$BR$288))</f>
        <v>0</v>
      </c>
      <c r="AB15" s="176" cm="1">
        <f t="array" ref="AB15">_xlfn.XLOOKUP(AB$1,'PY1 Data(H)'!$A$1:$BR$1,_xlfn.XLOOKUP($A15,'PY1 Data(H)'!$A$1:$A$288,'PY1 Data(H)'!$A$1:$BR$288))</f>
        <v>0</v>
      </c>
      <c r="AC15" s="176" cm="1">
        <f t="array" ref="AC15">_xlfn.XLOOKUP(AC$1,'PY1 Data(H)'!$A$1:$BR$1,_xlfn.XLOOKUP($A15,'PY1 Data(H)'!$A$1:$A$288,'PY1 Data(H)'!$A$1:$BR$288))</f>
        <v>0</v>
      </c>
      <c r="AD15" s="176" cm="1">
        <f t="array" ref="AD15">_xlfn.XLOOKUP(AD$1,'PY1 Data(H)'!$A$1:$BR$1,_xlfn.XLOOKUP($A15,'PY1 Data(H)'!$A$1:$A$288,'PY1 Data(H)'!$A$1:$BR$288))</f>
        <v>0</v>
      </c>
      <c r="AE15" s="176" cm="1">
        <f t="array" ref="AE15">_xlfn.XLOOKUP(AE$1,'PY1 Data(H)'!$A$1:$BR$1,_xlfn.XLOOKUP($A15,'PY1 Data(H)'!$A$1:$A$288,'PY1 Data(H)'!$A$1:$BR$288))</f>
        <v>0</v>
      </c>
      <c r="AF15" s="176" cm="1">
        <f t="array" ref="AF15">_xlfn.XLOOKUP(AF$1,'PY1 Data(H)'!$A$1:$BR$1,_xlfn.XLOOKUP($A15,'PY1 Data(H)'!$A$1:$A$288,'PY1 Data(H)'!$A$1:$BR$288))</f>
        <v>0</v>
      </c>
      <c r="AG15" s="176" cm="1">
        <f t="array" ref="AG15">_xlfn.XLOOKUP(AG$1,'PY1 Data(H)'!$A$1:$BR$1,_xlfn.XLOOKUP($A15,'PY1 Data(H)'!$A$1:$A$288,'PY1 Data(H)'!$A$1:$BR$288))</f>
        <v>0</v>
      </c>
      <c r="AH15" s="176" cm="1">
        <f t="array" ref="AH15">_xlfn.XLOOKUP(AH$1,'PY1 Data(H)'!$A$1:$BR$1,_xlfn.XLOOKUP($A15,'PY1 Data(H)'!$A$1:$A$288,'PY1 Data(H)'!$A$1:$BR$288))</f>
        <v>0</v>
      </c>
      <c r="AI15" s="176" cm="1">
        <f t="array" ref="AI15">_xlfn.XLOOKUP(AI$1,'PY1 Data(H)'!$A$1:$BR$1,_xlfn.XLOOKUP($A15,'PY1 Data(H)'!$A$1:$A$288,'PY1 Data(H)'!$A$1:$BR$288))</f>
        <v>1398</v>
      </c>
      <c r="AJ15" s="176" cm="1">
        <f t="array" ref="AJ15">_xlfn.XLOOKUP(AJ$1,'PY1 Data(H)'!$A$1:$BR$1,_xlfn.XLOOKUP($A15,'PY1 Data(H)'!$A$1:$A$288,'PY1 Data(H)'!$A$1:$BR$288))</f>
        <v>0</v>
      </c>
      <c r="AK15" s="176" cm="1">
        <f t="array" ref="AK15">_xlfn.XLOOKUP(AK$1,'PY1 Data(H)'!$A$1:$BR$1,_xlfn.XLOOKUP($A15,'PY1 Data(H)'!$A$1:$A$288,'PY1 Data(H)'!$A$1:$BR$288))</f>
        <v>0</v>
      </c>
      <c r="AL15" s="176" cm="1">
        <f t="array" ref="AL15">_xlfn.XLOOKUP(AL$1,'PY1 Data(H)'!$A$1:$BR$1,_xlfn.XLOOKUP($A15,'PY1 Data(H)'!$A$1:$A$288,'PY1 Data(H)'!$A$1:$BR$288))</f>
        <v>48905</v>
      </c>
      <c r="AM15" s="176" cm="1">
        <f t="array" ref="AM15">_xlfn.XLOOKUP(AM$1,'PY1 Data(H)'!$A$1:$BR$1,_xlfn.XLOOKUP($A15,'PY1 Data(H)'!$A$1:$A$288,'PY1 Data(H)'!$A$1:$BR$288))</f>
        <v>0</v>
      </c>
      <c r="AN15" s="176" cm="1">
        <f t="array" ref="AN15">_xlfn.XLOOKUP(AN$1,'PY1 Data(H)'!$A$1:$BR$1,_xlfn.XLOOKUP($A15,'PY1 Data(H)'!$A$1:$A$288,'PY1 Data(H)'!$A$1:$BR$288))</f>
        <v>0</v>
      </c>
      <c r="AO15" s="176" cm="1">
        <f t="array" ref="AO15">_xlfn.XLOOKUP(AO$1,'PY1 Data(H)'!$A$1:$BR$1,_xlfn.XLOOKUP($A15,'PY1 Data(H)'!$A$1:$A$288,'PY1 Data(H)'!$A$1:$BR$288))</f>
        <v>0</v>
      </c>
      <c r="AP15" s="176" cm="1">
        <f t="array" ref="AP15">_xlfn.XLOOKUP(AP$1,'PY1 Data(H)'!$A$1:$BR$1,_xlfn.XLOOKUP($A15,'PY1 Data(H)'!$A$1:$A$288,'PY1 Data(H)'!$A$1:$BR$288))</f>
        <v>0</v>
      </c>
      <c r="AQ15" s="176" cm="1">
        <f t="array" ref="AQ15">_xlfn.XLOOKUP(AQ$1,'PY1 Data(H)'!$A$1:$BR$1,_xlfn.XLOOKUP($A15,'PY1 Data(H)'!$A$1:$A$288,'PY1 Data(H)'!$A$1:$BR$288))</f>
        <v>0</v>
      </c>
      <c r="AR15" s="176" cm="1">
        <f t="array" ref="AR15">_xlfn.XLOOKUP(AR$1,'PY1 Data(H)'!$A$1:$BR$1,_xlfn.XLOOKUP($A15,'PY1 Data(H)'!$A$1:$A$288,'PY1 Data(H)'!$A$1:$BR$288))</f>
        <v>0</v>
      </c>
      <c r="AS15" s="176" cm="1">
        <f t="array" ref="AS15">_xlfn.XLOOKUP(AS$1,'PY1 Data(H)'!$A$1:$BR$1,_xlfn.XLOOKUP($A15,'PY1 Data(H)'!$A$1:$A$288,'PY1 Data(H)'!$A$1:$BR$288))</f>
        <v>0</v>
      </c>
      <c r="AT15" s="176" cm="1">
        <f t="array" ref="AT15">_xlfn.XLOOKUP(AT$1,'PY1 Data(H)'!$A$1:$BR$1,_xlfn.XLOOKUP($A15,'PY1 Data(H)'!$A$1:$A$288,'PY1 Data(H)'!$A$1:$BR$288))</f>
        <v>0</v>
      </c>
      <c r="AU15" s="176" cm="1">
        <f t="array" ref="AU15">_xlfn.XLOOKUP(AU$1,'PY1 Data(H)'!$A$1:$BR$1,_xlfn.XLOOKUP($A15,'PY1 Data(H)'!$A$1:$A$288,'PY1 Data(H)'!$A$1:$BR$288))</f>
        <v>0</v>
      </c>
      <c r="AV15" s="176" cm="1">
        <f t="array" ref="AV15">_xlfn.XLOOKUP(AV$1,'PY1 Data(H)'!$A$1:$BR$1,_xlfn.XLOOKUP($A15,'PY1 Data(H)'!$A$1:$A$288,'PY1 Data(H)'!$A$1:$BR$288))</f>
        <v>0</v>
      </c>
      <c r="AW15" s="176" cm="1">
        <f t="array" ref="AW15">_xlfn.XLOOKUP(AW$1,'PY1 Data(H)'!$A$1:$BR$1,_xlfn.XLOOKUP($A15,'PY1 Data(H)'!$A$1:$A$288,'PY1 Data(H)'!$A$1:$BR$288))</f>
        <v>0</v>
      </c>
      <c r="AX15" s="176" cm="1">
        <f t="array" ref="AX15">_xlfn.XLOOKUP(AX$1,'PY1 Data(H)'!$A$1:$BR$1,_xlfn.XLOOKUP($A15,'PY1 Data(H)'!$A$1:$A$288,'PY1 Data(H)'!$A$1:$BR$288))</f>
        <v>0</v>
      </c>
      <c r="AY15" s="176" cm="1">
        <f t="array" ref="AY15">_xlfn.XLOOKUP(AY$1,'PY1 Data(H)'!$A$1:$BR$1,_xlfn.XLOOKUP($A15,'PY1 Data(H)'!$A$1:$A$288,'PY1 Data(H)'!$A$1:$BR$288))</f>
        <v>0</v>
      </c>
      <c r="AZ15" s="176" cm="1">
        <f t="array" ref="AZ15">_xlfn.XLOOKUP(AZ$1,'PY1 Data(H)'!$A$1:$BR$1,_xlfn.XLOOKUP($A15,'PY1 Data(H)'!$A$1:$A$288,'PY1 Data(H)'!$A$1:$BR$288))</f>
        <v>0</v>
      </c>
    </row>
    <row r="16" spans="1:52" x14ac:dyDescent="0.3">
      <c r="A16">
        <v>335</v>
      </c>
      <c r="D16" s="176" cm="1">
        <f t="array" ref="D16">_xlfn.XLOOKUP(D$1,'PY1 Data(H)'!$A$1:$BR$1,_xlfn.XLOOKUP($A16,'PY1 Data(H)'!$A$1:$A$288,'PY1 Data(H)'!$A$1:$BR$288))</f>
        <v>0</v>
      </c>
      <c r="E16" s="176" cm="1">
        <f t="array" ref="E16">_xlfn.XLOOKUP(E$1,'PY1 Data(H)'!$A$1:$BR$1,_xlfn.XLOOKUP($A16,'PY1 Data(H)'!$A$1:$A$288,'PY1 Data(H)'!$A$1:$BR$288))</f>
        <v>0</v>
      </c>
      <c r="F16" s="176" cm="1">
        <f t="array" ref="F16">_xlfn.XLOOKUP(F$1,'PY1 Data(H)'!$A$1:$BR$1,_xlfn.XLOOKUP($A16,'PY1 Data(H)'!$A$1:$A$288,'PY1 Data(H)'!$A$1:$BR$288))</f>
        <v>0</v>
      </c>
      <c r="G16" s="176" cm="1">
        <f t="array" ref="G16">_xlfn.XLOOKUP(G$1,'PY1 Data(H)'!$A$1:$BR$1,_xlfn.XLOOKUP($A16,'PY1 Data(H)'!$A$1:$A$288,'PY1 Data(H)'!$A$1:$BR$288))</f>
        <v>0</v>
      </c>
      <c r="H16" s="176" cm="1">
        <f t="array" ref="H16">_xlfn.XLOOKUP(H$1,'PY1 Data(H)'!$A$1:$BR$1,_xlfn.XLOOKUP($A16,'PY1 Data(H)'!$A$1:$A$288,'PY1 Data(H)'!$A$1:$BR$288))</f>
        <v>0</v>
      </c>
      <c r="I16" s="176" cm="1">
        <f t="array" ref="I16">_xlfn.XLOOKUP(I$1,'PY1 Data(H)'!$A$1:$BR$1,_xlfn.XLOOKUP($A16,'PY1 Data(H)'!$A$1:$A$288,'PY1 Data(H)'!$A$1:$BR$288))</f>
        <v>0</v>
      </c>
      <c r="J16" s="176" cm="1">
        <f t="array" ref="J16">_xlfn.XLOOKUP(J$1,'PY1 Data(H)'!$A$1:$BR$1,_xlfn.XLOOKUP($A16,'PY1 Data(H)'!$A$1:$A$288,'PY1 Data(H)'!$A$1:$BR$288))</f>
        <v>0</v>
      </c>
      <c r="K16" s="176" cm="1">
        <f t="array" ref="K16">_xlfn.XLOOKUP(K$1,'PY1 Data(H)'!$A$1:$BR$1,_xlfn.XLOOKUP($A16,'PY1 Data(H)'!$A$1:$A$288,'PY1 Data(H)'!$A$1:$BR$288))</f>
        <v>0</v>
      </c>
      <c r="L16" s="176" cm="1">
        <f t="array" ref="L16">_xlfn.XLOOKUP(L$1,'PY1 Data(H)'!$A$1:$BR$1,_xlfn.XLOOKUP($A16,'PY1 Data(H)'!$A$1:$A$288,'PY1 Data(H)'!$A$1:$BR$288))</f>
        <v>0</v>
      </c>
      <c r="M16" s="176" cm="1">
        <f t="array" ref="M16">_xlfn.XLOOKUP(M$1,'PY1 Data(H)'!$A$1:$BR$1,_xlfn.XLOOKUP($A16,'PY1 Data(H)'!$A$1:$A$288,'PY1 Data(H)'!$A$1:$BR$288))</f>
        <v>0</v>
      </c>
      <c r="N16" s="176" cm="1">
        <f t="array" ref="N16">_xlfn.XLOOKUP(N$1,'PY1 Data(H)'!$A$1:$BR$1,_xlfn.XLOOKUP($A16,'PY1 Data(H)'!$A$1:$A$288,'PY1 Data(H)'!$A$1:$BR$288))</f>
        <v>0</v>
      </c>
      <c r="O16" s="176" cm="1">
        <f t="array" ref="O16">_xlfn.XLOOKUP(O$1,'PY1 Data(H)'!$A$1:$BR$1,_xlfn.XLOOKUP($A16,'PY1 Data(H)'!$A$1:$A$288,'PY1 Data(H)'!$A$1:$BR$288))</f>
        <v>0</v>
      </c>
      <c r="P16" s="176" cm="1">
        <f t="array" ref="P16">_xlfn.XLOOKUP(P$1,'PY1 Data(H)'!$A$1:$BR$1,_xlfn.XLOOKUP($A16,'PY1 Data(H)'!$A$1:$A$288,'PY1 Data(H)'!$A$1:$BR$288))</f>
        <v>0</v>
      </c>
      <c r="Q16" s="176" cm="1">
        <f t="array" ref="Q16">_xlfn.XLOOKUP(Q$1,'PY1 Data(H)'!$A$1:$BR$1,_xlfn.XLOOKUP($A16,'PY1 Data(H)'!$A$1:$A$288,'PY1 Data(H)'!$A$1:$BR$288))</f>
        <v>0</v>
      </c>
      <c r="R16" s="176" cm="1">
        <f t="array" ref="R16">_xlfn.XLOOKUP(R$1,'PY1 Data(H)'!$A$1:$BR$1,_xlfn.XLOOKUP($A16,'PY1 Data(H)'!$A$1:$A$288,'PY1 Data(H)'!$A$1:$BR$288))</f>
        <v>0</v>
      </c>
      <c r="S16" s="176" cm="1">
        <f t="array" ref="S16">_xlfn.XLOOKUP(S$1,'PY1 Data(H)'!$A$1:$BR$1,_xlfn.XLOOKUP($A16,'PY1 Data(H)'!$A$1:$A$288,'PY1 Data(H)'!$A$1:$BR$288))</f>
        <v>0</v>
      </c>
      <c r="T16" s="176" cm="1">
        <f t="array" ref="T16">_xlfn.XLOOKUP(T$1,'PY1 Data(H)'!$A$1:$BR$1,_xlfn.XLOOKUP($A16,'PY1 Data(H)'!$A$1:$A$288,'PY1 Data(H)'!$A$1:$BR$288))</f>
        <v>0</v>
      </c>
      <c r="U16" s="176" cm="1">
        <f t="array" ref="U16">_xlfn.XLOOKUP(U$1,'PY1 Data(H)'!$A$1:$BR$1,_xlfn.XLOOKUP($A16,'PY1 Data(H)'!$A$1:$A$288,'PY1 Data(H)'!$A$1:$BR$288))</f>
        <v>0</v>
      </c>
      <c r="V16" s="176" cm="1">
        <f t="array" ref="V16">_xlfn.XLOOKUP(V$1,'PY1 Data(H)'!$A$1:$BR$1,_xlfn.XLOOKUP($A16,'PY1 Data(H)'!$A$1:$A$288,'PY1 Data(H)'!$A$1:$BR$288))</f>
        <v>0</v>
      </c>
      <c r="W16" s="176" cm="1">
        <f t="array" ref="W16">_xlfn.XLOOKUP(W$1,'PY1 Data(H)'!$A$1:$BR$1,_xlfn.XLOOKUP($A16,'PY1 Data(H)'!$A$1:$A$288,'PY1 Data(H)'!$A$1:$BR$288))</f>
        <v>0</v>
      </c>
      <c r="X16" s="176" cm="1">
        <f t="array" ref="X16">_xlfn.XLOOKUP(X$1,'PY1 Data(H)'!$A$1:$BR$1,_xlfn.XLOOKUP($A16,'PY1 Data(H)'!$A$1:$A$288,'PY1 Data(H)'!$A$1:$BR$288))</f>
        <v>0</v>
      </c>
      <c r="Y16" s="176" cm="1">
        <f t="array" ref="Y16">_xlfn.XLOOKUP(Y$1,'PY1 Data(H)'!$A$1:$BR$1,_xlfn.XLOOKUP($A16,'PY1 Data(H)'!$A$1:$A$288,'PY1 Data(H)'!$A$1:$BR$288))</f>
        <v>0</v>
      </c>
      <c r="Z16" s="176" cm="1">
        <f t="array" ref="Z16">_xlfn.XLOOKUP(Z$1,'PY1 Data(H)'!$A$1:$BR$1,_xlfn.XLOOKUP($A16,'PY1 Data(H)'!$A$1:$A$288,'PY1 Data(H)'!$A$1:$BR$288))</f>
        <v>0</v>
      </c>
      <c r="AA16" s="176" cm="1">
        <f t="array" ref="AA16">_xlfn.XLOOKUP(AA$1,'PY1 Data(H)'!$A$1:$BR$1,_xlfn.XLOOKUP($A16,'PY1 Data(H)'!$A$1:$A$288,'PY1 Data(H)'!$A$1:$BR$288))</f>
        <v>0</v>
      </c>
      <c r="AB16" s="176" cm="1">
        <f t="array" ref="AB16">_xlfn.XLOOKUP(AB$1,'PY1 Data(H)'!$A$1:$BR$1,_xlfn.XLOOKUP($A16,'PY1 Data(H)'!$A$1:$A$288,'PY1 Data(H)'!$A$1:$BR$288))</f>
        <v>0</v>
      </c>
      <c r="AC16" s="176" cm="1">
        <f t="array" ref="AC16">_xlfn.XLOOKUP(AC$1,'PY1 Data(H)'!$A$1:$BR$1,_xlfn.XLOOKUP($A16,'PY1 Data(H)'!$A$1:$A$288,'PY1 Data(H)'!$A$1:$BR$288))</f>
        <v>0</v>
      </c>
      <c r="AD16" s="176" cm="1">
        <f t="array" ref="AD16">_xlfn.XLOOKUP(AD$1,'PY1 Data(H)'!$A$1:$BR$1,_xlfn.XLOOKUP($A16,'PY1 Data(H)'!$A$1:$A$288,'PY1 Data(H)'!$A$1:$BR$288))</f>
        <v>0</v>
      </c>
      <c r="AE16" s="176" cm="1">
        <f t="array" ref="AE16">_xlfn.XLOOKUP(AE$1,'PY1 Data(H)'!$A$1:$BR$1,_xlfn.XLOOKUP($A16,'PY1 Data(H)'!$A$1:$A$288,'PY1 Data(H)'!$A$1:$BR$288))</f>
        <v>0</v>
      </c>
      <c r="AF16" s="176" cm="1">
        <f t="array" ref="AF16">_xlfn.XLOOKUP(AF$1,'PY1 Data(H)'!$A$1:$BR$1,_xlfn.XLOOKUP($A16,'PY1 Data(H)'!$A$1:$A$288,'PY1 Data(H)'!$A$1:$BR$288))</f>
        <v>0</v>
      </c>
      <c r="AG16" s="176" cm="1">
        <f t="array" ref="AG16">_xlfn.XLOOKUP(AG$1,'PY1 Data(H)'!$A$1:$BR$1,_xlfn.XLOOKUP($A16,'PY1 Data(H)'!$A$1:$A$288,'PY1 Data(H)'!$A$1:$BR$288))</f>
        <v>0</v>
      </c>
      <c r="AH16" s="176" cm="1">
        <f t="array" ref="AH16">_xlfn.XLOOKUP(AH$1,'PY1 Data(H)'!$A$1:$BR$1,_xlfn.XLOOKUP($A16,'PY1 Data(H)'!$A$1:$A$288,'PY1 Data(H)'!$A$1:$BR$288))</f>
        <v>0</v>
      </c>
      <c r="AI16" s="176" cm="1">
        <f t="array" ref="AI16">_xlfn.XLOOKUP(AI$1,'PY1 Data(H)'!$A$1:$BR$1,_xlfn.XLOOKUP($A16,'PY1 Data(H)'!$A$1:$A$288,'PY1 Data(H)'!$A$1:$BR$288))</f>
        <v>0</v>
      </c>
      <c r="AJ16" s="176" cm="1">
        <f t="array" ref="AJ16">_xlfn.XLOOKUP(AJ$1,'PY1 Data(H)'!$A$1:$BR$1,_xlfn.XLOOKUP($A16,'PY1 Data(H)'!$A$1:$A$288,'PY1 Data(H)'!$A$1:$BR$288))</f>
        <v>0</v>
      </c>
      <c r="AK16" s="176" cm="1">
        <f t="array" ref="AK16">_xlfn.XLOOKUP(AK$1,'PY1 Data(H)'!$A$1:$BR$1,_xlfn.XLOOKUP($A16,'PY1 Data(H)'!$A$1:$A$288,'PY1 Data(H)'!$A$1:$BR$288))</f>
        <v>0</v>
      </c>
      <c r="AL16" s="176" cm="1">
        <f t="array" ref="AL16">_xlfn.XLOOKUP(AL$1,'PY1 Data(H)'!$A$1:$BR$1,_xlfn.XLOOKUP($A16,'PY1 Data(H)'!$A$1:$A$288,'PY1 Data(H)'!$A$1:$BR$288))</f>
        <v>970</v>
      </c>
      <c r="AM16" s="176" cm="1">
        <f t="array" ref="AM16">_xlfn.XLOOKUP(AM$1,'PY1 Data(H)'!$A$1:$BR$1,_xlfn.XLOOKUP($A16,'PY1 Data(H)'!$A$1:$A$288,'PY1 Data(H)'!$A$1:$BR$288))</f>
        <v>0</v>
      </c>
      <c r="AN16" s="176" cm="1">
        <f t="array" ref="AN16">_xlfn.XLOOKUP(AN$1,'PY1 Data(H)'!$A$1:$BR$1,_xlfn.XLOOKUP($A16,'PY1 Data(H)'!$A$1:$A$288,'PY1 Data(H)'!$A$1:$BR$288))</f>
        <v>0</v>
      </c>
      <c r="AO16" s="176" cm="1">
        <f t="array" ref="AO16">_xlfn.XLOOKUP(AO$1,'PY1 Data(H)'!$A$1:$BR$1,_xlfn.XLOOKUP($A16,'PY1 Data(H)'!$A$1:$A$288,'PY1 Data(H)'!$A$1:$BR$288))</f>
        <v>0</v>
      </c>
      <c r="AP16" s="176" cm="1">
        <f t="array" ref="AP16">_xlfn.XLOOKUP(AP$1,'PY1 Data(H)'!$A$1:$BR$1,_xlfn.XLOOKUP($A16,'PY1 Data(H)'!$A$1:$A$288,'PY1 Data(H)'!$A$1:$BR$288))</f>
        <v>0</v>
      </c>
      <c r="AQ16" s="176" cm="1">
        <f t="array" ref="AQ16">_xlfn.XLOOKUP(AQ$1,'PY1 Data(H)'!$A$1:$BR$1,_xlfn.XLOOKUP($A16,'PY1 Data(H)'!$A$1:$A$288,'PY1 Data(H)'!$A$1:$BR$288))</f>
        <v>0</v>
      </c>
      <c r="AR16" s="176" cm="1">
        <f t="array" ref="AR16">_xlfn.XLOOKUP(AR$1,'PY1 Data(H)'!$A$1:$BR$1,_xlfn.XLOOKUP($A16,'PY1 Data(H)'!$A$1:$A$288,'PY1 Data(H)'!$A$1:$BR$288))</f>
        <v>0</v>
      </c>
      <c r="AS16" s="176" cm="1">
        <f t="array" ref="AS16">_xlfn.XLOOKUP(AS$1,'PY1 Data(H)'!$A$1:$BR$1,_xlfn.XLOOKUP($A16,'PY1 Data(H)'!$A$1:$A$288,'PY1 Data(H)'!$A$1:$BR$288))</f>
        <v>0</v>
      </c>
      <c r="AT16" s="176" cm="1">
        <f t="array" ref="AT16">_xlfn.XLOOKUP(AT$1,'PY1 Data(H)'!$A$1:$BR$1,_xlfn.XLOOKUP($A16,'PY1 Data(H)'!$A$1:$A$288,'PY1 Data(H)'!$A$1:$BR$288))</f>
        <v>0</v>
      </c>
      <c r="AU16" s="176" cm="1">
        <f t="array" ref="AU16">_xlfn.XLOOKUP(AU$1,'PY1 Data(H)'!$A$1:$BR$1,_xlfn.XLOOKUP($A16,'PY1 Data(H)'!$A$1:$A$288,'PY1 Data(H)'!$A$1:$BR$288))</f>
        <v>0</v>
      </c>
      <c r="AV16" s="176" cm="1">
        <f t="array" ref="AV16">_xlfn.XLOOKUP(AV$1,'PY1 Data(H)'!$A$1:$BR$1,_xlfn.XLOOKUP($A16,'PY1 Data(H)'!$A$1:$A$288,'PY1 Data(H)'!$A$1:$BR$288))</f>
        <v>0</v>
      </c>
      <c r="AW16" s="176" cm="1">
        <f t="array" ref="AW16">_xlfn.XLOOKUP(AW$1,'PY1 Data(H)'!$A$1:$BR$1,_xlfn.XLOOKUP($A16,'PY1 Data(H)'!$A$1:$A$288,'PY1 Data(H)'!$A$1:$BR$288))</f>
        <v>0</v>
      </c>
      <c r="AX16" s="176" cm="1">
        <f t="array" ref="AX16">_xlfn.XLOOKUP(AX$1,'PY1 Data(H)'!$A$1:$BR$1,_xlfn.XLOOKUP($A16,'PY1 Data(H)'!$A$1:$A$288,'PY1 Data(H)'!$A$1:$BR$288))</f>
        <v>0</v>
      </c>
      <c r="AY16" s="176" cm="1">
        <f t="array" ref="AY16">_xlfn.XLOOKUP(AY$1,'PY1 Data(H)'!$A$1:$BR$1,_xlfn.XLOOKUP($A16,'PY1 Data(H)'!$A$1:$A$288,'PY1 Data(H)'!$A$1:$BR$288))</f>
        <v>0</v>
      </c>
      <c r="AZ16" s="176" cm="1">
        <f t="array" ref="AZ16">_xlfn.XLOOKUP(AZ$1,'PY1 Data(H)'!$A$1:$BR$1,_xlfn.XLOOKUP($A16,'PY1 Data(H)'!$A$1:$A$288,'PY1 Data(H)'!$A$1:$BR$288))</f>
        <v>0</v>
      </c>
    </row>
    <row r="17" spans="1:52" x14ac:dyDescent="0.3">
      <c r="A17">
        <v>252</v>
      </c>
      <c r="D17" s="176" cm="1">
        <f t="array" ref="D17">_xlfn.XLOOKUP(D$1,'PY1 Data(H)'!$A$1:$BR$1,_xlfn.XLOOKUP($A17,'PY1 Data(H)'!$A$1:$A$288,'PY1 Data(H)'!$A$1:$BR$288))</f>
        <v>0</v>
      </c>
      <c r="E17" s="176" cm="1">
        <f t="array" ref="E17">_xlfn.XLOOKUP(E$1,'PY1 Data(H)'!$A$1:$BR$1,_xlfn.XLOOKUP($A17,'PY1 Data(H)'!$A$1:$A$288,'PY1 Data(H)'!$A$1:$BR$288))</f>
        <v>0</v>
      </c>
      <c r="F17" s="176" cm="1">
        <f t="array" ref="F17">_xlfn.XLOOKUP(F$1,'PY1 Data(H)'!$A$1:$BR$1,_xlfn.XLOOKUP($A17,'PY1 Data(H)'!$A$1:$A$288,'PY1 Data(H)'!$A$1:$BR$288))</f>
        <v>0</v>
      </c>
      <c r="G17" s="176" cm="1">
        <f t="array" ref="G17">_xlfn.XLOOKUP(G$1,'PY1 Data(H)'!$A$1:$BR$1,_xlfn.XLOOKUP($A17,'PY1 Data(H)'!$A$1:$A$288,'PY1 Data(H)'!$A$1:$BR$288))</f>
        <v>0</v>
      </c>
      <c r="H17" s="176" cm="1">
        <f t="array" ref="H17">_xlfn.XLOOKUP(H$1,'PY1 Data(H)'!$A$1:$BR$1,_xlfn.XLOOKUP($A17,'PY1 Data(H)'!$A$1:$A$288,'PY1 Data(H)'!$A$1:$BR$288))</f>
        <v>0</v>
      </c>
      <c r="I17" s="176" cm="1">
        <f t="array" ref="I17">_xlfn.XLOOKUP(I$1,'PY1 Data(H)'!$A$1:$BR$1,_xlfn.XLOOKUP($A17,'PY1 Data(H)'!$A$1:$A$288,'PY1 Data(H)'!$A$1:$BR$288))</f>
        <v>0</v>
      </c>
      <c r="J17" s="176" cm="1">
        <f t="array" ref="J17">_xlfn.XLOOKUP(J$1,'PY1 Data(H)'!$A$1:$BR$1,_xlfn.XLOOKUP($A17,'PY1 Data(H)'!$A$1:$A$288,'PY1 Data(H)'!$A$1:$BR$288))</f>
        <v>0</v>
      </c>
      <c r="K17" s="176" cm="1">
        <f t="array" ref="K17">_xlfn.XLOOKUP(K$1,'PY1 Data(H)'!$A$1:$BR$1,_xlfn.XLOOKUP($A17,'PY1 Data(H)'!$A$1:$A$288,'PY1 Data(H)'!$A$1:$BR$288))</f>
        <v>0</v>
      </c>
      <c r="L17" s="176" cm="1">
        <f t="array" ref="L17">_xlfn.XLOOKUP(L$1,'PY1 Data(H)'!$A$1:$BR$1,_xlfn.XLOOKUP($A17,'PY1 Data(H)'!$A$1:$A$288,'PY1 Data(H)'!$A$1:$BR$288))</f>
        <v>0</v>
      </c>
      <c r="M17" s="176" cm="1">
        <f t="array" ref="M17">_xlfn.XLOOKUP(M$1,'PY1 Data(H)'!$A$1:$BR$1,_xlfn.XLOOKUP($A17,'PY1 Data(H)'!$A$1:$A$288,'PY1 Data(H)'!$A$1:$BR$288))</f>
        <v>0</v>
      </c>
      <c r="N17" s="176" cm="1">
        <f t="array" ref="N17">_xlfn.XLOOKUP(N$1,'PY1 Data(H)'!$A$1:$BR$1,_xlfn.XLOOKUP($A17,'PY1 Data(H)'!$A$1:$A$288,'PY1 Data(H)'!$A$1:$BR$288))</f>
        <v>0</v>
      </c>
      <c r="O17" s="176" cm="1">
        <f t="array" ref="O17">_xlfn.XLOOKUP(O$1,'PY1 Data(H)'!$A$1:$BR$1,_xlfn.XLOOKUP($A17,'PY1 Data(H)'!$A$1:$A$288,'PY1 Data(H)'!$A$1:$BR$288))</f>
        <v>0</v>
      </c>
      <c r="P17" s="176" cm="1">
        <f t="array" ref="P17">_xlfn.XLOOKUP(P$1,'PY1 Data(H)'!$A$1:$BR$1,_xlfn.XLOOKUP($A17,'PY1 Data(H)'!$A$1:$A$288,'PY1 Data(H)'!$A$1:$BR$288))</f>
        <v>0</v>
      </c>
      <c r="Q17" s="176" cm="1">
        <f t="array" ref="Q17">_xlfn.XLOOKUP(Q$1,'PY1 Data(H)'!$A$1:$BR$1,_xlfn.XLOOKUP($A17,'PY1 Data(H)'!$A$1:$A$288,'PY1 Data(H)'!$A$1:$BR$288))</f>
        <v>0</v>
      </c>
      <c r="R17" s="176" cm="1">
        <f t="array" ref="R17">_xlfn.XLOOKUP(R$1,'PY1 Data(H)'!$A$1:$BR$1,_xlfn.XLOOKUP($A17,'PY1 Data(H)'!$A$1:$A$288,'PY1 Data(H)'!$A$1:$BR$288))</f>
        <v>0</v>
      </c>
      <c r="S17" s="176" cm="1">
        <f t="array" ref="S17">_xlfn.XLOOKUP(S$1,'PY1 Data(H)'!$A$1:$BR$1,_xlfn.XLOOKUP($A17,'PY1 Data(H)'!$A$1:$A$288,'PY1 Data(H)'!$A$1:$BR$288))</f>
        <v>0</v>
      </c>
      <c r="T17" s="176" cm="1">
        <f t="array" ref="T17">_xlfn.XLOOKUP(T$1,'PY1 Data(H)'!$A$1:$BR$1,_xlfn.XLOOKUP($A17,'PY1 Data(H)'!$A$1:$A$288,'PY1 Data(H)'!$A$1:$BR$288))</f>
        <v>0</v>
      </c>
      <c r="U17" s="176" cm="1">
        <f t="array" ref="U17">_xlfn.XLOOKUP(U$1,'PY1 Data(H)'!$A$1:$BR$1,_xlfn.XLOOKUP($A17,'PY1 Data(H)'!$A$1:$A$288,'PY1 Data(H)'!$A$1:$BR$288))</f>
        <v>0</v>
      </c>
      <c r="V17" s="176" cm="1">
        <f t="array" ref="V17">_xlfn.XLOOKUP(V$1,'PY1 Data(H)'!$A$1:$BR$1,_xlfn.XLOOKUP($A17,'PY1 Data(H)'!$A$1:$A$288,'PY1 Data(H)'!$A$1:$BR$288))</f>
        <v>0</v>
      </c>
      <c r="W17" s="176" cm="1">
        <f t="array" ref="W17">_xlfn.XLOOKUP(W$1,'PY1 Data(H)'!$A$1:$BR$1,_xlfn.XLOOKUP($A17,'PY1 Data(H)'!$A$1:$A$288,'PY1 Data(H)'!$A$1:$BR$288))</f>
        <v>0</v>
      </c>
      <c r="X17" s="176" cm="1">
        <f t="array" ref="X17">_xlfn.XLOOKUP(X$1,'PY1 Data(H)'!$A$1:$BR$1,_xlfn.XLOOKUP($A17,'PY1 Data(H)'!$A$1:$A$288,'PY1 Data(H)'!$A$1:$BR$288))</f>
        <v>0</v>
      </c>
      <c r="Y17" s="176" cm="1">
        <f t="array" ref="Y17">_xlfn.XLOOKUP(Y$1,'PY1 Data(H)'!$A$1:$BR$1,_xlfn.XLOOKUP($A17,'PY1 Data(H)'!$A$1:$A$288,'PY1 Data(H)'!$A$1:$BR$288))</f>
        <v>0</v>
      </c>
      <c r="Z17" s="176" cm="1">
        <f t="array" ref="Z17">_xlfn.XLOOKUP(Z$1,'PY1 Data(H)'!$A$1:$BR$1,_xlfn.XLOOKUP($A17,'PY1 Data(H)'!$A$1:$A$288,'PY1 Data(H)'!$A$1:$BR$288))</f>
        <v>0</v>
      </c>
      <c r="AA17" s="176" cm="1">
        <f t="array" ref="AA17">_xlfn.XLOOKUP(AA$1,'PY1 Data(H)'!$A$1:$BR$1,_xlfn.XLOOKUP($A17,'PY1 Data(H)'!$A$1:$A$288,'PY1 Data(H)'!$A$1:$BR$288))</f>
        <v>0</v>
      </c>
      <c r="AB17" s="176" cm="1">
        <f t="array" ref="AB17">_xlfn.XLOOKUP(AB$1,'PY1 Data(H)'!$A$1:$BR$1,_xlfn.XLOOKUP($A17,'PY1 Data(H)'!$A$1:$A$288,'PY1 Data(H)'!$A$1:$BR$288))</f>
        <v>0</v>
      </c>
      <c r="AC17" s="176" cm="1">
        <f t="array" ref="AC17">_xlfn.XLOOKUP(AC$1,'PY1 Data(H)'!$A$1:$BR$1,_xlfn.XLOOKUP($A17,'PY1 Data(H)'!$A$1:$A$288,'PY1 Data(H)'!$A$1:$BR$288))</f>
        <v>0</v>
      </c>
      <c r="AD17" s="176" cm="1">
        <f t="array" ref="AD17">_xlfn.XLOOKUP(AD$1,'PY1 Data(H)'!$A$1:$BR$1,_xlfn.XLOOKUP($A17,'PY1 Data(H)'!$A$1:$A$288,'PY1 Data(H)'!$A$1:$BR$288))</f>
        <v>0</v>
      </c>
      <c r="AE17" s="176" cm="1">
        <f t="array" ref="AE17">_xlfn.XLOOKUP(AE$1,'PY1 Data(H)'!$A$1:$BR$1,_xlfn.XLOOKUP($A17,'PY1 Data(H)'!$A$1:$A$288,'PY1 Data(H)'!$A$1:$BR$288))</f>
        <v>0</v>
      </c>
      <c r="AF17" s="176" cm="1">
        <f t="array" ref="AF17">_xlfn.XLOOKUP(AF$1,'PY1 Data(H)'!$A$1:$BR$1,_xlfn.XLOOKUP($A17,'PY1 Data(H)'!$A$1:$A$288,'PY1 Data(H)'!$A$1:$BR$288))</f>
        <v>0</v>
      </c>
      <c r="AG17" s="176" cm="1">
        <f t="array" ref="AG17">_xlfn.XLOOKUP(AG$1,'PY1 Data(H)'!$A$1:$BR$1,_xlfn.XLOOKUP($A17,'PY1 Data(H)'!$A$1:$A$288,'PY1 Data(H)'!$A$1:$BR$288))</f>
        <v>0</v>
      </c>
      <c r="AH17" s="176" cm="1">
        <f t="array" ref="AH17">_xlfn.XLOOKUP(AH$1,'PY1 Data(H)'!$A$1:$BR$1,_xlfn.XLOOKUP($A17,'PY1 Data(H)'!$A$1:$A$288,'PY1 Data(H)'!$A$1:$BR$288))</f>
        <v>0</v>
      </c>
      <c r="AI17" s="176" cm="1">
        <f t="array" ref="AI17">_xlfn.XLOOKUP(AI$1,'PY1 Data(H)'!$A$1:$BR$1,_xlfn.XLOOKUP($A17,'PY1 Data(H)'!$A$1:$A$288,'PY1 Data(H)'!$A$1:$BR$288))</f>
        <v>6096</v>
      </c>
      <c r="AJ17" s="176" cm="1">
        <f t="array" ref="AJ17">_xlfn.XLOOKUP(AJ$1,'PY1 Data(H)'!$A$1:$BR$1,_xlfn.XLOOKUP($A17,'PY1 Data(H)'!$A$1:$A$288,'PY1 Data(H)'!$A$1:$BR$288))</f>
        <v>0</v>
      </c>
      <c r="AK17" s="176" cm="1">
        <f t="array" ref="AK17">_xlfn.XLOOKUP(AK$1,'PY1 Data(H)'!$A$1:$BR$1,_xlfn.XLOOKUP($A17,'PY1 Data(H)'!$A$1:$A$288,'PY1 Data(H)'!$A$1:$BR$288))</f>
        <v>0</v>
      </c>
      <c r="AL17" s="176" cm="1">
        <f t="array" ref="AL17">_xlfn.XLOOKUP(AL$1,'PY1 Data(H)'!$A$1:$BR$1,_xlfn.XLOOKUP($A17,'PY1 Data(H)'!$A$1:$A$288,'PY1 Data(H)'!$A$1:$BR$288))</f>
        <v>544506</v>
      </c>
      <c r="AM17" s="176" cm="1">
        <f t="array" ref="AM17">_xlfn.XLOOKUP(AM$1,'PY1 Data(H)'!$A$1:$BR$1,_xlfn.XLOOKUP($A17,'PY1 Data(H)'!$A$1:$A$288,'PY1 Data(H)'!$A$1:$BR$288))</f>
        <v>0</v>
      </c>
      <c r="AN17" s="176" cm="1">
        <f t="array" ref="AN17">_xlfn.XLOOKUP(AN$1,'PY1 Data(H)'!$A$1:$BR$1,_xlfn.XLOOKUP($A17,'PY1 Data(H)'!$A$1:$A$288,'PY1 Data(H)'!$A$1:$BR$288))</f>
        <v>0</v>
      </c>
      <c r="AO17" s="176" cm="1">
        <f t="array" ref="AO17">_xlfn.XLOOKUP(AO$1,'PY1 Data(H)'!$A$1:$BR$1,_xlfn.XLOOKUP($A17,'PY1 Data(H)'!$A$1:$A$288,'PY1 Data(H)'!$A$1:$BR$288))</f>
        <v>0</v>
      </c>
      <c r="AP17" s="176" cm="1">
        <f t="array" ref="AP17">_xlfn.XLOOKUP(AP$1,'PY1 Data(H)'!$A$1:$BR$1,_xlfn.XLOOKUP($A17,'PY1 Data(H)'!$A$1:$A$288,'PY1 Data(H)'!$A$1:$BR$288))</f>
        <v>0</v>
      </c>
      <c r="AQ17" s="176" cm="1">
        <f t="array" ref="AQ17">_xlfn.XLOOKUP(AQ$1,'PY1 Data(H)'!$A$1:$BR$1,_xlfn.XLOOKUP($A17,'PY1 Data(H)'!$A$1:$A$288,'PY1 Data(H)'!$A$1:$BR$288))</f>
        <v>0</v>
      </c>
      <c r="AR17" s="176" cm="1">
        <f t="array" ref="AR17">_xlfn.XLOOKUP(AR$1,'PY1 Data(H)'!$A$1:$BR$1,_xlfn.XLOOKUP($A17,'PY1 Data(H)'!$A$1:$A$288,'PY1 Data(H)'!$A$1:$BR$288))</f>
        <v>0</v>
      </c>
      <c r="AS17" s="176" cm="1">
        <f t="array" ref="AS17">_xlfn.XLOOKUP(AS$1,'PY1 Data(H)'!$A$1:$BR$1,_xlfn.XLOOKUP($A17,'PY1 Data(H)'!$A$1:$A$288,'PY1 Data(H)'!$A$1:$BR$288))</f>
        <v>0</v>
      </c>
      <c r="AT17" s="176" cm="1">
        <f t="array" ref="AT17">_xlfn.XLOOKUP(AT$1,'PY1 Data(H)'!$A$1:$BR$1,_xlfn.XLOOKUP($A17,'PY1 Data(H)'!$A$1:$A$288,'PY1 Data(H)'!$A$1:$BR$288))</f>
        <v>0</v>
      </c>
      <c r="AU17" s="176" cm="1">
        <f t="array" ref="AU17">_xlfn.XLOOKUP(AU$1,'PY1 Data(H)'!$A$1:$BR$1,_xlfn.XLOOKUP($A17,'PY1 Data(H)'!$A$1:$A$288,'PY1 Data(H)'!$A$1:$BR$288))</f>
        <v>0</v>
      </c>
      <c r="AV17" s="176" cm="1">
        <f t="array" ref="AV17">_xlfn.XLOOKUP(AV$1,'PY1 Data(H)'!$A$1:$BR$1,_xlfn.XLOOKUP($A17,'PY1 Data(H)'!$A$1:$A$288,'PY1 Data(H)'!$A$1:$BR$288))</f>
        <v>0</v>
      </c>
      <c r="AW17" s="176" cm="1">
        <f t="array" ref="AW17">_xlfn.XLOOKUP(AW$1,'PY1 Data(H)'!$A$1:$BR$1,_xlfn.XLOOKUP($A17,'PY1 Data(H)'!$A$1:$A$288,'PY1 Data(H)'!$A$1:$BR$288))</f>
        <v>0</v>
      </c>
      <c r="AX17" s="176" cm="1">
        <f t="array" ref="AX17">_xlfn.XLOOKUP(AX$1,'PY1 Data(H)'!$A$1:$BR$1,_xlfn.XLOOKUP($A17,'PY1 Data(H)'!$A$1:$A$288,'PY1 Data(H)'!$A$1:$BR$288))</f>
        <v>0</v>
      </c>
      <c r="AY17" s="176" cm="1">
        <f t="array" ref="AY17">_xlfn.XLOOKUP(AY$1,'PY1 Data(H)'!$A$1:$BR$1,_xlfn.XLOOKUP($A17,'PY1 Data(H)'!$A$1:$A$288,'PY1 Data(H)'!$A$1:$BR$288))</f>
        <v>0</v>
      </c>
      <c r="AZ17" s="176" cm="1">
        <f t="array" ref="AZ17">_xlfn.XLOOKUP(AZ$1,'PY1 Data(H)'!$A$1:$BR$1,_xlfn.XLOOKUP($A17,'PY1 Data(H)'!$A$1:$A$288,'PY1 Data(H)'!$A$1:$BR$288))</f>
        <v>0</v>
      </c>
    </row>
    <row r="18" spans="1:52" x14ac:dyDescent="0.3">
      <c r="A18">
        <v>253</v>
      </c>
      <c r="D18" s="176" cm="1">
        <f t="array" ref="D18">_xlfn.XLOOKUP(D$1,'PY1 Data(H)'!$A$1:$BR$1,_xlfn.XLOOKUP($A18,'PY1 Data(H)'!$A$1:$A$288,'PY1 Data(H)'!$A$1:$BR$288))</f>
        <v>0</v>
      </c>
      <c r="E18" s="176" cm="1">
        <f t="array" ref="E18">_xlfn.XLOOKUP(E$1,'PY1 Data(H)'!$A$1:$BR$1,_xlfn.XLOOKUP($A18,'PY1 Data(H)'!$A$1:$A$288,'PY1 Data(H)'!$A$1:$BR$288))</f>
        <v>0</v>
      </c>
      <c r="F18" s="176" cm="1">
        <f t="array" ref="F18">_xlfn.XLOOKUP(F$1,'PY1 Data(H)'!$A$1:$BR$1,_xlfn.XLOOKUP($A18,'PY1 Data(H)'!$A$1:$A$288,'PY1 Data(H)'!$A$1:$BR$288))</f>
        <v>0</v>
      </c>
      <c r="G18" s="176" cm="1">
        <f t="array" ref="G18">_xlfn.XLOOKUP(G$1,'PY1 Data(H)'!$A$1:$BR$1,_xlfn.XLOOKUP($A18,'PY1 Data(H)'!$A$1:$A$288,'PY1 Data(H)'!$A$1:$BR$288))</f>
        <v>0</v>
      </c>
      <c r="H18" s="176" cm="1">
        <f t="array" ref="H18">_xlfn.XLOOKUP(H$1,'PY1 Data(H)'!$A$1:$BR$1,_xlfn.XLOOKUP($A18,'PY1 Data(H)'!$A$1:$A$288,'PY1 Data(H)'!$A$1:$BR$288))</f>
        <v>0</v>
      </c>
      <c r="I18" s="176" cm="1">
        <f t="array" ref="I18">_xlfn.XLOOKUP(I$1,'PY1 Data(H)'!$A$1:$BR$1,_xlfn.XLOOKUP($A18,'PY1 Data(H)'!$A$1:$A$288,'PY1 Data(H)'!$A$1:$BR$288))</f>
        <v>0</v>
      </c>
      <c r="J18" s="176" cm="1">
        <f t="array" ref="J18">_xlfn.XLOOKUP(J$1,'PY1 Data(H)'!$A$1:$BR$1,_xlfn.XLOOKUP($A18,'PY1 Data(H)'!$A$1:$A$288,'PY1 Data(H)'!$A$1:$BR$288))</f>
        <v>0</v>
      </c>
      <c r="K18" s="176" cm="1">
        <f t="array" ref="K18">_xlfn.XLOOKUP(K$1,'PY1 Data(H)'!$A$1:$BR$1,_xlfn.XLOOKUP($A18,'PY1 Data(H)'!$A$1:$A$288,'PY1 Data(H)'!$A$1:$BR$288))</f>
        <v>0</v>
      </c>
      <c r="L18" s="176" cm="1">
        <f t="array" ref="L18">_xlfn.XLOOKUP(L$1,'PY1 Data(H)'!$A$1:$BR$1,_xlfn.XLOOKUP($A18,'PY1 Data(H)'!$A$1:$A$288,'PY1 Data(H)'!$A$1:$BR$288))</f>
        <v>0</v>
      </c>
      <c r="M18" s="176" cm="1">
        <f t="array" ref="M18">_xlfn.XLOOKUP(M$1,'PY1 Data(H)'!$A$1:$BR$1,_xlfn.XLOOKUP($A18,'PY1 Data(H)'!$A$1:$A$288,'PY1 Data(H)'!$A$1:$BR$288))</f>
        <v>0</v>
      </c>
      <c r="N18" s="176" cm="1">
        <f t="array" ref="N18">_xlfn.XLOOKUP(N$1,'PY1 Data(H)'!$A$1:$BR$1,_xlfn.XLOOKUP($A18,'PY1 Data(H)'!$A$1:$A$288,'PY1 Data(H)'!$A$1:$BR$288))</f>
        <v>0</v>
      </c>
      <c r="O18" s="176" cm="1">
        <f t="array" ref="O18">_xlfn.XLOOKUP(O$1,'PY1 Data(H)'!$A$1:$BR$1,_xlfn.XLOOKUP($A18,'PY1 Data(H)'!$A$1:$A$288,'PY1 Data(H)'!$A$1:$BR$288))</f>
        <v>0</v>
      </c>
      <c r="P18" s="176" cm="1">
        <f t="array" ref="P18">_xlfn.XLOOKUP(P$1,'PY1 Data(H)'!$A$1:$BR$1,_xlfn.XLOOKUP($A18,'PY1 Data(H)'!$A$1:$A$288,'PY1 Data(H)'!$A$1:$BR$288))</f>
        <v>0</v>
      </c>
      <c r="Q18" s="176" cm="1">
        <f t="array" ref="Q18">_xlfn.XLOOKUP(Q$1,'PY1 Data(H)'!$A$1:$BR$1,_xlfn.XLOOKUP($A18,'PY1 Data(H)'!$A$1:$A$288,'PY1 Data(H)'!$A$1:$BR$288))</f>
        <v>0</v>
      </c>
      <c r="R18" s="176" cm="1">
        <f t="array" ref="R18">_xlfn.XLOOKUP(R$1,'PY1 Data(H)'!$A$1:$BR$1,_xlfn.XLOOKUP($A18,'PY1 Data(H)'!$A$1:$A$288,'PY1 Data(H)'!$A$1:$BR$288))</f>
        <v>0</v>
      </c>
      <c r="S18" s="176" cm="1">
        <f t="array" ref="S18">_xlfn.XLOOKUP(S$1,'PY1 Data(H)'!$A$1:$BR$1,_xlfn.XLOOKUP($A18,'PY1 Data(H)'!$A$1:$A$288,'PY1 Data(H)'!$A$1:$BR$288))</f>
        <v>0</v>
      </c>
      <c r="T18" s="176" cm="1">
        <f t="array" ref="T18">_xlfn.XLOOKUP(T$1,'PY1 Data(H)'!$A$1:$BR$1,_xlfn.XLOOKUP($A18,'PY1 Data(H)'!$A$1:$A$288,'PY1 Data(H)'!$A$1:$BR$288))</f>
        <v>0</v>
      </c>
      <c r="U18" s="176" cm="1">
        <f t="array" ref="U18">_xlfn.XLOOKUP(U$1,'PY1 Data(H)'!$A$1:$BR$1,_xlfn.XLOOKUP($A18,'PY1 Data(H)'!$A$1:$A$288,'PY1 Data(H)'!$A$1:$BR$288))</f>
        <v>0</v>
      </c>
      <c r="V18" s="176" cm="1">
        <f t="array" ref="V18">_xlfn.XLOOKUP(V$1,'PY1 Data(H)'!$A$1:$BR$1,_xlfn.XLOOKUP($A18,'PY1 Data(H)'!$A$1:$A$288,'PY1 Data(H)'!$A$1:$BR$288))</f>
        <v>0</v>
      </c>
      <c r="W18" s="176" cm="1">
        <f t="array" ref="W18">_xlfn.XLOOKUP(W$1,'PY1 Data(H)'!$A$1:$BR$1,_xlfn.XLOOKUP($A18,'PY1 Data(H)'!$A$1:$A$288,'PY1 Data(H)'!$A$1:$BR$288))</f>
        <v>0</v>
      </c>
      <c r="X18" s="176" cm="1">
        <f t="array" ref="X18">_xlfn.XLOOKUP(X$1,'PY1 Data(H)'!$A$1:$BR$1,_xlfn.XLOOKUP($A18,'PY1 Data(H)'!$A$1:$A$288,'PY1 Data(H)'!$A$1:$BR$288))</f>
        <v>0</v>
      </c>
      <c r="Y18" s="176" cm="1">
        <f t="array" ref="Y18">_xlfn.XLOOKUP(Y$1,'PY1 Data(H)'!$A$1:$BR$1,_xlfn.XLOOKUP($A18,'PY1 Data(H)'!$A$1:$A$288,'PY1 Data(H)'!$A$1:$BR$288))</f>
        <v>0</v>
      </c>
      <c r="Z18" s="176" cm="1">
        <f t="array" ref="Z18">_xlfn.XLOOKUP(Z$1,'PY1 Data(H)'!$A$1:$BR$1,_xlfn.XLOOKUP($A18,'PY1 Data(H)'!$A$1:$A$288,'PY1 Data(H)'!$A$1:$BR$288))</f>
        <v>0</v>
      </c>
      <c r="AA18" s="176" cm="1">
        <f t="array" ref="AA18">_xlfn.XLOOKUP(AA$1,'PY1 Data(H)'!$A$1:$BR$1,_xlfn.XLOOKUP($A18,'PY1 Data(H)'!$A$1:$A$288,'PY1 Data(H)'!$A$1:$BR$288))</f>
        <v>0</v>
      </c>
      <c r="AB18" s="176" cm="1">
        <f t="array" ref="AB18">_xlfn.XLOOKUP(AB$1,'PY1 Data(H)'!$A$1:$BR$1,_xlfn.XLOOKUP($A18,'PY1 Data(H)'!$A$1:$A$288,'PY1 Data(H)'!$A$1:$BR$288))</f>
        <v>0</v>
      </c>
      <c r="AC18" s="176" cm="1">
        <f t="array" ref="AC18">_xlfn.XLOOKUP(AC$1,'PY1 Data(H)'!$A$1:$BR$1,_xlfn.XLOOKUP($A18,'PY1 Data(H)'!$A$1:$A$288,'PY1 Data(H)'!$A$1:$BR$288))</f>
        <v>0</v>
      </c>
      <c r="AD18" s="176" cm="1">
        <f t="array" ref="AD18">_xlfn.XLOOKUP(AD$1,'PY1 Data(H)'!$A$1:$BR$1,_xlfn.XLOOKUP($A18,'PY1 Data(H)'!$A$1:$A$288,'PY1 Data(H)'!$A$1:$BR$288))</f>
        <v>0</v>
      </c>
      <c r="AE18" s="176" cm="1">
        <f t="array" ref="AE18">_xlfn.XLOOKUP(AE$1,'PY1 Data(H)'!$A$1:$BR$1,_xlfn.XLOOKUP($A18,'PY1 Data(H)'!$A$1:$A$288,'PY1 Data(H)'!$A$1:$BR$288))</f>
        <v>0</v>
      </c>
      <c r="AF18" s="176" cm="1">
        <f t="array" ref="AF18">_xlfn.XLOOKUP(AF$1,'PY1 Data(H)'!$A$1:$BR$1,_xlfn.XLOOKUP($A18,'PY1 Data(H)'!$A$1:$A$288,'PY1 Data(H)'!$A$1:$BR$288))</f>
        <v>0</v>
      </c>
      <c r="AG18" s="176" cm="1">
        <f t="array" ref="AG18">_xlfn.XLOOKUP(AG$1,'PY1 Data(H)'!$A$1:$BR$1,_xlfn.XLOOKUP($A18,'PY1 Data(H)'!$A$1:$A$288,'PY1 Data(H)'!$A$1:$BR$288))</f>
        <v>0</v>
      </c>
      <c r="AH18" s="176" cm="1">
        <f t="array" ref="AH18">_xlfn.XLOOKUP(AH$1,'PY1 Data(H)'!$A$1:$BR$1,_xlfn.XLOOKUP($A18,'PY1 Data(H)'!$A$1:$A$288,'PY1 Data(H)'!$A$1:$BR$288))</f>
        <v>0</v>
      </c>
      <c r="AI18" s="176" cm="1">
        <f t="array" ref="AI18">_xlfn.XLOOKUP(AI$1,'PY1 Data(H)'!$A$1:$BR$1,_xlfn.XLOOKUP($A18,'PY1 Data(H)'!$A$1:$A$288,'PY1 Data(H)'!$A$1:$BR$288))</f>
        <v>0</v>
      </c>
      <c r="AJ18" s="176" cm="1">
        <f t="array" ref="AJ18">_xlfn.XLOOKUP(AJ$1,'PY1 Data(H)'!$A$1:$BR$1,_xlfn.XLOOKUP($A18,'PY1 Data(H)'!$A$1:$A$288,'PY1 Data(H)'!$A$1:$BR$288))</f>
        <v>0</v>
      </c>
      <c r="AK18" s="176" cm="1">
        <f t="array" ref="AK18">_xlfn.XLOOKUP(AK$1,'PY1 Data(H)'!$A$1:$BR$1,_xlfn.XLOOKUP($A18,'PY1 Data(H)'!$A$1:$A$288,'PY1 Data(H)'!$A$1:$BR$288))</f>
        <v>0</v>
      </c>
      <c r="AL18" s="176" cm="1">
        <f t="array" ref="AL18">_xlfn.XLOOKUP(AL$1,'PY1 Data(H)'!$A$1:$BR$1,_xlfn.XLOOKUP($A18,'PY1 Data(H)'!$A$1:$A$288,'PY1 Data(H)'!$A$1:$BR$288))</f>
        <v>0</v>
      </c>
      <c r="AM18" s="176" cm="1">
        <f t="array" ref="AM18">_xlfn.XLOOKUP(AM$1,'PY1 Data(H)'!$A$1:$BR$1,_xlfn.XLOOKUP($A18,'PY1 Data(H)'!$A$1:$A$288,'PY1 Data(H)'!$A$1:$BR$288))</f>
        <v>0</v>
      </c>
      <c r="AN18" s="176" cm="1">
        <f t="array" ref="AN18">_xlfn.XLOOKUP(AN$1,'PY1 Data(H)'!$A$1:$BR$1,_xlfn.XLOOKUP($A18,'PY1 Data(H)'!$A$1:$A$288,'PY1 Data(H)'!$A$1:$BR$288))</f>
        <v>0</v>
      </c>
      <c r="AO18" s="176" cm="1">
        <f t="array" ref="AO18">_xlfn.XLOOKUP(AO$1,'PY1 Data(H)'!$A$1:$BR$1,_xlfn.XLOOKUP($A18,'PY1 Data(H)'!$A$1:$A$288,'PY1 Data(H)'!$A$1:$BR$288))</f>
        <v>0</v>
      </c>
      <c r="AP18" s="176" cm="1">
        <f t="array" ref="AP18">_xlfn.XLOOKUP(AP$1,'PY1 Data(H)'!$A$1:$BR$1,_xlfn.XLOOKUP($A18,'PY1 Data(H)'!$A$1:$A$288,'PY1 Data(H)'!$A$1:$BR$288))</f>
        <v>0</v>
      </c>
      <c r="AQ18" s="176" cm="1">
        <f t="array" ref="AQ18">_xlfn.XLOOKUP(AQ$1,'PY1 Data(H)'!$A$1:$BR$1,_xlfn.XLOOKUP($A18,'PY1 Data(H)'!$A$1:$A$288,'PY1 Data(H)'!$A$1:$BR$288))</f>
        <v>0</v>
      </c>
      <c r="AR18" s="176" cm="1">
        <f t="array" ref="AR18">_xlfn.XLOOKUP(AR$1,'PY1 Data(H)'!$A$1:$BR$1,_xlfn.XLOOKUP($A18,'PY1 Data(H)'!$A$1:$A$288,'PY1 Data(H)'!$A$1:$BR$288))</f>
        <v>0</v>
      </c>
      <c r="AS18" s="176" cm="1">
        <f t="array" ref="AS18">_xlfn.XLOOKUP(AS$1,'PY1 Data(H)'!$A$1:$BR$1,_xlfn.XLOOKUP($A18,'PY1 Data(H)'!$A$1:$A$288,'PY1 Data(H)'!$A$1:$BR$288))</f>
        <v>0</v>
      </c>
      <c r="AT18" s="176" cm="1">
        <f t="array" ref="AT18">_xlfn.XLOOKUP(AT$1,'PY1 Data(H)'!$A$1:$BR$1,_xlfn.XLOOKUP($A18,'PY1 Data(H)'!$A$1:$A$288,'PY1 Data(H)'!$A$1:$BR$288))</f>
        <v>0</v>
      </c>
      <c r="AU18" s="176" cm="1">
        <f t="array" ref="AU18">_xlfn.XLOOKUP(AU$1,'PY1 Data(H)'!$A$1:$BR$1,_xlfn.XLOOKUP($A18,'PY1 Data(H)'!$A$1:$A$288,'PY1 Data(H)'!$A$1:$BR$288))</f>
        <v>0</v>
      </c>
      <c r="AV18" s="176" cm="1">
        <f t="array" ref="AV18">_xlfn.XLOOKUP(AV$1,'PY1 Data(H)'!$A$1:$BR$1,_xlfn.XLOOKUP($A18,'PY1 Data(H)'!$A$1:$A$288,'PY1 Data(H)'!$A$1:$BR$288))</f>
        <v>0</v>
      </c>
      <c r="AW18" s="176" cm="1">
        <f t="array" ref="AW18">_xlfn.XLOOKUP(AW$1,'PY1 Data(H)'!$A$1:$BR$1,_xlfn.XLOOKUP($A18,'PY1 Data(H)'!$A$1:$A$288,'PY1 Data(H)'!$A$1:$BR$288))</f>
        <v>0</v>
      </c>
      <c r="AX18" s="176" cm="1">
        <f t="array" ref="AX18">_xlfn.XLOOKUP(AX$1,'PY1 Data(H)'!$A$1:$BR$1,_xlfn.XLOOKUP($A18,'PY1 Data(H)'!$A$1:$A$288,'PY1 Data(H)'!$A$1:$BR$288))</f>
        <v>0</v>
      </c>
      <c r="AY18" s="176" cm="1">
        <f t="array" ref="AY18">_xlfn.XLOOKUP(AY$1,'PY1 Data(H)'!$A$1:$BR$1,_xlfn.XLOOKUP($A18,'PY1 Data(H)'!$A$1:$A$288,'PY1 Data(H)'!$A$1:$BR$288))</f>
        <v>0</v>
      </c>
      <c r="AZ18" s="176" cm="1">
        <f t="array" ref="AZ18">_xlfn.XLOOKUP(AZ$1,'PY1 Data(H)'!$A$1:$BR$1,_xlfn.XLOOKUP($A18,'PY1 Data(H)'!$A$1:$A$288,'PY1 Data(H)'!$A$1:$BR$288))</f>
        <v>0</v>
      </c>
    </row>
    <row r="19" spans="1:52" x14ac:dyDescent="0.3">
      <c r="A19">
        <v>254</v>
      </c>
      <c r="D19" s="176" cm="1">
        <f t="array" ref="D19">_xlfn.XLOOKUP(D$1,'PY1 Data(H)'!$A$1:$BR$1,_xlfn.XLOOKUP($A19,'PY1 Data(H)'!$A$1:$A$288,'PY1 Data(H)'!$A$1:$BR$288))</f>
        <v>0</v>
      </c>
      <c r="E19" s="176" cm="1">
        <f t="array" ref="E19">_xlfn.XLOOKUP(E$1,'PY1 Data(H)'!$A$1:$BR$1,_xlfn.XLOOKUP($A19,'PY1 Data(H)'!$A$1:$A$288,'PY1 Data(H)'!$A$1:$BR$288))</f>
        <v>0</v>
      </c>
      <c r="F19" s="176" cm="1">
        <f t="array" ref="F19">_xlfn.XLOOKUP(F$1,'PY1 Data(H)'!$A$1:$BR$1,_xlfn.XLOOKUP($A19,'PY1 Data(H)'!$A$1:$A$288,'PY1 Data(H)'!$A$1:$BR$288))</f>
        <v>0</v>
      </c>
      <c r="G19" s="176" cm="1">
        <f t="array" ref="G19">_xlfn.XLOOKUP(G$1,'PY1 Data(H)'!$A$1:$BR$1,_xlfn.XLOOKUP($A19,'PY1 Data(H)'!$A$1:$A$288,'PY1 Data(H)'!$A$1:$BR$288))</f>
        <v>0</v>
      </c>
      <c r="H19" s="176" cm="1">
        <f t="array" ref="H19">_xlfn.XLOOKUP(H$1,'PY1 Data(H)'!$A$1:$BR$1,_xlfn.XLOOKUP($A19,'PY1 Data(H)'!$A$1:$A$288,'PY1 Data(H)'!$A$1:$BR$288))</f>
        <v>0</v>
      </c>
      <c r="I19" s="176" cm="1">
        <f t="array" ref="I19">_xlfn.XLOOKUP(I$1,'PY1 Data(H)'!$A$1:$BR$1,_xlfn.XLOOKUP($A19,'PY1 Data(H)'!$A$1:$A$288,'PY1 Data(H)'!$A$1:$BR$288))</f>
        <v>0</v>
      </c>
      <c r="J19" s="176" cm="1">
        <f t="array" ref="J19">_xlfn.XLOOKUP(J$1,'PY1 Data(H)'!$A$1:$BR$1,_xlfn.XLOOKUP($A19,'PY1 Data(H)'!$A$1:$A$288,'PY1 Data(H)'!$A$1:$BR$288))</f>
        <v>0</v>
      </c>
      <c r="K19" s="176" cm="1">
        <f t="array" ref="K19">_xlfn.XLOOKUP(K$1,'PY1 Data(H)'!$A$1:$BR$1,_xlfn.XLOOKUP($A19,'PY1 Data(H)'!$A$1:$A$288,'PY1 Data(H)'!$A$1:$BR$288))</f>
        <v>0</v>
      </c>
      <c r="L19" s="176" cm="1">
        <f t="array" ref="L19">_xlfn.XLOOKUP(L$1,'PY1 Data(H)'!$A$1:$BR$1,_xlfn.XLOOKUP($A19,'PY1 Data(H)'!$A$1:$A$288,'PY1 Data(H)'!$A$1:$BR$288))</f>
        <v>0</v>
      </c>
      <c r="M19" s="176" cm="1">
        <f t="array" ref="M19">_xlfn.XLOOKUP(M$1,'PY1 Data(H)'!$A$1:$BR$1,_xlfn.XLOOKUP($A19,'PY1 Data(H)'!$A$1:$A$288,'PY1 Data(H)'!$A$1:$BR$288))</f>
        <v>0</v>
      </c>
      <c r="N19" s="176" cm="1">
        <f t="array" ref="N19">_xlfn.XLOOKUP(N$1,'PY1 Data(H)'!$A$1:$BR$1,_xlfn.XLOOKUP($A19,'PY1 Data(H)'!$A$1:$A$288,'PY1 Data(H)'!$A$1:$BR$288))</f>
        <v>0</v>
      </c>
      <c r="O19" s="176" cm="1">
        <f t="array" ref="O19">_xlfn.XLOOKUP(O$1,'PY1 Data(H)'!$A$1:$BR$1,_xlfn.XLOOKUP($A19,'PY1 Data(H)'!$A$1:$A$288,'PY1 Data(H)'!$A$1:$BR$288))</f>
        <v>0</v>
      </c>
      <c r="P19" s="176" cm="1">
        <f t="array" ref="P19">_xlfn.XLOOKUP(P$1,'PY1 Data(H)'!$A$1:$BR$1,_xlfn.XLOOKUP($A19,'PY1 Data(H)'!$A$1:$A$288,'PY1 Data(H)'!$A$1:$BR$288))</f>
        <v>0</v>
      </c>
      <c r="Q19" s="176" cm="1">
        <f t="array" ref="Q19">_xlfn.XLOOKUP(Q$1,'PY1 Data(H)'!$A$1:$BR$1,_xlfn.XLOOKUP($A19,'PY1 Data(H)'!$A$1:$A$288,'PY1 Data(H)'!$A$1:$BR$288))</f>
        <v>0</v>
      </c>
      <c r="R19" s="176" cm="1">
        <f t="array" ref="R19">_xlfn.XLOOKUP(R$1,'PY1 Data(H)'!$A$1:$BR$1,_xlfn.XLOOKUP($A19,'PY1 Data(H)'!$A$1:$A$288,'PY1 Data(H)'!$A$1:$BR$288))</f>
        <v>0</v>
      </c>
      <c r="S19" s="176" cm="1">
        <f t="array" ref="S19">_xlfn.XLOOKUP(S$1,'PY1 Data(H)'!$A$1:$BR$1,_xlfn.XLOOKUP($A19,'PY1 Data(H)'!$A$1:$A$288,'PY1 Data(H)'!$A$1:$BR$288))</f>
        <v>0</v>
      </c>
      <c r="T19" s="176" cm="1">
        <f t="array" ref="T19">_xlfn.XLOOKUP(T$1,'PY1 Data(H)'!$A$1:$BR$1,_xlfn.XLOOKUP($A19,'PY1 Data(H)'!$A$1:$A$288,'PY1 Data(H)'!$A$1:$BR$288))</f>
        <v>0</v>
      </c>
      <c r="U19" s="176" cm="1">
        <f t="array" ref="U19">_xlfn.XLOOKUP(U$1,'PY1 Data(H)'!$A$1:$BR$1,_xlfn.XLOOKUP($A19,'PY1 Data(H)'!$A$1:$A$288,'PY1 Data(H)'!$A$1:$BR$288))</f>
        <v>0</v>
      </c>
      <c r="V19" s="176" cm="1">
        <f t="array" ref="V19">_xlfn.XLOOKUP(V$1,'PY1 Data(H)'!$A$1:$BR$1,_xlfn.XLOOKUP($A19,'PY1 Data(H)'!$A$1:$A$288,'PY1 Data(H)'!$A$1:$BR$288))</f>
        <v>0</v>
      </c>
      <c r="W19" s="176" cm="1">
        <f t="array" ref="W19">_xlfn.XLOOKUP(W$1,'PY1 Data(H)'!$A$1:$BR$1,_xlfn.XLOOKUP($A19,'PY1 Data(H)'!$A$1:$A$288,'PY1 Data(H)'!$A$1:$BR$288))</f>
        <v>0</v>
      </c>
      <c r="X19" s="176" cm="1">
        <f t="array" ref="X19">_xlfn.XLOOKUP(X$1,'PY1 Data(H)'!$A$1:$BR$1,_xlfn.XLOOKUP($A19,'PY1 Data(H)'!$A$1:$A$288,'PY1 Data(H)'!$A$1:$BR$288))</f>
        <v>0</v>
      </c>
      <c r="Y19" s="176" cm="1">
        <f t="array" ref="Y19">_xlfn.XLOOKUP(Y$1,'PY1 Data(H)'!$A$1:$BR$1,_xlfn.XLOOKUP($A19,'PY1 Data(H)'!$A$1:$A$288,'PY1 Data(H)'!$A$1:$BR$288))</f>
        <v>0</v>
      </c>
      <c r="Z19" s="176" cm="1">
        <f t="array" ref="Z19">_xlfn.XLOOKUP(Z$1,'PY1 Data(H)'!$A$1:$BR$1,_xlfn.XLOOKUP($A19,'PY1 Data(H)'!$A$1:$A$288,'PY1 Data(H)'!$A$1:$BR$288))</f>
        <v>0</v>
      </c>
      <c r="AA19" s="176" cm="1">
        <f t="array" ref="AA19">_xlfn.XLOOKUP(AA$1,'PY1 Data(H)'!$A$1:$BR$1,_xlfn.XLOOKUP($A19,'PY1 Data(H)'!$A$1:$A$288,'PY1 Data(H)'!$A$1:$BR$288))</f>
        <v>0</v>
      </c>
      <c r="AB19" s="176" cm="1">
        <f t="array" ref="AB19">_xlfn.XLOOKUP(AB$1,'PY1 Data(H)'!$A$1:$BR$1,_xlfn.XLOOKUP($A19,'PY1 Data(H)'!$A$1:$A$288,'PY1 Data(H)'!$A$1:$BR$288))</f>
        <v>0</v>
      </c>
      <c r="AC19" s="176" cm="1">
        <f t="array" ref="AC19">_xlfn.XLOOKUP(AC$1,'PY1 Data(H)'!$A$1:$BR$1,_xlfn.XLOOKUP($A19,'PY1 Data(H)'!$A$1:$A$288,'PY1 Data(H)'!$A$1:$BR$288))</f>
        <v>0</v>
      </c>
      <c r="AD19" s="176" cm="1">
        <f t="array" ref="AD19">_xlfn.XLOOKUP(AD$1,'PY1 Data(H)'!$A$1:$BR$1,_xlfn.XLOOKUP($A19,'PY1 Data(H)'!$A$1:$A$288,'PY1 Data(H)'!$A$1:$BR$288))</f>
        <v>0</v>
      </c>
      <c r="AE19" s="176" cm="1">
        <f t="array" ref="AE19">_xlfn.XLOOKUP(AE$1,'PY1 Data(H)'!$A$1:$BR$1,_xlfn.XLOOKUP($A19,'PY1 Data(H)'!$A$1:$A$288,'PY1 Data(H)'!$A$1:$BR$288))</f>
        <v>0</v>
      </c>
      <c r="AF19" s="176" cm="1">
        <f t="array" ref="AF19">_xlfn.XLOOKUP(AF$1,'PY1 Data(H)'!$A$1:$BR$1,_xlfn.XLOOKUP($A19,'PY1 Data(H)'!$A$1:$A$288,'PY1 Data(H)'!$A$1:$BR$288))</f>
        <v>0</v>
      </c>
      <c r="AG19" s="176" cm="1">
        <f t="array" ref="AG19">_xlfn.XLOOKUP(AG$1,'PY1 Data(H)'!$A$1:$BR$1,_xlfn.XLOOKUP($A19,'PY1 Data(H)'!$A$1:$A$288,'PY1 Data(H)'!$A$1:$BR$288))</f>
        <v>0</v>
      </c>
      <c r="AH19" s="176" cm="1">
        <f t="array" ref="AH19">_xlfn.XLOOKUP(AH$1,'PY1 Data(H)'!$A$1:$BR$1,_xlfn.XLOOKUP($A19,'PY1 Data(H)'!$A$1:$A$288,'PY1 Data(H)'!$A$1:$BR$288))</f>
        <v>0</v>
      </c>
      <c r="AI19" s="176" cm="1">
        <f t="array" ref="AI19">_xlfn.XLOOKUP(AI$1,'PY1 Data(H)'!$A$1:$BR$1,_xlfn.XLOOKUP($A19,'PY1 Data(H)'!$A$1:$A$288,'PY1 Data(H)'!$A$1:$BR$288))</f>
        <v>748302</v>
      </c>
      <c r="AJ19" s="176" cm="1">
        <f t="array" ref="AJ19">_xlfn.XLOOKUP(AJ$1,'PY1 Data(H)'!$A$1:$BR$1,_xlfn.XLOOKUP($A19,'PY1 Data(H)'!$A$1:$A$288,'PY1 Data(H)'!$A$1:$BR$288))</f>
        <v>0</v>
      </c>
      <c r="AK19" s="176" cm="1">
        <f t="array" ref="AK19">_xlfn.XLOOKUP(AK$1,'PY1 Data(H)'!$A$1:$BR$1,_xlfn.XLOOKUP($A19,'PY1 Data(H)'!$A$1:$A$288,'PY1 Data(H)'!$A$1:$BR$288))</f>
        <v>0</v>
      </c>
      <c r="AL19" s="176" cm="1">
        <f t="array" ref="AL19">_xlfn.XLOOKUP(AL$1,'PY1 Data(H)'!$A$1:$BR$1,_xlfn.XLOOKUP($A19,'PY1 Data(H)'!$A$1:$A$288,'PY1 Data(H)'!$A$1:$BR$288))</f>
        <v>1307737</v>
      </c>
      <c r="AM19" s="176" cm="1">
        <f t="array" ref="AM19">_xlfn.XLOOKUP(AM$1,'PY1 Data(H)'!$A$1:$BR$1,_xlfn.XLOOKUP($A19,'PY1 Data(H)'!$A$1:$A$288,'PY1 Data(H)'!$A$1:$BR$288))</f>
        <v>0</v>
      </c>
      <c r="AN19" s="176" cm="1">
        <f t="array" ref="AN19">_xlfn.XLOOKUP(AN$1,'PY1 Data(H)'!$A$1:$BR$1,_xlfn.XLOOKUP($A19,'PY1 Data(H)'!$A$1:$A$288,'PY1 Data(H)'!$A$1:$BR$288))</f>
        <v>0</v>
      </c>
      <c r="AO19" s="176" cm="1">
        <f t="array" ref="AO19">_xlfn.XLOOKUP(AO$1,'PY1 Data(H)'!$A$1:$BR$1,_xlfn.XLOOKUP($A19,'PY1 Data(H)'!$A$1:$A$288,'PY1 Data(H)'!$A$1:$BR$288))</f>
        <v>0</v>
      </c>
      <c r="AP19" s="176" cm="1">
        <f t="array" ref="AP19">_xlfn.XLOOKUP(AP$1,'PY1 Data(H)'!$A$1:$BR$1,_xlfn.XLOOKUP($A19,'PY1 Data(H)'!$A$1:$A$288,'PY1 Data(H)'!$A$1:$BR$288))</f>
        <v>0</v>
      </c>
      <c r="AQ19" s="176" cm="1">
        <f t="array" ref="AQ19">_xlfn.XLOOKUP(AQ$1,'PY1 Data(H)'!$A$1:$BR$1,_xlfn.XLOOKUP($A19,'PY1 Data(H)'!$A$1:$A$288,'PY1 Data(H)'!$A$1:$BR$288))</f>
        <v>0</v>
      </c>
      <c r="AR19" s="176" cm="1">
        <f t="array" ref="AR19">_xlfn.XLOOKUP(AR$1,'PY1 Data(H)'!$A$1:$BR$1,_xlfn.XLOOKUP($A19,'PY1 Data(H)'!$A$1:$A$288,'PY1 Data(H)'!$A$1:$BR$288))</f>
        <v>0</v>
      </c>
      <c r="AS19" s="176" cm="1">
        <f t="array" ref="AS19">_xlfn.XLOOKUP(AS$1,'PY1 Data(H)'!$A$1:$BR$1,_xlfn.XLOOKUP($A19,'PY1 Data(H)'!$A$1:$A$288,'PY1 Data(H)'!$A$1:$BR$288))</f>
        <v>0</v>
      </c>
      <c r="AT19" s="176" cm="1">
        <f t="array" ref="AT19">_xlfn.XLOOKUP(AT$1,'PY1 Data(H)'!$A$1:$BR$1,_xlfn.XLOOKUP($A19,'PY1 Data(H)'!$A$1:$A$288,'PY1 Data(H)'!$A$1:$BR$288))</f>
        <v>0</v>
      </c>
      <c r="AU19" s="176" cm="1">
        <f t="array" ref="AU19">_xlfn.XLOOKUP(AU$1,'PY1 Data(H)'!$A$1:$BR$1,_xlfn.XLOOKUP($A19,'PY1 Data(H)'!$A$1:$A$288,'PY1 Data(H)'!$A$1:$BR$288))</f>
        <v>0</v>
      </c>
      <c r="AV19" s="176" cm="1">
        <f t="array" ref="AV19">_xlfn.XLOOKUP(AV$1,'PY1 Data(H)'!$A$1:$BR$1,_xlfn.XLOOKUP($A19,'PY1 Data(H)'!$A$1:$A$288,'PY1 Data(H)'!$A$1:$BR$288))</f>
        <v>0</v>
      </c>
      <c r="AW19" s="176" cm="1">
        <f t="array" ref="AW19">_xlfn.XLOOKUP(AW$1,'PY1 Data(H)'!$A$1:$BR$1,_xlfn.XLOOKUP($A19,'PY1 Data(H)'!$A$1:$A$288,'PY1 Data(H)'!$A$1:$BR$288))</f>
        <v>0</v>
      </c>
      <c r="AX19" s="176" cm="1">
        <f t="array" ref="AX19">_xlfn.XLOOKUP(AX$1,'PY1 Data(H)'!$A$1:$BR$1,_xlfn.XLOOKUP($A19,'PY1 Data(H)'!$A$1:$A$288,'PY1 Data(H)'!$A$1:$BR$288))</f>
        <v>0</v>
      </c>
      <c r="AY19" s="176" cm="1">
        <f t="array" ref="AY19">_xlfn.XLOOKUP(AY$1,'PY1 Data(H)'!$A$1:$BR$1,_xlfn.XLOOKUP($A19,'PY1 Data(H)'!$A$1:$A$288,'PY1 Data(H)'!$A$1:$BR$288))</f>
        <v>0</v>
      </c>
      <c r="AZ19" s="176" cm="1">
        <f t="array" ref="AZ19">_xlfn.XLOOKUP(AZ$1,'PY1 Data(H)'!$A$1:$BR$1,_xlfn.XLOOKUP($A19,'PY1 Data(H)'!$A$1:$A$288,'PY1 Data(H)'!$A$1:$BR$288))</f>
        <v>0</v>
      </c>
    </row>
    <row r="20" spans="1:52" x14ac:dyDescent="0.3">
      <c r="D20" s="176" t="e" cm="1">
        <f t="array" ref="D20">_xlfn.XLOOKUP(D$1,'PY1 Data(H)'!$A$1:$BR$1,_xlfn.XLOOKUP($A20,'PY1 Data(H)'!$A$1:$A$288,'PY1 Data(H)'!$A$1:$BR$288))</f>
        <v>#N/A</v>
      </c>
      <c r="E20" s="176" t="e" cm="1">
        <f t="array" ref="E20">_xlfn.XLOOKUP(E$1,'PY1 Data(H)'!$A$1:$BR$1,_xlfn.XLOOKUP($A20,'PY1 Data(H)'!$A$1:$A$288,'PY1 Data(H)'!$A$1:$BR$288))</f>
        <v>#N/A</v>
      </c>
      <c r="F20" s="176" t="e" cm="1">
        <f t="array" ref="F20">_xlfn.XLOOKUP(F$1,'PY1 Data(H)'!$A$1:$BR$1,_xlfn.XLOOKUP($A20,'PY1 Data(H)'!$A$1:$A$288,'PY1 Data(H)'!$A$1:$BR$288))</f>
        <v>#N/A</v>
      </c>
      <c r="G20" s="176" t="e" cm="1">
        <f t="array" ref="G20">_xlfn.XLOOKUP(G$1,'PY1 Data(H)'!$A$1:$BR$1,_xlfn.XLOOKUP($A20,'PY1 Data(H)'!$A$1:$A$288,'PY1 Data(H)'!$A$1:$BR$288))</f>
        <v>#N/A</v>
      </c>
      <c r="H20" s="176" t="e" cm="1">
        <f t="array" ref="H20">_xlfn.XLOOKUP(H$1,'PY1 Data(H)'!$A$1:$BR$1,_xlfn.XLOOKUP($A20,'PY1 Data(H)'!$A$1:$A$288,'PY1 Data(H)'!$A$1:$BR$288))</f>
        <v>#N/A</v>
      </c>
      <c r="I20" s="176" t="e" cm="1">
        <f t="array" ref="I20">_xlfn.XLOOKUP(I$1,'PY1 Data(H)'!$A$1:$BR$1,_xlfn.XLOOKUP($A20,'PY1 Data(H)'!$A$1:$A$288,'PY1 Data(H)'!$A$1:$BR$288))</f>
        <v>#N/A</v>
      </c>
      <c r="J20" s="176" t="e" cm="1">
        <f t="array" ref="J20">_xlfn.XLOOKUP(J$1,'PY1 Data(H)'!$A$1:$BR$1,_xlfn.XLOOKUP($A20,'PY1 Data(H)'!$A$1:$A$288,'PY1 Data(H)'!$A$1:$BR$288))</f>
        <v>#N/A</v>
      </c>
      <c r="K20" s="176" t="e" cm="1">
        <f t="array" ref="K20">_xlfn.XLOOKUP(K$1,'PY1 Data(H)'!$A$1:$BR$1,_xlfn.XLOOKUP($A20,'PY1 Data(H)'!$A$1:$A$288,'PY1 Data(H)'!$A$1:$BR$288))</f>
        <v>#N/A</v>
      </c>
      <c r="L20" s="176" t="e" cm="1">
        <f t="array" ref="L20">_xlfn.XLOOKUP(L$1,'PY1 Data(H)'!$A$1:$BR$1,_xlfn.XLOOKUP($A20,'PY1 Data(H)'!$A$1:$A$288,'PY1 Data(H)'!$A$1:$BR$288))</f>
        <v>#N/A</v>
      </c>
      <c r="M20" s="176" t="e" cm="1">
        <f t="array" ref="M20">_xlfn.XLOOKUP(M$1,'PY1 Data(H)'!$A$1:$BR$1,_xlfn.XLOOKUP($A20,'PY1 Data(H)'!$A$1:$A$288,'PY1 Data(H)'!$A$1:$BR$288))</f>
        <v>#N/A</v>
      </c>
      <c r="N20" s="176" t="e" cm="1">
        <f t="array" ref="N20">_xlfn.XLOOKUP(N$1,'PY1 Data(H)'!$A$1:$BR$1,_xlfn.XLOOKUP($A20,'PY1 Data(H)'!$A$1:$A$288,'PY1 Data(H)'!$A$1:$BR$288))</f>
        <v>#N/A</v>
      </c>
      <c r="O20" s="176" t="e" cm="1">
        <f t="array" ref="O20">_xlfn.XLOOKUP(O$1,'PY1 Data(H)'!$A$1:$BR$1,_xlfn.XLOOKUP($A20,'PY1 Data(H)'!$A$1:$A$288,'PY1 Data(H)'!$A$1:$BR$288))</f>
        <v>#N/A</v>
      </c>
      <c r="P20" s="176" t="e" cm="1">
        <f t="array" ref="P20">_xlfn.XLOOKUP(P$1,'PY1 Data(H)'!$A$1:$BR$1,_xlfn.XLOOKUP($A20,'PY1 Data(H)'!$A$1:$A$288,'PY1 Data(H)'!$A$1:$BR$288))</f>
        <v>#N/A</v>
      </c>
      <c r="Q20" s="176" t="e" cm="1">
        <f t="array" ref="Q20">_xlfn.XLOOKUP(Q$1,'PY1 Data(H)'!$A$1:$BR$1,_xlfn.XLOOKUP($A20,'PY1 Data(H)'!$A$1:$A$288,'PY1 Data(H)'!$A$1:$BR$288))</f>
        <v>#N/A</v>
      </c>
      <c r="R20" s="176" t="e" cm="1">
        <f t="array" ref="R20">_xlfn.XLOOKUP(R$1,'PY1 Data(H)'!$A$1:$BR$1,_xlfn.XLOOKUP($A20,'PY1 Data(H)'!$A$1:$A$288,'PY1 Data(H)'!$A$1:$BR$288))</f>
        <v>#N/A</v>
      </c>
      <c r="S20" s="176" t="e" cm="1">
        <f t="array" ref="S20">_xlfn.XLOOKUP(S$1,'PY1 Data(H)'!$A$1:$BR$1,_xlfn.XLOOKUP($A20,'PY1 Data(H)'!$A$1:$A$288,'PY1 Data(H)'!$A$1:$BR$288))</f>
        <v>#N/A</v>
      </c>
      <c r="T20" s="176" t="e" cm="1">
        <f t="array" ref="T20">_xlfn.XLOOKUP(T$1,'PY1 Data(H)'!$A$1:$BR$1,_xlfn.XLOOKUP($A20,'PY1 Data(H)'!$A$1:$A$288,'PY1 Data(H)'!$A$1:$BR$288))</f>
        <v>#N/A</v>
      </c>
      <c r="U20" s="176" t="e" cm="1">
        <f t="array" ref="U20">_xlfn.XLOOKUP(U$1,'PY1 Data(H)'!$A$1:$BR$1,_xlfn.XLOOKUP($A20,'PY1 Data(H)'!$A$1:$A$288,'PY1 Data(H)'!$A$1:$BR$288))</f>
        <v>#N/A</v>
      </c>
      <c r="V20" s="176" t="e" cm="1">
        <f t="array" ref="V20">_xlfn.XLOOKUP(V$1,'PY1 Data(H)'!$A$1:$BR$1,_xlfn.XLOOKUP($A20,'PY1 Data(H)'!$A$1:$A$288,'PY1 Data(H)'!$A$1:$BR$288))</f>
        <v>#N/A</v>
      </c>
      <c r="W20" s="176" t="e" cm="1">
        <f t="array" ref="W20">_xlfn.XLOOKUP(W$1,'PY1 Data(H)'!$A$1:$BR$1,_xlfn.XLOOKUP($A20,'PY1 Data(H)'!$A$1:$A$288,'PY1 Data(H)'!$A$1:$BR$288))</f>
        <v>#N/A</v>
      </c>
      <c r="X20" s="176" t="e" cm="1">
        <f t="array" ref="X20">_xlfn.XLOOKUP(X$1,'PY1 Data(H)'!$A$1:$BR$1,_xlfn.XLOOKUP($A20,'PY1 Data(H)'!$A$1:$A$288,'PY1 Data(H)'!$A$1:$BR$288))</f>
        <v>#N/A</v>
      </c>
      <c r="Y20" s="176" t="e" cm="1">
        <f t="array" ref="Y20">_xlfn.XLOOKUP(Y$1,'PY1 Data(H)'!$A$1:$BR$1,_xlfn.XLOOKUP($A20,'PY1 Data(H)'!$A$1:$A$288,'PY1 Data(H)'!$A$1:$BR$288))</f>
        <v>#N/A</v>
      </c>
      <c r="Z20" s="176" t="e" cm="1">
        <f t="array" ref="Z20">_xlfn.XLOOKUP(Z$1,'PY1 Data(H)'!$A$1:$BR$1,_xlfn.XLOOKUP($A20,'PY1 Data(H)'!$A$1:$A$288,'PY1 Data(H)'!$A$1:$BR$288))</f>
        <v>#N/A</v>
      </c>
      <c r="AA20" s="176" t="e" cm="1">
        <f t="array" ref="AA20">_xlfn.XLOOKUP(AA$1,'PY1 Data(H)'!$A$1:$BR$1,_xlfn.XLOOKUP($A20,'PY1 Data(H)'!$A$1:$A$288,'PY1 Data(H)'!$A$1:$BR$288))</f>
        <v>#N/A</v>
      </c>
      <c r="AB20" s="176" t="e" cm="1">
        <f t="array" ref="AB20">_xlfn.XLOOKUP(AB$1,'PY1 Data(H)'!$A$1:$BR$1,_xlfn.XLOOKUP($A20,'PY1 Data(H)'!$A$1:$A$288,'PY1 Data(H)'!$A$1:$BR$288))</f>
        <v>#N/A</v>
      </c>
      <c r="AC20" s="176" t="e" cm="1">
        <f t="array" ref="AC20">_xlfn.XLOOKUP(AC$1,'PY1 Data(H)'!$A$1:$BR$1,_xlfn.XLOOKUP($A20,'PY1 Data(H)'!$A$1:$A$288,'PY1 Data(H)'!$A$1:$BR$288))</f>
        <v>#N/A</v>
      </c>
      <c r="AD20" s="176" t="e" cm="1">
        <f t="array" ref="AD20">_xlfn.XLOOKUP(AD$1,'PY1 Data(H)'!$A$1:$BR$1,_xlfn.XLOOKUP($A20,'PY1 Data(H)'!$A$1:$A$288,'PY1 Data(H)'!$A$1:$BR$288))</f>
        <v>#N/A</v>
      </c>
      <c r="AE20" s="176" t="e" cm="1">
        <f t="array" ref="AE20">_xlfn.XLOOKUP(AE$1,'PY1 Data(H)'!$A$1:$BR$1,_xlfn.XLOOKUP($A20,'PY1 Data(H)'!$A$1:$A$288,'PY1 Data(H)'!$A$1:$BR$288))</f>
        <v>#N/A</v>
      </c>
      <c r="AF20" s="176" t="e" cm="1">
        <f t="array" ref="AF20">_xlfn.XLOOKUP(AF$1,'PY1 Data(H)'!$A$1:$BR$1,_xlfn.XLOOKUP($A20,'PY1 Data(H)'!$A$1:$A$288,'PY1 Data(H)'!$A$1:$BR$288))</f>
        <v>#N/A</v>
      </c>
      <c r="AG20" s="176" t="e" cm="1">
        <f t="array" ref="AG20">_xlfn.XLOOKUP(AG$1,'PY1 Data(H)'!$A$1:$BR$1,_xlfn.XLOOKUP($A20,'PY1 Data(H)'!$A$1:$A$288,'PY1 Data(H)'!$A$1:$BR$288))</f>
        <v>#N/A</v>
      </c>
      <c r="AH20" s="176" t="e" cm="1">
        <f t="array" ref="AH20">_xlfn.XLOOKUP(AH$1,'PY1 Data(H)'!$A$1:$BR$1,_xlfn.XLOOKUP($A20,'PY1 Data(H)'!$A$1:$A$288,'PY1 Data(H)'!$A$1:$BR$288))</f>
        <v>#N/A</v>
      </c>
      <c r="AI20" s="176" t="e" cm="1">
        <f t="array" ref="AI20">_xlfn.XLOOKUP(AI$1,'PY1 Data(H)'!$A$1:$BR$1,_xlfn.XLOOKUP($A20,'PY1 Data(H)'!$A$1:$A$288,'PY1 Data(H)'!$A$1:$BR$288))</f>
        <v>#N/A</v>
      </c>
      <c r="AJ20" s="176" t="e" cm="1">
        <f t="array" ref="AJ20">_xlfn.XLOOKUP(AJ$1,'PY1 Data(H)'!$A$1:$BR$1,_xlfn.XLOOKUP($A20,'PY1 Data(H)'!$A$1:$A$288,'PY1 Data(H)'!$A$1:$BR$288))</f>
        <v>#N/A</v>
      </c>
      <c r="AK20" s="176" t="e" cm="1">
        <f t="array" ref="AK20">_xlfn.XLOOKUP(AK$1,'PY1 Data(H)'!$A$1:$BR$1,_xlfn.XLOOKUP($A20,'PY1 Data(H)'!$A$1:$A$288,'PY1 Data(H)'!$A$1:$BR$288))</f>
        <v>#N/A</v>
      </c>
      <c r="AL20" s="176" t="e" cm="1">
        <f t="array" ref="AL20">_xlfn.XLOOKUP(AL$1,'PY1 Data(H)'!$A$1:$BR$1,_xlfn.XLOOKUP($A20,'PY1 Data(H)'!$A$1:$A$288,'PY1 Data(H)'!$A$1:$BR$288))</f>
        <v>#N/A</v>
      </c>
      <c r="AM20" s="176" t="e" cm="1">
        <f t="array" ref="AM20">_xlfn.XLOOKUP(AM$1,'PY1 Data(H)'!$A$1:$BR$1,_xlfn.XLOOKUP($A20,'PY1 Data(H)'!$A$1:$A$288,'PY1 Data(H)'!$A$1:$BR$288))</f>
        <v>#N/A</v>
      </c>
      <c r="AN20" s="176" t="e" cm="1">
        <f t="array" ref="AN20">_xlfn.XLOOKUP(AN$1,'PY1 Data(H)'!$A$1:$BR$1,_xlfn.XLOOKUP($A20,'PY1 Data(H)'!$A$1:$A$288,'PY1 Data(H)'!$A$1:$BR$288))</f>
        <v>#N/A</v>
      </c>
      <c r="AO20" s="176" t="e" cm="1">
        <f t="array" ref="AO20">_xlfn.XLOOKUP(AO$1,'PY1 Data(H)'!$A$1:$BR$1,_xlfn.XLOOKUP($A20,'PY1 Data(H)'!$A$1:$A$288,'PY1 Data(H)'!$A$1:$BR$288))</f>
        <v>#N/A</v>
      </c>
      <c r="AP20" s="176" t="e" cm="1">
        <f t="array" ref="AP20">_xlfn.XLOOKUP(AP$1,'PY1 Data(H)'!$A$1:$BR$1,_xlfn.XLOOKUP($A20,'PY1 Data(H)'!$A$1:$A$288,'PY1 Data(H)'!$A$1:$BR$288))</f>
        <v>#N/A</v>
      </c>
      <c r="AQ20" s="176" t="e" cm="1">
        <f t="array" ref="AQ20">_xlfn.XLOOKUP(AQ$1,'PY1 Data(H)'!$A$1:$BR$1,_xlfn.XLOOKUP($A20,'PY1 Data(H)'!$A$1:$A$288,'PY1 Data(H)'!$A$1:$BR$288))</f>
        <v>#N/A</v>
      </c>
      <c r="AR20" s="176" t="e" cm="1">
        <f t="array" ref="AR20">_xlfn.XLOOKUP(AR$1,'PY1 Data(H)'!$A$1:$BR$1,_xlfn.XLOOKUP($A20,'PY1 Data(H)'!$A$1:$A$288,'PY1 Data(H)'!$A$1:$BR$288))</f>
        <v>#N/A</v>
      </c>
      <c r="AS20" s="176" t="e" cm="1">
        <f t="array" ref="AS20">_xlfn.XLOOKUP(AS$1,'PY1 Data(H)'!$A$1:$BR$1,_xlfn.XLOOKUP($A20,'PY1 Data(H)'!$A$1:$A$288,'PY1 Data(H)'!$A$1:$BR$288))</f>
        <v>#N/A</v>
      </c>
      <c r="AT20" s="176" t="e" cm="1">
        <f t="array" ref="AT20">_xlfn.XLOOKUP(AT$1,'PY1 Data(H)'!$A$1:$BR$1,_xlfn.XLOOKUP($A20,'PY1 Data(H)'!$A$1:$A$288,'PY1 Data(H)'!$A$1:$BR$288))</f>
        <v>#N/A</v>
      </c>
      <c r="AU20" s="176" t="e" cm="1">
        <f t="array" ref="AU20">_xlfn.XLOOKUP(AU$1,'PY1 Data(H)'!$A$1:$BR$1,_xlfn.XLOOKUP($A20,'PY1 Data(H)'!$A$1:$A$288,'PY1 Data(H)'!$A$1:$BR$288))</f>
        <v>#N/A</v>
      </c>
      <c r="AV20" s="176" t="e" cm="1">
        <f t="array" ref="AV20">_xlfn.XLOOKUP(AV$1,'PY1 Data(H)'!$A$1:$BR$1,_xlfn.XLOOKUP($A20,'PY1 Data(H)'!$A$1:$A$288,'PY1 Data(H)'!$A$1:$BR$288))</f>
        <v>#N/A</v>
      </c>
      <c r="AW20" s="176" t="e" cm="1">
        <f t="array" ref="AW20">_xlfn.XLOOKUP(AW$1,'PY1 Data(H)'!$A$1:$BR$1,_xlfn.XLOOKUP($A20,'PY1 Data(H)'!$A$1:$A$288,'PY1 Data(H)'!$A$1:$BR$288))</f>
        <v>#N/A</v>
      </c>
      <c r="AX20" s="176" t="e" cm="1">
        <f t="array" ref="AX20">_xlfn.XLOOKUP(AX$1,'PY1 Data(H)'!$A$1:$BR$1,_xlfn.XLOOKUP($A20,'PY1 Data(H)'!$A$1:$A$288,'PY1 Data(H)'!$A$1:$BR$288))</f>
        <v>#N/A</v>
      </c>
      <c r="AY20" s="176" t="e" cm="1">
        <f t="array" ref="AY20">_xlfn.XLOOKUP(AY$1,'PY1 Data(H)'!$A$1:$BR$1,_xlfn.XLOOKUP($A20,'PY1 Data(H)'!$A$1:$A$288,'PY1 Data(H)'!$A$1:$BR$288))</f>
        <v>#N/A</v>
      </c>
      <c r="AZ20" s="176" t="e" cm="1">
        <f t="array" ref="AZ20">_xlfn.XLOOKUP(AZ$1,'PY1 Data(H)'!$A$1:$BR$1,_xlfn.XLOOKUP($A20,'PY1 Data(H)'!$A$1:$A$288,'PY1 Data(H)'!$A$1:$BR$288))</f>
        <v>#N/A</v>
      </c>
    </row>
    <row r="21" spans="1:52" x14ac:dyDescent="0.3">
      <c r="A21">
        <v>502</v>
      </c>
      <c r="D21" s="176" cm="1">
        <f t="array" ref="D21">_xlfn.XLOOKUP(D$1,'PY1 Data(H)'!$A$1:$BR$1,_xlfn.XLOOKUP($A21,'PY1 Data(H)'!$A$1:$A$288,'PY1 Data(H)'!$A$1:$BR$288))</f>
        <v>0</v>
      </c>
      <c r="E21" s="176" cm="1">
        <f t="array" ref="E21">_xlfn.XLOOKUP(E$1,'PY1 Data(H)'!$A$1:$BR$1,_xlfn.XLOOKUP($A21,'PY1 Data(H)'!$A$1:$A$288,'PY1 Data(H)'!$A$1:$BR$288))</f>
        <v>0</v>
      </c>
      <c r="F21" s="176" cm="1">
        <f t="array" ref="F21">_xlfn.XLOOKUP(F$1,'PY1 Data(H)'!$A$1:$BR$1,_xlfn.XLOOKUP($A21,'PY1 Data(H)'!$A$1:$A$288,'PY1 Data(H)'!$A$1:$BR$288))</f>
        <v>8000571</v>
      </c>
      <c r="G21" s="176" cm="1">
        <f t="array" ref="G21">_xlfn.XLOOKUP(G$1,'PY1 Data(H)'!$A$1:$BR$1,_xlfn.XLOOKUP($A21,'PY1 Data(H)'!$A$1:$A$288,'PY1 Data(H)'!$A$1:$BR$288))</f>
        <v>0</v>
      </c>
      <c r="H21" s="176" cm="1">
        <f t="array" ref="H21">_xlfn.XLOOKUP(H$1,'PY1 Data(H)'!$A$1:$BR$1,_xlfn.XLOOKUP($A21,'PY1 Data(H)'!$A$1:$A$288,'PY1 Data(H)'!$A$1:$BR$288))</f>
        <v>69031855</v>
      </c>
      <c r="I21" s="176" cm="1">
        <f t="array" ref="I21">_xlfn.XLOOKUP(I$1,'PY1 Data(H)'!$A$1:$BR$1,_xlfn.XLOOKUP($A21,'PY1 Data(H)'!$A$1:$A$288,'PY1 Data(H)'!$A$1:$BR$288))</f>
        <v>0</v>
      </c>
      <c r="J21" s="176" cm="1">
        <f t="array" ref="J21">_xlfn.XLOOKUP(J$1,'PY1 Data(H)'!$A$1:$BR$1,_xlfn.XLOOKUP($A21,'PY1 Data(H)'!$A$1:$A$288,'PY1 Data(H)'!$A$1:$BR$288))</f>
        <v>61227683</v>
      </c>
      <c r="K21" s="176" cm="1">
        <f t="array" ref="K21">_xlfn.XLOOKUP(K$1,'PY1 Data(H)'!$A$1:$BR$1,_xlfn.XLOOKUP($A21,'PY1 Data(H)'!$A$1:$A$288,'PY1 Data(H)'!$A$1:$BR$288))</f>
        <v>8341777</v>
      </c>
      <c r="L21" s="176" cm="1">
        <f t="array" ref="L21">_xlfn.XLOOKUP(L$1,'PY1 Data(H)'!$A$1:$BR$1,_xlfn.XLOOKUP($A21,'PY1 Data(H)'!$A$1:$A$288,'PY1 Data(H)'!$A$1:$BR$288))</f>
        <v>0</v>
      </c>
      <c r="M21" s="176" cm="1">
        <f t="array" ref="M21">_xlfn.XLOOKUP(M$1,'PY1 Data(H)'!$A$1:$BR$1,_xlfn.XLOOKUP($A21,'PY1 Data(H)'!$A$1:$A$288,'PY1 Data(H)'!$A$1:$BR$288))</f>
        <v>2588197</v>
      </c>
      <c r="N21" s="176" cm="1">
        <f t="array" ref="N21">_xlfn.XLOOKUP(N$1,'PY1 Data(H)'!$A$1:$BR$1,_xlfn.XLOOKUP($A21,'PY1 Data(H)'!$A$1:$A$288,'PY1 Data(H)'!$A$1:$BR$288))</f>
        <v>6332703</v>
      </c>
      <c r="O21" s="176" cm="1">
        <f t="array" ref="O21">_xlfn.XLOOKUP(O$1,'PY1 Data(H)'!$A$1:$BR$1,_xlfn.XLOOKUP($A21,'PY1 Data(H)'!$A$1:$A$288,'PY1 Data(H)'!$A$1:$BR$288))</f>
        <v>0</v>
      </c>
      <c r="P21" s="176" cm="1">
        <f t="array" ref="P21">_xlfn.XLOOKUP(P$1,'PY1 Data(H)'!$A$1:$BR$1,_xlfn.XLOOKUP($A21,'PY1 Data(H)'!$A$1:$A$288,'PY1 Data(H)'!$A$1:$BR$288))</f>
        <v>127897937</v>
      </c>
      <c r="Q21" s="176" cm="1">
        <f t="array" ref="Q21">_xlfn.XLOOKUP(Q$1,'PY1 Data(H)'!$A$1:$BR$1,_xlfn.XLOOKUP($A21,'PY1 Data(H)'!$A$1:$A$288,'PY1 Data(H)'!$A$1:$BR$288))</f>
        <v>1549976</v>
      </c>
      <c r="R21" s="176" cm="1">
        <f t="array" ref="R21">_xlfn.XLOOKUP(R$1,'PY1 Data(H)'!$A$1:$BR$1,_xlfn.XLOOKUP($A21,'PY1 Data(H)'!$A$1:$A$288,'PY1 Data(H)'!$A$1:$BR$288))</f>
        <v>676438</v>
      </c>
      <c r="S21" s="176" cm="1">
        <f t="array" ref="S21">_xlfn.XLOOKUP(S$1,'PY1 Data(H)'!$A$1:$BR$1,_xlfn.XLOOKUP($A21,'PY1 Data(H)'!$A$1:$A$288,'PY1 Data(H)'!$A$1:$BR$288))</f>
        <v>6765791</v>
      </c>
      <c r="T21" s="176" cm="1">
        <f t="array" ref="T21">_xlfn.XLOOKUP(T$1,'PY1 Data(H)'!$A$1:$BR$1,_xlfn.XLOOKUP($A21,'PY1 Data(H)'!$A$1:$A$288,'PY1 Data(H)'!$A$1:$BR$288))</f>
        <v>0</v>
      </c>
      <c r="U21" s="176" cm="1">
        <f t="array" ref="U21">_xlfn.XLOOKUP(U$1,'PY1 Data(H)'!$A$1:$BR$1,_xlfn.XLOOKUP($A21,'PY1 Data(H)'!$A$1:$A$288,'PY1 Data(H)'!$A$1:$BR$288))</f>
        <v>93657853</v>
      </c>
      <c r="V21" s="176" cm="1">
        <f t="array" ref="V21">_xlfn.XLOOKUP(V$1,'PY1 Data(H)'!$A$1:$BR$1,_xlfn.XLOOKUP($A21,'PY1 Data(H)'!$A$1:$A$288,'PY1 Data(H)'!$A$1:$BR$288))</f>
        <v>3513748</v>
      </c>
      <c r="W21" s="176" cm="1">
        <f t="array" ref="W21">_xlfn.XLOOKUP(W$1,'PY1 Data(H)'!$A$1:$BR$1,_xlfn.XLOOKUP($A21,'PY1 Data(H)'!$A$1:$A$288,'PY1 Data(H)'!$A$1:$BR$288))</f>
        <v>625421</v>
      </c>
      <c r="X21" s="176" cm="1">
        <f t="array" ref="X21">_xlfn.XLOOKUP(X$1,'PY1 Data(H)'!$A$1:$BR$1,_xlfn.XLOOKUP($A21,'PY1 Data(H)'!$A$1:$A$288,'PY1 Data(H)'!$A$1:$BR$288))</f>
        <v>3603935</v>
      </c>
      <c r="Y21" s="176" cm="1">
        <f t="array" ref="Y21">_xlfn.XLOOKUP(Y$1,'PY1 Data(H)'!$A$1:$BR$1,_xlfn.XLOOKUP($A21,'PY1 Data(H)'!$A$1:$A$288,'PY1 Data(H)'!$A$1:$BR$288))</f>
        <v>2867786</v>
      </c>
      <c r="Z21" s="176" cm="1">
        <f t="array" ref="Z21">_xlfn.XLOOKUP(Z$1,'PY1 Data(H)'!$A$1:$BR$1,_xlfn.XLOOKUP($A21,'PY1 Data(H)'!$A$1:$A$288,'PY1 Data(H)'!$A$1:$BR$288))</f>
        <v>0</v>
      </c>
      <c r="AA21" s="176" cm="1">
        <f t="array" ref="AA21">_xlfn.XLOOKUP(AA$1,'PY1 Data(H)'!$A$1:$BR$1,_xlfn.XLOOKUP($A21,'PY1 Data(H)'!$A$1:$A$288,'PY1 Data(H)'!$A$1:$BR$288))</f>
        <v>1329956</v>
      </c>
      <c r="AB21" s="176" cm="1">
        <f t="array" ref="AB21">_xlfn.XLOOKUP(AB$1,'PY1 Data(H)'!$A$1:$BR$1,_xlfn.XLOOKUP($A21,'PY1 Data(H)'!$A$1:$A$288,'PY1 Data(H)'!$A$1:$BR$288))</f>
        <v>1147754</v>
      </c>
      <c r="AC21" s="176" cm="1">
        <f t="array" ref="AC21">_xlfn.XLOOKUP(AC$1,'PY1 Data(H)'!$A$1:$BR$1,_xlfn.XLOOKUP($A21,'PY1 Data(H)'!$A$1:$A$288,'PY1 Data(H)'!$A$1:$BR$288))</f>
        <v>11648484</v>
      </c>
      <c r="AD21" s="176" cm="1">
        <f t="array" ref="AD21">_xlfn.XLOOKUP(AD$1,'PY1 Data(H)'!$A$1:$BR$1,_xlfn.XLOOKUP($A21,'PY1 Data(H)'!$A$1:$A$288,'PY1 Data(H)'!$A$1:$BR$288))</f>
        <v>3243640</v>
      </c>
      <c r="AE21" s="176" cm="1">
        <f t="array" ref="AE21">_xlfn.XLOOKUP(AE$1,'PY1 Data(H)'!$A$1:$BR$1,_xlfn.XLOOKUP($A21,'PY1 Data(H)'!$A$1:$A$288,'PY1 Data(H)'!$A$1:$BR$288))</f>
        <v>462555</v>
      </c>
      <c r="AF21" s="176" cm="1">
        <f t="array" ref="AF21">_xlfn.XLOOKUP(AF$1,'PY1 Data(H)'!$A$1:$BR$1,_xlfn.XLOOKUP($A21,'PY1 Data(H)'!$A$1:$A$288,'PY1 Data(H)'!$A$1:$BR$288))</f>
        <v>43714192</v>
      </c>
      <c r="AG21" s="176" cm="1">
        <f t="array" ref="AG21">_xlfn.XLOOKUP(AG$1,'PY1 Data(H)'!$A$1:$BR$1,_xlfn.XLOOKUP($A21,'PY1 Data(H)'!$A$1:$A$288,'PY1 Data(H)'!$A$1:$BR$288))</f>
        <v>7176478</v>
      </c>
      <c r="AH21" s="176" cm="1">
        <f t="array" ref="AH21">_xlfn.XLOOKUP(AH$1,'PY1 Data(H)'!$A$1:$BR$1,_xlfn.XLOOKUP($A21,'PY1 Data(H)'!$A$1:$A$288,'PY1 Data(H)'!$A$1:$BR$288))</f>
        <v>20618342</v>
      </c>
      <c r="AI21" s="176" cm="1">
        <f t="array" ref="AI21">_xlfn.XLOOKUP(AI$1,'PY1 Data(H)'!$A$1:$BR$1,_xlfn.XLOOKUP($A21,'PY1 Data(H)'!$A$1:$A$288,'PY1 Data(H)'!$A$1:$BR$288))</f>
        <v>0</v>
      </c>
      <c r="AJ21" s="176" cm="1">
        <f t="array" ref="AJ21">_xlfn.XLOOKUP(AJ$1,'PY1 Data(H)'!$A$1:$BR$1,_xlfn.XLOOKUP($A21,'PY1 Data(H)'!$A$1:$A$288,'PY1 Data(H)'!$A$1:$BR$288))</f>
        <v>13394286</v>
      </c>
      <c r="AK21" s="176" cm="1">
        <f t="array" ref="AK21">_xlfn.XLOOKUP(AK$1,'PY1 Data(H)'!$A$1:$BR$1,_xlfn.XLOOKUP($A21,'PY1 Data(H)'!$A$1:$A$288,'PY1 Data(H)'!$A$1:$BR$288))</f>
        <v>597424</v>
      </c>
      <c r="AL21" s="176" cm="1">
        <f t="array" ref="AL21">_xlfn.XLOOKUP(AL$1,'PY1 Data(H)'!$A$1:$BR$1,_xlfn.XLOOKUP($A21,'PY1 Data(H)'!$A$1:$A$288,'PY1 Data(H)'!$A$1:$BR$288))</f>
        <v>1163475</v>
      </c>
      <c r="AM21" s="176" cm="1">
        <f t="array" ref="AM21">_xlfn.XLOOKUP(AM$1,'PY1 Data(H)'!$A$1:$BR$1,_xlfn.XLOOKUP($A21,'PY1 Data(H)'!$A$1:$A$288,'PY1 Data(H)'!$A$1:$BR$288))</f>
        <v>28374787</v>
      </c>
      <c r="AN21" s="176" cm="1">
        <f t="array" ref="AN21">_xlfn.XLOOKUP(AN$1,'PY1 Data(H)'!$A$1:$BR$1,_xlfn.XLOOKUP($A21,'PY1 Data(H)'!$A$1:$A$288,'PY1 Data(H)'!$A$1:$BR$288))</f>
        <v>0</v>
      </c>
      <c r="AO21" s="176" cm="1">
        <f t="array" ref="AO21">_xlfn.XLOOKUP(AO$1,'PY1 Data(H)'!$A$1:$BR$1,_xlfn.XLOOKUP($A21,'PY1 Data(H)'!$A$1:$A$288,'PY1 Data(H)'!$A$1:$BR$288))</f>
        <v>7968480</v>
      </c>
      <c r="AP21" s="176" cm="1">
        <f t="array" ref="AP21">_xlfn.XLOOKUP(AP$1,'PY1 Data(H)'!$A$1:$BR$1,_xlfn.XLOOKUP($A21,'PY1 Data(H)'!$A$1:$A$288,'PY1 Data(H)'!$A$1:$BR$288))</f>
        <v>0</v>
      </c>
      <c r="AQ21" s="176" cm="1">
        <f t="array" ref="AQ21">_xlfn.XLOOKUP(AQ$1,'PY1 Data(H)'!$A$1:$BR$1,_xlfn.XLOOKUP($A21,'PY1 Data(H)'!$A$1:$A$288,'PY1 Data(H)'!$A$1:$BR$288))</f>
        <v>2243985</v>
      </c>
      <c r="AR21" s="176" cm="1">
        <f t="array" ref="AR21">_xlfn.XLOOKUP(AR$1,'PY1 Data(H)'!$A$1:$BR$1,_xlfn.XLOOKUP($A21,'PY1 Data(H)'!$A$1:$A$288,'PY1 Data(H)'!$A$1:$BR$288))</f>
        <v>1273810</v>
      </c>
      <c r="AS21" s="176" cm="1">
        <f t="array" ref="AS21">_xlfn.XLOOKUP(AS$1,'PY1 Data(H)'!$A$1:$BR$1,_xlfn.XLOOKUP($A21,'PY1 Data(H)'!$A$1:$A$288,'PY1 Data(H)'!$A$1:$BR$288))</f>
        <v>332512</v>
      </c>
      <c r="AT21" s="176" cm="1">
        <f t="array" ref="AT21">_xlfn.XLOOKUP(AT$1,'PY1 Data(H)'!$A$1:$BR$1,_xlfn.XLOOKUP($A21,'PY1 Data(H)'!$A$1:$A$288,'PY1 Data(H)'!$A$1:$BR$288))</f>
        <v>0</v>
      </c>
      <c r="AU21" s="176" cm="1">
        <f t="array" ref="AU21">_xlfn.XLOOKUP(AU$1,'PY1 Data(H)'!$A$1:$BR$1,_xlfn.XLOOKUP($A21,'PY1 Data(H)'!$A$1:$A$288,'PY1 Data(H)'!$A$1:$BR$288))</f>
        <v>14372154</v>
      </c>
      <c r="AV21" s="176" cm="1">
        <f t="array" ref="AV21">_xlfn.XLOOKUP(AV$1,'PY1 Data(H)'!$A$1:$BR$1,_xlfn.XLOOKUP($A21,'PY1 Data(H)'!$A$1:$A$288,'PY1 Data(H)'!$A$1:$BR$288))</f>
        <v>0</v>
      </c>
      <c r="AW21" s="176" cm="1">
        <f t="array" ref="AW21">_xlfn.XLOOKUP(AW$1,'PY1 Data(H)'!$A$1:$BR$1,_xlfn.XLOOKUP($A21,'PY1 Data(H)'!$A$1:$A$288,'PY1 Data(H)'!$A$1:$BR$288))</f>
        <v>0</v>
      </c>
      <c r="AX21" s="176" cm="1">
        <f t="array" ref="AX21">_xlfn.XLOOKUP(AX$1,'PY1 Data(H)'!$A$1:$BR$1,_xlfn.XLOOKUP($A21,'PY1 Data(H)'!$A$1:$A$288,'PY1 Data(H)'!$A$1:$BR$288))</f>
        <v>38493</v>
      </c>
      <c r="AY21" s="176" cm="1">
        <f t="array" ref="AY21">_xlfn.XLOOKUP(AY$1,'PY1 Data(H)'!$A$1:$BR$1,_xlfn.XLOOKUP($A21,'PY1 Data(H)'!$A$1:$A$288,'PY1 Data(H)'!$A$1:$BR$288))</f>
        <v>3275984</v>
      </c>
      <c r="AZ21" s="176" cm="1">
        <f t="array" ref="AZ21">_xlfn.XLOOKUP(AZ$1,'PY1 Data(H)'!$A$1:$BR$1,_xlfn.XLOOKUP($A21,'PY1 Data(H)'!$A$1:$A$288,'PY1 Data(H)'!$A$1:$BR$288))</f>
        <v>1882631</v>
      </c>
    </row>
    <row r="22" spans="1:52" x14ac:dyDescent="0.3">
      <c r="A22">
        <v>503</v>
      </c>
      <c r="D22" s="176" cm="1">
        <f t="array" ref="D22">_xlfn.XLOOKUP(D$1,'PY1 Data(H)'!$A$1:$BR$1,_xlfn.XLOOKUP($A22,'PY1 Data(H)'!$A$1:$A$288,'PY1 Data(H)'!$A$1:$BR$288))</f>
        <v>0</v>
      </c>
      <c r="E22" s="176" cm="1">
        <f t="array" ref="E22">_xlfn.XLOOKUP(E$1,'PY1 Data(H)'!$A$1:$BR$1,_xlfn.XLOOKUP($A22,'PY1 Data(H)'!$A$1:$A$288,'PY1 Data(H)'!$A$1:$BR$288))</f>
        <v>0</v>
      </c>
      <c r="F22" s="176" cm="1">
        <f t="array" ref="F22">_xlfn.XLOOKUP(F$1,'PY1 Data(H)'!$A$1:$BR$1,_xlfn.XLOOKUP($A22,'PY1 Data(H)'!$A$1:$A$288,'PY1 Data(H)'!$A$1:$BR$288))</f>
        <v>214246</v>
      </c>
      <c r="G22" s="176" cm="1">
        <f t="array" ref="G22">_xlfn.XLOOKUP(G$1,'PY1 Data(H)'!$A$1:$BR$1,_xlfn.XLOOKUP($A22,'PY1 Data(H)'!$A$1:$A$288,'PY1 Data(H)'!$A$1:$BR$288))</f>
        <v>0</v>
      </c>
      <c r="H22" s="176" cm="1">
        <f t="array" ref="H22">_xlfn.XLOOKUP(H$1,'PY1 Data(H)'!$A$1:$BR$1,_xlfn.XLOOKUP($A22,'PY1 Data(H)'!$A$1:$A$288,'PY1 Data(H)'!$A$1:$BR$288))</f>
        <v>8509166</v>
      </c>
      <c r="I22" s="176" cm="1">
        <f t="array" ref="I22">_xlfn.XLOOKUP(I$1,'PY1 Data(H)'!$A$1:$BR$1,_xlfn.XLOOKUP($A22,'PY1 Data(H)'!$A$1:$A$288,'PY1 Data(H)'!$A$1:$BR$288))</f>
        <v>0</v>
      </c>
      <c r="J22" s="176" cm="1">
        <f t="array" ref="J22">_xlfn.XLOOKUP(J$1,'PY1 Data(H)'!$A$1:$BR$1,_xlfn.XLOOKUP($A22,'PY1 Data(H)'!$A$1:$A$288,'PY1 Data(H)'!$A$1:$BR$288))</f>
        <v>46401158</v>
      </c>
      <c r="K22" s="176" cm="1">
        <f t="array" ref="K22">_xlfn.XLOOKUP(K$1,'PY1 Data(H)'!$A$1:$BR$1,_xlfn.XLOOKUP($A22,'PY1 Data(H)'!$A$1:$A$288,'PY1 Data(H)'!$A$1:$BR$288))</f>
        <v>0</v>
      </c>
      <c r="L22" s="176" cm="1">
        <f t="array" ref="L22">_xlfn.XLOOKUP(L$1,'PY1 Data(H)'!$A$1:$BR$1,_xlfn.XLOOKUP($A22,'PY1 Data(H)'!$A$1:$A$288,'PY1 Data(H)'!$A$1:$BR$288))</f>
        <v>0</v>
      </c>
      <c r="M22" s="176" cm="1">
        <f t="array" ref="M22">_xlfn.XLOOKUP(M$1,'PY1 Data(H)'!$A$1:$BR$1,_xlfn.XLOOKUP($A22,'PY1 Data(H)'!$A$1:$A$288,'PY1 Data(H)'!$A$1:$BR$288))</f>
        <v>1244261</v>
      </c>
      <c r="N22" s="176" cm="1">
        <f t="array" ref="N22">_xlfn.XLOOKUP(N$1,'PY1 Data(H)'!$A$1:$BR$1,_xlfn.XLOOKUP($A22,'PY1 Data(H)'!$A$1:$A$288,'PY1 Data(H)'!$A$1:$BR$288))</f>
        <v>968049</v>
      </c>
      <c r="O22" s="176" cm="1">
        <f t="array" ref="O22">_xlfn.XLOOKUP(O$1,'PY1 Data(H)'!$A$1:$BR$1,_xlfn.XLOOKUP($A22,'PY1 Data(H)'!$A$1:$A$288,'PY1 Data(H)'!$A$1:$BR$288))</f>
        <v>0</v>
      </c>
      <c r="P22" s="176" cm="1">
        <f t="array" ref="P22">_xlfn.XLOOKUP(P$1,'PY1 Data(H)'!$A$1:$BR$1,_xlfn.XLOOKUP($A22,'PY1 Data(H)'!$A$1:$A$288,'PY1 Data(H)'!$A$1:$BR$288))</f>
        <v>140729255</v>
      </c>
      <c r="Q22" s="176" cm="1">
        <f t="array" ref="Q22">_xlfn.XLOOKUP(Q$1,'PY1 Data(H)'!$A$1:$BR$1,_xlfn.XLOOKUP($A22,'PY1 Data(H)'!$A$1:$A$288,'PY1 Data(H)'!$A$1:$BR$288))</f>
        <v>86208</v>
      </c>
      <c r="R22" s="176" cm="1">
        <f t="array" ref="R22">_xlfn.XLOOKUP(R$1,'PY1 Data(H)'!$A$1:$BR$1,_xlfn.XLOOKUP($A22,'PY1 Data(H)'!$A$1:$A$288,'PY1 Data(H)'!$A$1:$BR$288))</f>
        <v>0</v>
      </c>
      <c r="S22" s="176" cm="1">
        <f t="array" ref="S22">_xlfn.XLOOKUP(S$1,'PY1 Data(H)'!$A$1:$BR$1,_xlfn.XLOOKUP($A22,'PY1 Data(H)'!$A$1:$A$288,'PY1 Data(H)'!$A$1:$BR$288))</f>
        <v>368616</v>
      </c>
      <c r="T22" s="176" cm="1">
        <f t="array" ref="T22">_xlfn.XLOOKUP(T$1,'PY1 Data(H)'!$A$1:$BR$1,_xlfn.XLOOKUP($A22,'PY1 Data(H)'!$A$1:$A$288,'PY1 Data(H)'!$A$1:$BR$288))</f>
        <v>0</v>
      </c>
      <c r="U22" s="176" cm="1">
        <f t="array" ref="U22">_xlfn.XLOOKUP(U$1,'PY1 Data(H)'!$A$1:$BR$1,_xlfn.XLOOKUP($A22,'PY1 Data(H)'!$A$1:$A$288,'PY1 Data(H)'!$A$1:$BR$288))</f>
        <v>14023585</v>
      </c>
      <c r="V22" s="176" cm="1">
        <f t="array" ref="V22">_xlfn.XLOOKUP(V$1,'PY1 Data(H)'!$A$1:$BR$1,_xlfn.XLOOKUP($A22,'PY1 Data(H)'!$A$1:$A$288,'PY1 Data(H)'!$A$1:$BR$288))</f>
        <v>292092</v>
      </c>
      <c r="W22" s="176" cm="1">
        <f t="array" ref="W22">_xlfn.XLOOKUP(W$1,'PY1 Data(H)'!$A$1:$BR$1,_xlfn.XLOOKUP($A22,'PY1 Data(H)'!$A$1:$A$288,'PY1 Data(H)'!$A$1:$BR$288))</f>
        <v>199854</v>
      </c>
      <c r="X22" s="176" cm="1">
        <f t="array" ref="X22">_xlfn.XLOOKUP(X$1,'PY1 Data(H)'!$A$1:$BR$1,_xlfn.XLOOKUP($A22,'PY1 Data(H)'!$A$1:$A$288,'PY1 Data(H)'!$A$1:$BR$288))</f>
        <v>194131</v>
      </c>
      <c r="Y22" s="176" cm="1">
        <f t="array" ref="Y22">_xlfn.XLOOKUP(Y$1,'PY1 Data(H)'!$A$1:$BR$1,_xlfn.XLOOKUP($A22,'PY1 Data(H)'!$A$1:$A$288,'PY1 Data(H)'!$A$1:$BR$288))</f>
        <v>0</v>
      </c>
      <c r="Z22" s="176" cm="1">
        <f t="array" ref="Z22">_xlfn.XLOOKUP(Z$1,'PY1 Data(H)'!$A$1:$BR$1,_xlfn.XLOOKUP($A22,'PY1 Data(H)'!$A$1:$A$288,'PY1 Data(H)'!$A$1:$BR$288))</f>
        <v>0</v>
      </c>
      <c r="AA22" s="176" cm="1">
        <f t="array" ref="AA22">_xlfn.XLOOKUP(AA$1,'PY1 Data(H)'!$A$1:$BR$1,_xlfn.XLOOKUP($A22,'PY1 Data(H)'!$A$1:$A$288,'PY1 Data(H)'!$A$1:$BR$288))</f>
        <v>799064</v>
      </c>
      <c r="AB22" s="176" cm="1">
        <f t="array" ref="AB22">_xlfn.XLOOKUP(AB$1,'PY1 Data(H)'!$A$1:$BR$1,_xlfn.XLOOKUP($A22,'PY1 Data(H)'!$A$1:$A$288,'PY1 Data(H)'!$A$1:$BR$288))</f>
        <v>5475</v>
      </c>
      <c r="AC22" s="176" cm="1">
        <f t="array" ref="AC22">_xlfn.XLOOKUP(AC$1,'PY1 Data(H)'!$A$1:$BR$1,_xlfn.XLOOKUP($A22,'PY1 Data(H)'!$A$1:$A$288,'PY1 Data(H)'!$A$1:$BR$288))</f>
        <v>3832700</v>
      </c>
      <c r="AD22" s="176" cm="1">
        <f t="array" ref="AD22">_xlfn.XLOOKUP(AD$1,'PY1 Data(H)'!$A$1:$BR$1,_xlfn.XLOOKUP($A22,'PY1 Data(H)'!$A$1:$A$288,'PY1 Data(H)'!$A$1:$BR$288))</f>
        <v>479874</v>
      </c>
      <c r="AE22" s="176" cm="1">
        <f t="array" ref="AE22">_xlfn.XLOOKUP(AE$1,'PY1 Data(H)'!$A$1:$BR$1,_xlfn.XLOOKUP($A22,'PY1 Data(H)'!$A$1:$A$288,'PY1 Data(H)'!$A$1:$BR$288))</f>
        <v>13830</v>
      </c>
      <c r="AF22" s="176" cm="1">
        <f t="array" ref="AF22">_xlfn.XLOOKUP(AF$1,'PY1 Data(H)'!$A$1:$BR$1,_xlfn.XLOOKUP($A22,'PY1 Data(H)'!$A$1:$A$288,'PY1 Data(H)'!$A$1:$BR$288))</f>
        <v>4177902</v>
      </c>
      <c r="AG22" s="176" cm="1">
        <f t="array" ref="AG22">_xlfn.XLOOKUP(AG$1,'PY1 Data(H)'!$A$1:$BR$1,_xlfn.XLOOKUP($A22,'PY1 Data(H)'!$A$1:$A$288,'PY1 Data(H)'!$A$1:$BR$288))</f>
        <v>24509797</v>
      </c>
      <c r="AH22" s="176" cm="1">
        <f t="array" ref="AH22">_xlfn.XLOOKUP(AH$1,'PY1 Data(H)'!$A$1:$BR$1,_xlfn.XLOOKUP($A22,'PY1 Data(H)'!$A$1:$A$288,'PY1 Data(H)'!$A$1:$BR$288))</f>
        <v>0</v>
      </c>
      <c r="AI22" s="176" cm="1">
        <f t="array" ref="AI22">_xlfn.XLOOKUP(AI$1,'PY1 Data(H)'!$A$1:$BR$1,_xlfn.XLOOKUP($A22,'PY1 Data(H)'!$A$1:$A$288,'PY1 Data(H)'!$A$1:$BR$288))</f>
        <v>0</v>
      </c>
      <c r="AJ22" s="176" cm="1">
        <f t="array" ref="AJ22">_xlfn.XLOOKUP(AJ$1,'PY1 Data(H)'!$A$1:$BR$1,_xlfn.XLOOKUP($A22,'PY1 Data(H)'!$A$1:$A$288,'PY1 Data(H)'!$A$1:$BR$288))</f>
        <v>549550</v>
      </c>
      <c r="AK22" s="176" cm="1">
        <f t="array" ref="AK22">_xlfn.XLOOKUP(AK$1,'PY1 Data(H)'!$A$1:$BR$1,_xlfn.XLOOKUP($A22,'PY1 Data(H)'!$A$1:$A$288,'PY1 Data(H)'!$A$1:$BR$288))</f>
        <v>0</v>
      </c>
      <c r="AL22" s="176" cm="1">
        <f t="array" ref="AL22">_xlfn.XLOOKUP(AL$1,'PY1 Data(H)'!$A$1:$BR$1,_xlfn.XLOOKUP($A22,'PY1 Data(H)'!$A$1:$A$288,'PY1 Data(H)'!$A$1:$BR$288))</f>
        <v>0</v>
      </c>
      <c r="AM22" s="176" cm="1">
        <f t="array" ref="AM22">_xlfn.XLOOKUP(AM$1,'PY1 Data(H)'!$A$1:$BR$1,_xlfn.XLOOKUP($A22,'PY1 Data(H)'!$A$1:$A$288,'PY1 Data(H)'!$A$1:$BR$288))</f>
        <v>0</v>
      </c>
      <c r="AN22" s="176" cm="1">
        <f t="array" ref="AN22">_xlfn.XLOOKUP(AN$1,'PY1 Data(H)'!$A$1:$BR$1,_xlfn.XLOOKUP($A22,'PY1 Data(H)'!$A$1:$A$288,'PY1 Data(H)'!$A$1:$BR$288))</f>
        <v>0</v>
      </c>
      <c r="AO22" s="176" cm="1">
        <f t="array" ref="AO22">_xlfn.XLOOKUP(AO$1,'PY1 Data(H)'!$A$1:$BR$1,_xlfn.XLOOKUP($A22,'PY1 Data(H)'!$A$1:$A$288,'PY1 Data(H)'!$A$1:$BR$288))</f>
        <v>742814</v>
      </c>
      <c r="AP22" s="176" cm="1">
        <f t="array" ref="AP22">_xlfn.XLOOKUP(AP$1,'PY1 Data(H)'!$A$1:$BR$1,_xlfn.XLOOKUP($A22,'PY1 Data(H)'!$A$1:$A$288,'PY1 Data(H)'!$A$1:$BR$288))</f>
        <v>0</v>
      </c>
      <c r="AQ22" s="176" cm="1">
        <f t="array" ref="AQ22">_xlfn.XLOOKUP(AQ$1,'PY1 Data(H)'!$A$1:$BR$1,_xlfn.XLOOKUP($A22,'PY1 Data(H)'!$A$1:$A$288,'PY1 Data(H)'!$A$1:$BR$288))</f>
        <v>158043</v>
      </c>
      <c r="AR22" s="176" cm="1">
        <f t="array" ref="AR22">_xlfn.XLOOKUP(AR$1,'PY1 Data(H)'!$A$1:$BR$1,_xlfn.XLOOKUP($A22,'PY1 Data(H)'!$A$1:$A$288,'PY1 Data(H)'!$A$1:$BR$288))</f>
        <v>407325</v>
      </c>
      <c r="AS22" s="176" cm="1">
        <f t="array" ref="AS22">_xlfn.XLOOKUP(AS$1,'PY1 Data(H)'!$A$1:$BR$1,_xlfn.XLOOKUP($A22,'PY1 Data(H)'!$A$1:$A$288,'PY1 Data(H)'!$A$1:$BR$288))</f>
        <v>7214</v>
      </c>
      <c r="AT22" s="176" cm="1">
        <f t="array" ref="AT22">_xlfn.XLOOKUP(AT$1,'PY1 Data(H)'!$A$1:$BR$1,_xlfn.XLOOKUP($A22,'PY1 Data(H)'!$A$1:$A$288,'PY1 Data(H)'!$A$1:$BR$288))</f>
        <v>0</v>
      </c>
      <c r="AU22" s="176" cm="1">
        <f t="array" ref="AU22">_xlfn.XLOOKUP(AU$1,'PY1 Data(H)'!$A$1:$BR$1,_xlfn.XLOOKUP($A22,'PY1 Data(H)'!$A$1:$A$288,'PY1 Data(H)'!$A$1:$BR$288))</f>
        <v>945187</v>
      </c>
      <c r="AV22" s="176" cm="1">
        <f t="array" ref="AV22">_xlfn.XLOOKUP(AV$1,'PY1 Data(H)'!$A$1:$BR$1,_xlfn.XLOOKUP($A22,'PY1 Data(H)'!$A$1:$A$288,'PY1 Data(H)'!$A$1:$BR$288))</f>
        <v>0</v>
      </c>
      <c r="AW22" s="176" cm="1">
        <f t="array" ref="AW22">_xlfn.XLOOKUP(AW$1,'PY1 Data(H)'!$A$1:$BR$1,_xlfn.XLOOKUP($A22,'PY1 Data(H)'!$A$1:$A$288,'PY1 Data(H)'!$A$1:$BR$288))</f>
        <v>0</v>
      </c>
      <c r="AX22" s="176" cm="1">
        <f t="array" ref="AX22">_xlfn.XLOOKUP(AX$1,'PY1 Data(H)'!$A$1:$BR$1,_xlfn.XLOOKUP($A22,'PY1 Data(H)'!$A$1:$A$288,'PY1 Data(H)'!$A$1:$BR$288))</f>
        <v>630</v>
      </c>
      <c r="AY22" s="176" cm="1">
        <f t="array" ref="AY22">_xlfn.XLOOKUP(AY$1,'PY1 Data(H)'!$A$1:$BR$1,_xlfn.XLOOKUP($A22,'PY1 Data(H)'!$A$1:$A$288,'PY1 Data(H)'!$A$1:$BR$288))</f>
        <v>74355</v>
      </c>
      <c r="AZ22" s="176" cm="1">
        <f t="array" ref="AZ22">_xlfn.XLOOKUP(AZ$1,'PY1 Data(H)'!$A$1:$BR$1,_xlfn.XLOOKUP($A22,'PY1 Data(H)'!$A$1:$A$288,'PY1 Data(H)'!$A$1:$BR$288))</f>
        <v>0</v>
      </c>
    </row>
    <row r="23" spans="1:52" x14ac:dyDescent="0.3">
      <c r="D23" s="176" t="e" cm="1">
        <f t="array" ref="D23">_xlfn.XLOOKUP(D$1,'PY1 Data(H)'!$A$1:$BR$1,_xlfn.XLOOKUP($A23,'PY1 Data(H)'!$A$1:$A$288,'PY1 Data(H)'!$A$1:$BR$288))</f>
        <v>#N/A</v>
      </c>
      <c r="E23" s="176" t="e" cm="1">
        <f t="array" ref="E23">_xlfn.XLOOKUP(E$1,'PY1 Data(H)'!$A$1:$BR$1,_xlfn.XLOOKUP($A23,'PY1 Data(H)'!$A$1:$A$288,'PY1 Data(H)'!$A$1:$BR$288))</f>
        <v>#N/A</v>
      </c>
      <c r="F23" s="176" t="e" cm="1">
        <f t="array" ref="F23">_xlfn.XLOOKUP(F$1,'PY1 Data(H)'!$A$1:$BR$1,_xlfn.XLOOKUP($A23,'PY1 Data(H)'!$A$1:$A$288,'PY1 Data(H)'!$A$1:$BR$288))</f>
        <v>#N/A</v>
      </c>
      <c r="G23" s="176" t="e" cm="1">
        <f t="array" ref="G23">_xlfn.XLOOKUP(G$1,'PY1 Data(H)'!$A$1:$BR$1,_xlfn.XLOOKUP($A23,'PY1 Data(H)'!$A$1:$A$288,'PY1 Data(H)'!$A$1:$BR$288))</f>
        <v>#N/A</v>
      </c>
      <c r="H23" s="176" t="e" cm="1">
        <f t="array" ref="H23">_xlfn.XLOOKUP(H$1,'PY1 Data(H)'!$A$1:$BR$1,_xlfn.XLOOKUP($A23,'PY1 Data(H)'!$A$1:$A$288,'PY1 Data(H)'!$A$1:$BR$288))</f>
        <v>#N/A</v>
      </c>
      <c r="I23" s="176" t="e" cm="1">
        <f t="array" ref="I23">_xlfn.XLOOKUP(I$1,'PY1 Data(H)'!$A$1:$BR$1,_xlfn.XLOOKUP($A23,'PY1 Data(H)'!$A$1:$A$288,'PY1 Data(H)'!$A$1:$BR$288))</f>
        <v>#N/A</v>
      </c>
      <c r="J23" s="176" t="e" cm="1">
        <f t="array" ref="J23">_xlfn.XLOOKUP(J$1,'PY1 Data(H)'!$A$1:$BR$1,_xlfn.XLOOKUP($A23,'PY1 Data(H)'!$A$1:$A$288,'PY1 Data(H)'!$A$1:$BR$288))</f>
        <v>#N/A</v>
      </c>
      <c r="K23" s="176" t="e" cm="1">
        <f t="array" ref="K23">_xlfn.XLOOKUP(K$1,'PY1 Data(H)'!$A$1:$BR$1,_xlfn.XLOOKUP($A23,'PY1 Data(H)'!$A$1:$A$288,'PY1 Data(H)'!$A$1:$BR$288))</f>
        <v>#N/A</v>
      </c>
      <c r="L23" s="176" t="e" cm="1">
        <f t="array" ref="L23">_xlfn.XLOOKUP(L$1,'PY1 Data(H)'!$A$1:$BR$1,_xlfn.XLOOKUP($A23,'PY1 Data(H)'!$A$1:$A$288,'PY1 Data(H)'!$A$1:$BR$288))</f>
        <v>#N/A</v>
      </c>
      <c r="M23" s="176" t="e" cm="1">
        <f t="array" ref="M23">_xlfn.XLOOKUP(M$1,'PY1 Data(H)'!$A$1:$BR$1,_xlfn.XLOOKUP($A23,'PY1 Data(H)'!$A$1:$A$288,'PY1 Data(H)'!$A$1:$BR$288))</f>
        <v>#N/A</v>
      </c>
      <c r="N23" s="176" t="e" cm="1">
        <f t="array" ref="N23">_xlfn.XLOOKUP(N$1,'PY1 Data(H)'!$A$1:$BR$1,_xlfn.XLOOKUP($A23,'PY1 Data(H)'!$A$1:$A$288,'PY1 Data(H)'!$A$1:$BR$288))</f>
        <v>#N/A</v>
      </c>
      <c r="O23" s="176" t="e" cm="1">
        <f t="array" ref="O23">_xlfn.XLOOKUP(O$1,'PY1 Data(H)'!$A$1:$BR$1,_xlfn.XLOOKUP($A23,'PY1 Data(H)'!$A$1:$A$288,'PY1 Data(H)'!$A$1:$BR$288))</f>
        <v>#N/A</v>
      </c>
      <c r="P23" s="176" t="e" cm="1">
        <f t="array" ref="P23">_xlfn.XLOOKUP(P$1,'PY1 Data(H)'!$A$1:$BR$1,_xlfn.XLOOKUP($A23,'PY1 Data(H)'!$A$1:$A$288,'PY1 Data(H)'!$A$1:$BR$288))</f>
        <v>#N/A</v>
      </c>
      <c r="Q23" s="176" t="e" cm="1">
        <f t="array" ref="Q23">_xlfn.XLOOKUP(Q$1,'PY1 Data(H)'!$A$1:$BR$1,_xlfn.XLOOKUP($A23,'PY1 Data(H)'!$A$1:$A$288,'PY1 Data(H)'!$A$1:$BR$288))</f>
        <v>#N/A</v>
      </c>
      <c r="R23" s="176" t="e" cm="1">
        <f t="array" ref="R23">_xlfn.XLOOKUP(R$1,'PY1 Data(H)'!$A$1:$BR$1,_xlfn.XLOOKUP($A23,'PY1 Data(H)'!$A$1:$A$288,'PY1 Data(H)'!$A$1:$BR$288))</f>
        <v>#N/A</v>
      </c>
      <c r="S23" s="176" t="e" cm="1">
        <f t="array" ref="S23">_xlfn.XLOOKUP(S$1,'PY1 Data(H)'!$A$1:$BR$1,_xlfn.XLOOKUP($A23,'PY1 Data(H)'!$A$1:$A$288,'PY1 Data(H)'!$A$1:$BR$288))</f>
        <v>#N/A</v>
      </c>
      <c r="T23" s="176" t="e" cm="1">
        <f t="array" ref="T23">_xlfn.XLOOKUP(T$1,'PY1 Data(H)'!$A$1:$BR$1,_xlfn.XLOOKUP($A23,'PY1 Data(H)'!$A$1:$A$288,'PY1 Data(H)'!$A$1:$BR$288))</f>
        <v>#N/A</v>
      </c>
      <c r="U23" s="176" t="e" cm="1">
        <f t="array" ref="U23">_xlfn.XLOOKUP(U$1,'PY1 Data(H)'!$A$1:$BR$1,_xlfn.XLOOKUP($A23,'PY1 Data(H)'!$A$1:$A$288,'PY1 Data(H)'!$A$1:$BR$288))</f>
        <v>#N/A</v>
      </c>
      <c r="V23" s="176" t="e" cm="1">
        <f t="array" ref="V23">_xlfn.XLOOKUP(V$1,'PY1 Data(H)'!$A$1:$BR$1,_xlfn.XLOOKUP($A23,'PY1 Data(H)'!$A$1:$A$288,'PY1 Data(H)'!$A$1:$BR$288))</f>
        <v>#N/A</v>
      </c>
      <c r="W23" s="176" t="e" cm="1">
        <f t="array" ref="W23">_xlfn.XLOOKUP(W$1,'PY1 Data(H)'!$A$1:$BR$1,_xlfn.XLOOKUP($A23,'PY1 Data(H)'!$A$1:$A$288,'PY1 Data(H)'!$A$1:$BR$288))</f>
        <v>#N/A</v>
      </c>
      <c r="X23" s="176" t="e" cm="1">
        <f t="array" ref="X23">_xlfn.XLOOKUP(X$1,'PY1 Data(H)'!$A$1:$BR$1,_xlfn.XLOOKUP($A23,'PY1 Data(H)'!$A$1:$A$288,'PY1 Data(H)'!$A$1:$BR$288))</f>
        <v>#N/A</v>
      </c>
      <c r="Y23" s="176" t="e" cm="1">
        <f t="array" ref="Y23">_xlfn.XLOOKUP(Y$1,'PY1 Data(H)'!$A$1:$BR$1,_xlfn.XLOOKUP($A23,'PY1 Data(H)'!$A$1:$A$288,'PY1 Data(H)'!$A$1:$BR$288))</f>
        <v>#N/A</v>
      </c>
      <c r="Z23" s="176" t="e" cm="1">
        <f t="array" ref="Z23">_xlfn.XLOOKUP(Z$1,'PY1 Data(H)'!$A$1:$BR$1,_xlfn.XLOOKUP($A23,'PY1 Data(H)'!$A$1:$A$288,'PY1 Data(H)'!$A$1:$BR$288))</f>
        <v>#N/A</v>
      </c>
      <c r="AA23" s="176" t="e" cm="1">
        <f t="array" ref="AA23">_xlfn.XLOOKUP(AA$1,'PY1 Data(H)'!$A$1:$BR$1,_xlfn.XLOOKUP($A23,'PY1 Data(H)'!$A$1:$A$288,'PY1 Data(H)'!$A$1:$BR$288))</f>
        <v>#N/A</v>
      </c>
      <c r="AB23" s="176" t="e" cm="1">
        <f t="array" ref="AB23">_xlfn.XLOOKUP(AB$1,'PY1 Data(H)'!$A$1:$BR$1,_xlfn.XLOOKUP($A23,'PY1 Data(H)'!$A$1:$A$288,'PY1 Data(H)'!$A$1:$BR$288))</f>
        <v>#N/A</v>
      </c>
      <c r="AC23" s="176" t="e" cm="1">
        <f t="array" ref="AC23">_xlfn.XLOOKUP(AC$1,'PY1 Data(H)'!$A$1:$BR$1,_xlfn.XLOOKUP($A23,'PY1 Data(H)'!$A$1:$A$288,'PY1 Data(H)'!$A$1:$BR$288))</f>
        <v>#N/A</v>
      </c>
      <c r="AD23" s="176" t="e" cm="1">
        <f t="array" ref="AD23">_xlfn.XLOOKUP(AD$1,'PY1 Data(H)'!$A$1:$BR$1,_xlfn.XLOOKUP($A23,'PY1 Data(H)'!$A$1:$A$288,'PY1 Data(H)'!$A$1:$BR$288))</f>
        <v>#N/A</v>
      </c>
      <c r="AE23" s="176" t="e" cm="1">
        <f t="array" ref="AE23">_xlfn.XLOOKUP(AE$1,'PY1 Data(H)'!$A$1:$BR$1,_xlfn.XLOOKUP($A23,'PY1 Data(H)'!$A$1:$A$288,'PY1 Data(H)'!$A$1:$BR$288))</f>
        <v>#N/A</v>
      </c>
      <c r="AF23" s="176" t="e" cm="1">
        <f t="array" ref="AF23">_xlfn.XLOOKUP(AF$1,'PY1 Data(H)'!$A$1:$BR$1,_xlfn.XLOOKUP($A23,'PY1 Data(H)'!$A$1:$A$288,'PY1 Data(H)'!$A$1:$BR$288))</f>
        <v>#N/A</v>
      </c>
      <c r="AG23" s="176" t="e" cm="1">
        <f t="array" ref="AG23">_xlfn.XLOOKUP(AG$1,'PY1 Data(H)'!$A$1:$BR$1,_xlfn.XLOOKUP($A23,'PY1 Data(H)'!$A$1:$A$288,'PY1 Data(H)'!$A$1:$BR$288))</f>
        <v>#N/A</v>
      </c>
      <c r="AH23" s="176" t="e" cm="1">
        <f t="array" ref="AH23">_xlfn.XLOOKUP(AH$1,'PY1 Data(H)'!$A$1:$BR$1,_xlfn.XLOOKUP($A23,'PY1 Data(H)'!$A$1:$A$288,'PY1 Data(H)'!$A$1:$BR$288))</f>
        <v>#N/A</v>
      </c>
      <c r="AI23" s="176" t="e" cm="1">
        <f t="array" ref="AI23">_xlfn.XLOOKUP(AI$1,'PY1 Data(H)'!$A$1:$BR$1,_xlfn.XLOOKUP($A23,'PY1 Data(H)'!$A$1:$A$288,'PY1 Data(H)'!$A$1:$BR$288))</f>
        <v>#N/A</v>
      </c>
      <c r="AJ23" s="176" t="e" cm="1">
        <f t="array" ref="AJ23">_xlfn.XLOOKUP(AJ$1,'PY1 Data(H)'!$A$1:$BR$1,_xlfn.XLOOKUP($A23,'PY1 Data(H)'!$A$1:$A$288,'PY1 Data(H)'!$A$1:$BR$288))</f>
        <v>#N/A</v>
      </c>
      <c r="AK23" s="176" t="e" cm="1">
        <f t="array" ref="AK23">_xlfn.XLOOKUP(AK$1,'PY1 Data(H)'!$A$1:$BR$1,_xlfn.XLOOKUP($A23,'PY1 Data(H)'!$A$1:$A$288,'PY1 Data(H)'!$A$1:$BR$288))</f>
        <v>#N/A</v>
      </c>
      <c r="AL23" s="176" t="e" cm="1">
        <f t="array" ref="AL23">_xlfn.XLOOKUP(AL$1,'PY1 Data(H)'!$A$1:$BR$1,_xlfn.XLOOKUP($A23,'PY1 Data(H)'!$A$1:$A$288,'PY1 Data(H)'!$A$1:$BR$288))</f>
        <v>#N/A</v>
      </c>
      <c r="AM23" s="176" t="e" cm="1">
        <f t="array" ref="AM23">_xlfn.XLOOKUP(AM$1,'PY1 Data(H)'!$A$1:$BR$1,_xlfn.XLOOKUP($A23,'PY1 Data(H)'!$A$1:$A$288,'PY1 Data(H)'!$A$1:$BR$288))</f>
        <v>#N/A</v>
      </c>
      <c r="AN23" s="176" t="e" cm="1">
        <f t="array" ref="AN23">_xlfn.XLOOKUP(AN$1,'PY1 Data(H)'!$A$1:$BR$1,_xlfn.XLOOKUP($A23,'PY1 Data(H)'!$A$1:$A$288,'PY1 Data(H)'!$A$1:$BR$288))</f>
        <v>#N/A</v>
      </c>
      <c r="AO23" s="176" t="e" cm="1">
        <f t="array" ref="AO23">_xlfn.XLOOKUP(AO$1,'PY1 Data(H)'!$A$1:$BR$1,_xlfn.XLOOKUP($A23,'PY1 Data(H)'!$A$1:$A$288,'PY1 Data(H)'!$A$1:$BR$288))</f>
        <v>#N/A</v>
      </c>
      <c r="AP23" s="176" t="e" cm="1">
        <f t="array" ref="AP23">_xlfn.XLOOKUP(AP$1,'PY1 Data(H)'!$A$1:$BR$1,_xlfn.XLOOKUP($A23,'PY1 Data(H)'!$A$1:$A$288,'PY1 Data(H)'!$A$1:$BR$288))</f>
        <v>#N/A</v>
      </c>
      <c r="AQ23" s="176" t="e" cm="1">
        <f t="array" ref="AQ23">_xlfn.XLOOKUP(AQ$1,'PY1 Data(H)'!$A$1:$BR$1,_xlfn.XLOOKUP($A23,'PY1 Data(H)'!$A$1:$A$288,'PY1 Data(H)'!$A$1:$BR$288))</f>
        <v>#N/A</v>
      </c>
      <c r="AR23" s="176" t="e" cm="1">
        <f t="array" ref="AR23">_xlfn.XLOOKUP(AR$1,'PY1 Data(H)'!$A$1:$BR$1,_xlfn.XLOOKUP($A23,'PY1 Data(H)'!$A$1:$A$288,'PY1 Data(H)'!$A$1:$BR$288))</f>
        <v>#N/A</v>
      </c>
      <c r="AS23" s="176" t="e" cm="1">
        <f t="array" ref="AS23">_xlfn.XLOOKUP(AS$1,'PY1 Data(H)'!$A$1:$BR$1,_xlfn.XLOOKUP($A23,'PY1 Data(H)'!$A$1:$A$288,'PY1 Data(H)'!$A$1:$BR$288))</f>
        <v>#N/A</v>
      </c>
      <c r="AT23" s="176" t="e" cm="1">
        <f t="array" ref="AT23">_xlfn.XLOOKUP(AT$1,'PY1 Data(H)'!$A$1:$BR$1,_xlfn.XLOOKUP($A23,'PY1 Data(H)'!$A$1:$A$288,'PY1 Data(H)'!$A$1:$BR$288))</f>
        <v>#N/A</v>
      </c>
      <c r="AU23" s="176" t="e" cm="1">
        <f t="array" ref="AU23">_xlfn.XLOOKUP(AU$1,'PY1 Data(H)'!$A$1:$BR$1,_xlfn.XLOOKUP($A23,'PY1 Data(H)'!$A$1:$A$288,'PY1 Data(H)'!$A$1:$BR$288))</f>
        <v>#N/A</v>
      </c>
      <c r="AV23" s="176" t="e" cm="1">
        <f t="array" ref="AV23">_xlfn.XLOOKUP(AV$1,'PY1 Data(H)'!$A$1:$BR$1,_xlfn.XLOOKUP($A23,'PY1 Data(H)'!$A$1:$A$288,'PY1 Data(H)'!$A$1:$BR$288))</f>
        <v>#N/A</v>
      </c>
      <c r="AW23" s="176" t="e" cm="1">
        <f t="array" ref="AW23">_xlfn.XLOOKUP(AW$1,'PY1 Data(H)'!$A$1:$BR$1,_xlfn.XLOOKUP($A23,'PY1 Data(H)'!$A$1:$A$288,'PY1 Data(H)'!$A$1:$BR$288))</f>
        <v>#N/A</v>
      </c>
      <c r="AX23" s="176" t="e" cm="1">
        <f t="array" ref="AX23">_xlfn.XLOOKUP(AX$1,'PY1 Data(H)'!$A$1:$BR$1,_xlfn.XLOOKUP($A23,'PY1 Data(H)'!$A$1:$A$288,'PY1 Data(H)'!$A$1:$BR$288))</f>
        <v>#N/A</v>
      </c>
      <c r="AY23" s="176" t="e" cm="1">
        <f t="array" ref="AY23">_xlfn.XLOOKUP(AY$1,'PY1 Data(H)'!$A$1:$BR$1,_xlfn.XLOOKUP($A23,'PY1 Data(H)'!$A$1:$A$288,'PY1 Data(H)'!$A$1:$BR$288))</f>
        <v>#N/A</v>
      </c>
      <c r="AZ23" s="176" t="e" cm="1">
        <f t="array" ref="AZ23">_xlfn.XLOOKUP(AZ$1,'PY1 Data(H)'!$A$1:$BR$1,_xlfn.XLOOKUP($A23,'PY1 Data(H)'!$A$1:$A$288,'PY1 Data(H)'!$A$1:$BR$288))</f>
        <v>#N/A</v>
      </c>
    </row>
    <row r="24" spans="1:52" x14ac:dyDescent="0.3">
      <c r="A24">
        <v>344</v>
      </c>
      <c r="D24" s="176" cm="1">
        <f t="array" ref="D24">_xlfn.XLOOKUP(D$1,'PY1 Data(H)'!$A$1:$BR$1,_xlfn.XLOOKUP($A24,'PY1 Data(H)'!$A$1:$A$288,'PY1 Data(H)'!$A$1:$BR$288))</f>
        <v>0</v>
      </c>
      <c r="E24" s="176" cm="1">
        <f t="array" ref="E24">_xlfn.XLOOKUP(E$1,'PY1 Data(H)'!$A$1:$BR$1,_xlfn.XLOOKUP($A24,'PY1 Data(H)'!$A$1:$A$288,'PY1 Data(H)'!$A$1:$BR$288))</f>
        <v>0</v>
      </c>
      <c r="F24" s="176" cm="1">
        <f t="array" ref="F24">_xlfn.XLOOKUP(F$1,'PY1 Data(H)'!$A$1:$BR$1,_xlfn.XLOOKUP($A24,'PY1 Data(H)'!$A$1:$A$288,'PY1 Data(H)'!$A$1:$BR$288))</f>
        <v>0</v>
      </c>
      <c r="G24" s="176" cm="1">
        <f t="array" ref="G24">_xlfn.XLOOKUP(G$1,'PY1 Data(H)'!$A$1:$BR$1,_xlfn.XLOOKUP($A24,'PY1 Data(H)'!$A$1:$A$288,'PY1 Data(H)'!$A$1:$BR$288))</f>
        <v>0</v>
      </c>
      <c r="H24" s="176" cm="1">
        <f t="array" ref="H24">_xlfn.XLOOKUP(H$1,'PY1 Data(H)'!$A$1:$BR$1,_xlfn.XLOOKUP($A24,'PY1 Data(H)'!$A$1:$A$288,'PY1 Data(H)'!$A$1:$BR$288))</f>
        <v>0</v>
      </c>
      <c r="I24" s="176" cm="1">
        <f t="array" ref="I24">_xlfn.XLOOKUP(I$1,'PY1 Data(H)'!$A$1:$BR$1,_xlfn.XLOOKUP($A24,'PY1 Data(H)'!$A$1:$A$288,'PY1 Data(H)'!$A$1:$BR$288))</f>
        <v>0</v>
      </c>
      <c r="J24" s="176" cm="1">
        <f t="array" ref="J24">_xlfn.XLOOKUP(J$1,'PY1 Data(H)'!$A$1:$BR$1,_xlfn.XLOOKUP($A24,'PY1 Data(H)'!$A$1:$A$288,'PY1 Data(H)'!$A$1:$BR$288))</f>
        <v>0</v>
      </c>
      <c r="K24" s="176" cm="1">
        <f t="array" ref="K24">_xlfn.XLOOKUP(K$1,'PY1 Data(H)'!$A$1:$BR$1,_xlfn.XLOOKUP($A24,'PY1 Data(H)'!$A$1:$A$288,'PY1 Data(H)'!$A$1:$BR$288))</f>
        <v>0</v>
      </c>
      <c r="L24" s="176" cm="1">
        <f t="array" ref="L24">_xlfn.XLOOKUP(L$1,'PY1 Data(H)'!$A$1:$BR$1,_xlfn.XLOOKUP($A24,'PY1 Data(H)'!$A$1:$A$288,'PY1 Data(H)'!$A$1:$BR$288))</f>
        <v>0</v>
      </c>
      <c r="M24" s="176" cm="1">
        <f t="array" ref="M24">_xlfn.XLOOKUP(M$1,'PY1 Data(H)'!$A$1:$BR$1,_xlfn.XLOOKUP($A24,'PY1 Data(H)'!$A$1:$A$288,'PY1 Data(H)'!$A$1:$BR$288))</f>
        <v>0</v>
      </c>
      <c r="N24" s="176" cm="1">
        <f t="array" ref="N24">_xlfn.XLOOKUP(N$1,'PY1 Data(H)'!$A$1:$BR$1,_xlfn.XLOOKUP($A24,'PY1 Data(H)'!$A$1:$A$288,'PY1 Data(H)'!$A$1:$BR$288))</f>
        <v>0</v>
      </c>
      <c r="O24" s="176" cm="1">
        <f t="array" ref="O24">_xlfn.XLOOKUP(O$1,'PY1 Data(H)'!$A$1:$BR$1,_xlfn.XLOOKUP($A24,'PY1 Data(H)'!$A$1:$A$288,'PY1 Data(H)'!$A$1:$BR$288))</f>
        <v>0</v>
      </c>
      <c r="P24" s="176" cm="1">
        <f t="array" ref="P24">_xlfn.XLOOKUP(P$1,'PY1 Data(H)'!$A$1:$BR$1,_xlfn.XLOOKUP($A24,'PY1 Data(H)'!$A$1:$A$288,'PY1 Data(H)'!$A$1:$BR$288))</f>
        <v>0</v>
      </c>
      <c r="Q24" s="176" cm="1">
        <f t="array" ref="Q24">_xlfn.XLOOKUP(Q$1,'PY1 Data(H)'!$A$1:$BR$1,_xlfn.XLOOKUP($A24,'PY1 Data(H)'!$A$1:$A$288,'PY1 Data(H)'!$A$1:$BR$288))</f>
        <v>0</v>
      </c>
      <c r="R24" s="176" cm="1">
        <f t="array" ref="R24">_xlfn.XLOOKUP(R$1,'PY1 Data(H)'!$A$1:$BR$1,_xlfn.XLOOKUP($A24,'PY1 Data(H)'!$A$1:$A$288,'PY1 Data(H)'!$A$1:$BR$288))</f>
        <v>0</v>
      </c>
      <c r="S24" s="176" cm="1">
        <f t="array" ref="S24">_xlfn.XLOOKUP(S$1,'PY1 Data(H)'!$A$1:$BR$1,_xlfn.XLOOKUP($A24,'PY1 Data(H)'!$A$1:$A$288,'PY1 Data(H)'!$A$1:$BR$288))</f>
        <v>0</v>
      </c>
      <c r="T24" s="176" cm="1">
        <f t="array" ref="T24">_xlfn.XLOOKUP(T$1,'PY1 Data(H)'!$A$1:$BR$1,_xlfn.XLOOKUP($A24,'PY1 Data(H)'!$A$1:$A$288,'PY1 Data(H)'!$A$1:$BR$288))</f>
        <v>0</v>
      </c>
      <c r="U24" s="176" cm="1">
        <f t="array" ref="U24">_xlfn.XLOOKUP(U$1,'PY1 Data(H)'!$A$1:$BR$1,_xlfn.XLOOKUP($A24,'PY1 Data(H)'!$A$1:$A$288,'PY1 Data(H)'!$A$1:$BR$288))</f>
        <v>0</v>
      </c>
      <c r="V24" s="176" cm="1">
        <f t="array" ref="V24">_xlfn.XLOOKUP(V$1,'PY1 Data(H)'!$A$1:$BR$1,_xlfn.XLOOKUP($A24,'PY1 Data(H)'!$A$1:$A$288,'PY1 Data(H)'!$A$1:$BR$288))</f>
        <v>0</v>
      </c>
      <c r="W24" s="176" cm="1">
        <f t="array" ref="W24">_xlfn.XLOOKUP(W$1,'PY1 Data(H)'!$A$1:$BR$1,_xlfn.XLOOKUP($A24,'PY1 Data(H)'!$A$1:$A$288,'PY1 Data(H)'!$A$1:$BR$288))</f>
        <v>0</v>
      </c>
      <c r="X24" s="176" cm="1">
        <f t="array" ref="X24">_xlfn.XLOOKUP(X$1,'PY1 Data(H)'!$A$1:$BR$1,_xlfn.XLOOKUP($A24,'PY1 Data(H)'!$A$1:$A$288,'PY1 Data(H)'!$A$1:$BR$288))</f>
        <v>0</v>
      </c>
      <c r="Y24" s="176" cm="1">
        <f t="array" ref="Y24">_xlfn.XLOOKUP(Y$1,'PY1 Data(H)'!$A$1:$BR$1,_xlfn.XLOOKUP($A24,'PY1 Data(H)'!$A$1:$A$288,'PY1 Data(H)'!$A$1:$BR$288))</f>
        <v>0</v>
      </c>
      <c r="Z24" s="176" cm="1">
        <f t="array" ref="Z24">_xlfn.XLOOKUP(Z$1,'PY1 Data(H)'!$A$1:$BR$1,_xlfn.XLOOKUP($A24,'PY1 Data(H)'!$A$1:$A$288,'PY1 Data(H)'!$A$1:$BR$288))</f>
        <v>0</v>
      </c>
      <c r="AA24" s="176" cm="1">
        <f t="array" ref="AA24">_xlfn.XLOOKUP(AA$1,'PY1 Data(H)'!$A$1:$BR$1,_xlfn.XLOOKUP($A24,'PY1 Data(H)'!$A$1:$A$288,'PY1 Data(H)'!$A$1:$BR$288))</f>
        <v>0</v>
      </c>
      <c r="AB24" s="176" cm="1">
        <f t="array" ref="AB24">_xlfn.XLOOKUP(AB$1,'PY1 Data(H)'!$A$1:$BR$1,_xlfn.XLOOKUP($A24,'PY1 Data(H)'!$A$1:$A$288,'PY1 Data(H)'!$A$1:$BR$288))</f>
        <v>0</v>
      </c>
      <c r="AC24" s="176" cm="1">
        <f t="array" ref="AC24">_xlfn.XLOOKUP(AC$1,'PY1 Data(H)'!$A$1:$BR$1,_xlfn.XLOOKUP($A24,'PY1 Data(H)'!$A$1:$A$288,'PY1 Data(H)'!$A$1:$BR$288))</f>
        <v>0</v>
      </c>
      <c r="AD24" s="176" cm="1">
        <f t="array" ref="AD24">_xlfn.XLOOKUP(AD$1,'PY1 Data(H)'!$A$1:$BR$1,_xlfn.XLOOKUP($A24,'PY1 Data(H)'!$A$1:$A$288,'PY1 Data(H)'!$A$1:$BR$288))</f>
        <v>0</v>
      </c>
      <c r="AE24" s="176" cm="1">
        <f t="array" ref="AE24">_xlfn.XLOOKUP(AE$1,'PY1 Data(H)'!$A$1:$BR$1,_xlfn.XLOOKUP($A24,'PY1 Data(H)'!$A$1:$A$288,'PY1 Data(H)'!$A$1:$BR$288))</f>
        <v>0</v>
      </c>
      <c r="AF24" s="176" cm="1">
        <f t="array" ref="AF24">_xlfn.XLOOKUP(AF$1,'PY1 Data(H)'!$A$1:$BR$1,_xlfn.XLOOKUP($A24,'PY1 Data(H)'!$A$1:$A$288,'PY1 Data(H)'!$A$1:$BR$288))</f>
        <v>0</v>
      </c>
      <c r="AG24" s="176" cm="1">
        <f t="array" ref="AG24">_xlfn.XLOOKUP(AG$1,'PY1 Data(H)'!$A$1:$BR$1,_xlfn.XLOOKUP($A24,'PY1 Data(H)'!$A$1:$A$288,'PY1 Data(H)'!$A$1:$BR$288))</f>
        <v>0</v>
      </c>
      <c r="AH24" s="176" cm="1">
        <f t="array" ref="AH24">_xlfn.XLOOKUP(AH$1,'PY1 Data(H)'!$A$1:$BR$1,_xlfn.XLOOKUP($A24,'PY1 Data(H)'!$A$1:$A$288,'PY1 Data(H)'!$A$1:$BR$288))</f>
        <v>0</v>
      </c>
      <c r="AI24" s="176" cm="1">
        <f t="array" ref="AI24">_xlfn.XLOOKUP(AI$1,'PY1 Data(H)'!$A$1:$BR$1,_xlfn.XLOOKUP($A24,'PY1 Data(H)'!$A$1:$A$288,'PY1 Data(H)'!$A$1:$BR$288))</f>
        <v>0</v>
      </c>
      <c r="AJ24" s="176" cm="1">
        <f t="array" ref="AJ24">_xlfn.XLOOKUP(AJ$1,'PY1 Data(H)'!$A$1:$BR$1,_xlfn.XLOOKUP($A24,'PY1 Data(H)'!$A$1:$A$288,'PY1 Data(H)'!$A$1:$BR$288))</f>
        <v>0</v>
      </c>
      <c r="AK24" s="176" cm="1">
        <f t="array" ref="AK24">_xlfn.XLOOKUP(AK$1,'PY1 Data(H)'!$A$1:$BR$1,_xlfn.XLOOKUP($A24,'PY1 Data(H)'!$A$1:$A$288,'PY1 Data(H)'!$A$1:$BR$288))</f>
        <v>0</v>
      </c>
      <c r="AL24" s="176" cm="1">
        <f t="array" ref="AL24">_xlfn.XLOOKUP(AL$1,'PY1 Data(H)'!$A$1:$BR$1,_xlfn.XLOOKUP($A24,'PY1 Data(H)'!$A$1:$A$288,'PY1 Data(H)'!$A$1:$BR$288))</f>
        <v>0</v>
      </c>
      <c r="AM24" s="176" cm="1">
        <f t="array" ref="AM24">_xlfn.XLOOKUP(AM$1,'PY1 Data(H)'!$A$1:$BR$1,_xlfn.XLOOKUP($A24,'PY1 Data(H)'!$A$1:$A$288,'PY1 Data(H)'!$A$1:$BR$288))</f>
        <v>0</v>
      </c>
      <c r="AN24" s="176" cm="1">
        <f t="array" ref="AN24">_xlfn.XLOOKUP(AN$1,'PY1 Data(H)'!$A$1:$BR$1,_xlfn.XLOOKUP($A24,'PY1 Data(H)'!$A$1:$A$288,'PY1 Data(H)'!$A$1:$BR$288))</f>
        <v>0</v>
      </c>
      <c r="AO24" s="176" cm="1">
        <f t="array" ref="AO24">_xlfn.XLOOKUP(AO$1,'PY1 Data(H)'!$A$1:$BR$1,_xlfn.XLOOKUP($A24,'PY1 Data(H)'!$A$1:$A$288,'PY1 Data(H)'!$A$1:$BR$288))</f>
        <v>0</v>
      </c>
      <c r="AP24" s="176" cm="1">
        <f t="array" ref="AP24">_xlfn.XLOOKUP(AP$1,'PY1 Data(H)'!$A$1:$BR$1,_xlfn.XLOOKUP($A24,'PY1 Data(H)'!$A$1:$A$288,'PY1 Data(H)'!$A$1:$BR$288))</f>
        <v>0</v>
      </c>
      <c r="AQ24" s="176" cm="1">
        <f t="array" ref="AQ24">_xlfn.XLOOKUP(AQ$1,'PY1 Data(H)'!$A$1:$BR$1,_xlfn.XLOOKUP($A24,'PY1 Data(H)'!$A$1:$A$288,'PY1 Data(H)'!$A$1:$BR$288))</f>
        <v>0</v>
      </c>
      <c r="AR24" s="176" cm="1">
        <f t="array" ref="AR24">_xlfn.XLOOKUP(AR$1,'PY1 Data(H)'!$A$1:$BR$1,_xlfn.XLOOKUP($A24,'PY1 Data(H)'!$A$1:$A$288,'PY1 Data(H)'!$A$1:$BR$288))</f>
        <v>0</v>
      </c>
      <c r="AS24" s="176" cm="1">
        <f t="array" ref="AS24">_xlfn.XLOOKUP(AS$1,'PY1 Data(H)'!$A$1:$BR$1,_xlfn.XLOOKUP($A24,'PY1 Data(H)'!$A$1:$A$288,'PY1 Data(H)'!$A$1:$BR$288))</f>
        <v>0</v>
      </c>
      <c r="AT24" s="176" cm="1">
        <f t="array" ref="AT24">_xlfn.XLOOKUP(AT$1,'PY1 Data(H)'!$A$1:$BR$1,_xlfn.XLOOKUP($A24,'PY1 Data(H)'!$A$1:$A$288,'PY1 Data(H)'!$A$1:$BR$288))</f>
        <v>0</v>
      </c>
      <c r="AU24" s="176" cm="1">
        <f t="array" ref="AU24">_xlfn.XLOOKUP(AU$1,'PY1 Data(H)'!$A$1:$BR$1,_xlfn.XLOOKUP($A24,'PY1 Data(H)'!$A$1:$A$288,'PY1 Data(H)'!$A$1:$BR$288))</f>
        <v>0</v>
      </c>
      <c r="AV24" s="176" cm="1">
        <f t="array" ref="AV24">_xlfn.XLOOKUP(AV$1,'PY1 Data(H)'!$A$1:$BR$1,_xlfn.XLOOKUP($A24,'PY1 Data(H)'!$A$1:$A$288,'PY1 Data(H)'!$A$1:$BR$288))</f>
        <v>0</v>
      </c>
      <c r="AW24" s="176" cm="1">
        <f t="array" ref="AW24">_xlfn.XLOOKUP(AW$1,'PY1 Data(H)'!$A$1:$BR$1,_xlfn.XLOOKUP($A24,'PY1 Data(H)'!$A$1:$A$288,'PY1 Data(H)'!$A$1:$BR$288))</f>
        <v>0</v>
      </c>
      <c r="AX24" s="176" cm="1">
        <f t="array" ref="AX24">_xlfn.XLOOKUP(AX$1,'PY1 Data(H)'!$A$1:$BR$1,_xlfn.XLOOKUP($A24,'PY1 Data(H)'!$A$1:$A$288,'PY1 Data(H)'!$A$1:$BR$288))</f>
        <v>0</v>
      </c>
      <c r="AY24" s="176" cm="1">
        <f t="array" ref="AY24">_xlfn.XLOOKUP(AY$1,'PY1 Data(H)'!$A$1:$BR$1,_xlfn.XLOOKUP($A24,'PY1 Data(H)'!$A$1:$A$288,'PY1 Data(H)'!$A$1:$BR$288))</f>
        <v>0</v>
      </c>
      <c r="AZ24" s="176" cm="1">
        <f t="array" ref="AZ24">_xlfn.XLOOKUP(AZ$1,'PY1 Data(H)'!$A$1:$BR$1,_xlfn.XLOOKUP($A24,'PY1 Data(H)'!$A$1:$A$288,'PY1 Data(H)'!$A$1:$BR$288))</f>
        <v>0</v>
      </c>
    </row>
    <row r="25" spans="1:52" x14ac:dyDescent="0.3">
      <c r="A25">
        <v>388</v>
      </c>
      <c r="D25" s="176" cm="1">
        <f t="array" ref="D25">_xlfn.XLOOKUP(D$1,'PY1 Data(H)'!$A$1:$BR$1,_xlfn.XLOOKUP($A25,'PY1 Data(H)'!$A$1:$A$288,'PY1 Data(H)'!$A$1:$BR$288))</f>
        <v>0</v>
      </c>
      <c r="E25" s="176" cm="1">
        <f t="array" ref="E25">_xlfn.XLOOKUP(E$1,'PY1 Data(H)'!$A$1:$BR$1,_xlfn.XLOOKUP($A25,'PY1 Data(H)'!$A$1:$A$288,'PY1 Data(H)'!$A$1:$BR$288))</f>
        <v>0</v>
      </c>
      <c r="F25" s="176" cm="1">
        <f t="array" ref="F25">_xlfn.XLOOKUP(F$1,'PY1 Data(H)'!$A$1:$BR$1,_xlfn.XLOOKUP($A25,'PY1 Data(H)'!$A$1:$A$288,'PY1 Data(H)'!$A$1:$BR$288))</f>
        <v>0</v>
      </c>
      <c r="G25" s="176" cm="1">
        <f t="array" ref="G25">_xlfn.XLOOKUP(G$1,'PY1 Data(H)'!$A$1:$BR$1,_xlfn.XLOOKUP($A25,'PY1 Data(H)'!$A$1:$A$288,'PY1 Data(H)'!$A$1:$BR$288))</f>
        <v>0</v>
      </c>
      <c r="H25" s="176" cm="1">
        <f t="array" ref="H25">_xlfn.XLOOKUP(H$1,'PY1 Data(H)'!$A$1:$BR$1,_xlfn.XLOOKUP($A25,'PY1 Data(H)'!$A$1:$A$288,'PY1 Data(H)'!$A$1:$BR$288))</f>
        <v>0</v>
      </c>
      <c r="I25" s="176" cm="1">
        <f t="array" ref="I25">_xlfn.XLOOKUP(I$1,'PY1 Data(H)'!$A$1:$BR$1,_xlfn.XLOOKUP($A25,'PY1 Data(H)'!$A$1:$A$288,'PY1 Data(H)'!$A$1:$BR$288))</f>
        <v>0</v>
      </c>
      <c r="J25" s="176" cm="1">
        <f t="array" ref="J25">_xlfn.XLOOKUP(J$1,'PY1 Data(H)'!$A$1:$BR$1,_xlfn.XLOOKUP($A25,'PY1 Data(H)'!$A$1:$A$288,'PY1 Data(H)'!$A$1:$BR$288))</f>
        <v>0</v>
      </c>
      <c r="K25" s="176" cm="1">
        <f t="array" ref="K25">_xlfn.XLOOKUP(K$1,'PY1 Data(H)'!$A$1:$BR$1,_xlfn.XLOOKUP($A25,'PY1 Data(H)'!$A$1:$A$288,'PY1 Data(H)'!$A$1:$BR$288))</f>
        <v>0</v>
      </c>
      <c r="L25" s="176" cm="1">
        <f t="array" ref="L25">_xlfn.XLOOKUP(L$1,'PY1 Data(H)'!$A$1:$BR$1,_xlfn.XLOOKUP($A25,'PY1 Data(H)'!$A$1:$A$288,'PY1 Data(H)'!$A$1:$BR$288))</f>
        <v>0</v>
      </c>
      <c r="M25" s="176" cm="1">
        <f t="array" ref="M25">_xlfn.XLOOKUP(M$1,'PY1 Data(H)'!$A$1:$BR$1,_xlfn.XLOOKUP($A25,'PY1 Data(H)'!$A$1:$A$288,'PY1 Data(H)'!$A$1:$BR$288))</f>
        <v>0</v>
      </c>
      <c r="N25" s="176" cm="1">
        <f t="array" ref="N25">_xlfn.XLOOKUP(N$1,'PY1 Data(H)'!$A$1:$BR$1,_xlfn.XLOOKUP($A25,'PY1 Data(H)'!$A$1:$A$288,'PY1 Data(H)'!$A$1:$BR$288))</f>
        <v>0</v>
      </c>
      <c r="O25" s="176" cm="1">
        <f t="array" ref="O25">_xlfn.XLOOKUP(O$1,'PY1 Data(H)'!$A$1:$BR$1,_xlfn.XLOOKUP($A25,'PY1 Data(H)'!$A$1:$A$288,'PY1 Data(H)'!$A$1:$BR$288))</f>
        <v>0</v>
      </c>
      <c r="P25" s="176" cm="1">
        <f t="array" ref="P25">_xlfn.XLOOKUP(P$1,'PY1 Data(H)'!$A$1:$BR$1,_xlfn.XLOOKUP($A25,'PY1 Data(H)'!$A$1:$A$288,'PY1 Data(H)'!$A$1:$BR$288))</f>
        <v>0</v>
      </c>
      <c r="Q25" s="176" cm="1">
        <f t="array" ref="Q25">_xlfn.XLOOKUP(Q$1,'PY1 Data(H)'!$A$1:$BR$1,_xlfn.XLOOKUP($A25,'PY1 Data(H)'!$A$1:$A$288,'PY1 Data(H)'!$A$1:$BR$288))</f>
        <v>0</v>
      </c>
      <c r="R25" s="176" cm="1">
        <f t="array" ref="R25">_xlfn.XLOOKUP(R$1,'PY1 Data(H)'!$A$1:$BR$1,_xlfn.XLOOKUP($A25,'PY1 Data(H)'!$A$1:$A$288,'PY1 Data(H)'!$A$1:$BR$288))</f>
        <v>0</v>
      </c>
      <c r="S25" s="176" cm="1">
        <f t="array" ref="S25">_xlfn.XLOOKUP(S$1,'PY1 Data(H)'!$A$1:$BR$1,_xlfn.XLOOKUP($A25,'PY1 Data(H)'!$A$1:$A$288,'PY1 Data(H)'!$A$1:$BR$288))</f>
        <v>0</v>
      </c>
      <c r="T25" s="176" cm="1">
        <f t="array" ref="T25">_xlfn.XLOOKUP(T$1,'PY1 Data(H)'!$A$1:$BR$1,_xlfn.XLOOKUP($A25,'PY1 Data(H)'!$A$1:$A$288,'PY1 Data(H)'!$A$1:$BR$288))</f>
        <v>0</v>
      </c>
      <c r="U25" s="176" cm="1">
        <f t="array" ref="U25">_xlfn.XLOOKUP(U$1,'PY1 Data(H)'!$A$1:$BR$1,_xlfn.XLOOKUP($A25,'PY1 Data(H)'!$A$1:$A$288,'PY1 Data(H)'!$A$1:$BR$288))</f>
        <v>0</v>
      </c>
      <c r="V25" s="176" cm="1">
        <f t="array" ref="V25">_xlfn.XLOOKUP(V$1,'PY1 Data(H)'!$A$1:$BR$1,_xlfn.XLOOKUP($A25,'PY1 Data(H)'!$A$1:$A$288,'PY1 Data(H)'!$A$1:$BR$288))</f>
        <v>0</v>
      </c>
      <c r="W25" s="176" cm="1">
        <f t="array" ref="W25">_xlfn.XLOOKUP(W$1,'PY1 Data(H)'!$A$1:$BR$1,_xlfn.XLOOKUP($A25,'PY1 Data(H)'!$A$1:$A$288,'PY1 Data(H)'!$A$1:$BR$288))</f>
        <v>0</v>
      </c>
      <c r="X25" s="176" cm="1">
        <f t="array" ref="X25">_xlfn.XLOOKUP(X$1,'PY1 Data(H)'!$A$1:$BR$1,_xlfn.XLOOKUP($A25,'PY1 Data(H)'!$A$1:$A$288,'PY1 Data(H)'!$A$1:$BR$288))</f>
        <v>0</v>
      </c>
      <c r="Y25" s="176" cm="1">
        <f t="array" ref="Y25">_xlfn.XLOOKUP(Y$1,'PY1 Data(H)'!$A$1:$BR$1,_xlfn.XLOOKUP($A25,'PY1 Data(H)'!$A$1:$A$288,'PY1 Data(H)'!$A$1:$BR$288))</f>
        <v>0</v>
      </c>
      <c r="Z25" s="176" cm="1">
        <f t="array" ref="Z25">_xlfn.XLOOKUP(Z$1,'PY1 Data(H)'!$A$1:$BR$1,_xlfn.XLOOKUP($A25,'PY1 Data(H)'!$A$1:$A$288,'PY1 Data(H)'!$A$1:$BR$288))</f>
        <v>0</v>
      </c>
      <c r="AA25" s="176" cm="1">
        <f t="array" ref="AA25">_xlfn.XLOOKUP(AA$1,'PY1 Data(H)'!$A$1:$BR$1,_xlfn.XLOOKUP($A25,'PY1 Data(H)'!$A$1:$A$288,'PY1 Data(H)'!$A$1:$BR$288))</f>
        <v>0</v>
      </c>
      <c r="AB25" s="176" cm="1">
        <f t="array" ref="AB25">_xlfn.XLOOKUP(AB$1,'PY1 Data(H)'!$A$1:$BR$1,_xlfn.XLOOKUP($A25,'PY1 Data(H)'!$A$1:$A$288,'PY1 Data(H)'!$A$1:$BR$288))</f>
        <v>0</v>
      </c>
      <c r="AC25" s="176" cm="1">
        <f t="array" ref="AC25">_xlfn.XLOOKUP(AC$1,'PY1 Data(H)'!$A$1:$BR$1,_xlfn.XLOOKUP($A25,'PY1 Data(H)'!$A$1:$A$288,'PY1 Data(H)'!$A$1:$BR$288))</f>
        <v>0</v>
      </c>
      <c r="AD25" s="176" cm="1">
        <f t="array" ref="AD25">_xlfn.XLOOKUP(AD$1,'PY1 Data(H)'!$A$1:$BR$1,_xlfn.XLOOKUP($A25,'PY1 Data(H)'!$A$1:$A$288,'PY1 Data(H)'!$A$1:$BR$288))</f>
        <v>0</v>
      </c>
      <c r="AE25" s="176" cm="1">
        <f t="array" ref="AE25">_xlfn.XLOOKUP(AE$1,'PY1 Data(H)'!$A$1:$BR$1,_xlfn.XLOOKUP($A25,'PY1 Data(H)'!$A$1:$A$288,'PY1 Data(H)'!$A$1:$BR$288))</f>
        <v>0</v>
      </c>
      <c r="AF25" s="176" cm="1">
        <f t="array" ref="AF25">_xlfn.XLOOKUP(AF$1,'PY1 Data(H)'!$A$1:$BR$1,_xlfn.XLOOKUP($A25,'PY1 Data(H)'!$A$1:$A$288,'PY1 Data(H)'!$A$1:$BR$288))</f>
        <v>0</v>
      </c>
      <c r="AG25" s="176" cm="1">
        <f t="array" ref="AG25">_xlfn.XLOOKUP(AG$1,'PY1 Data(H)'!$A$1:$BR$1,_xlfn.XLOOKUP($A25,'PY1 Data(H)'!$A$1:$A$288,'PY1 Data(H)'!$A$1:$BR$288))</f>
        <v>0</v>
      </c>
      <c r="AH25" s="176" cm="1">
        <f t="array" ref="AH25">_xlfn.XLOOKUP(AH$1,'PY1 Data(H)'!$A$1:$BR$1,_xlfn.XLOOKUP($A25,'PY1 Data(H)'!$A$1:$A$288,'PY1 Data(H)'!$A$1:$BR$288))</f>
        <v>0</v>
      </c>
      <c r="AI25" s="176" cm="1">
        <f t="array" ref="AI25">_xlfn.XLOOKUP(AI$1,'PY1 Data(H)'!$A$1:$BR$1,_xlfn.XLOOKUP($A25,'PY1 Data(H)'!$A$1:$A$288,'PY1 Data(H)'!$A$1:$BR$288))</f>
        <v>67263</v>
      </c>
      <c r="AJ25" s="176" cm="1">
        <f t="array" ref="AJ25">_xlfn.XLOOKUP(AJ$1,'PY1 Data(H)'!$A$1:$BR$1,_xlfn.XLOOKUP($A25,'PY1 Data(H)'!$A$1:$A$288,'PY1 Data(H)'!$A$1:$BR$288))</f>
        <v>0</v>
      </c>
      <c r="AK25" s="176" cm="1">
        <f t="array" ref="AK25">_xlfn.XLOOKUP(AK$1,'PY1 Data(H)'!$A$1:$BR$1,_xlfn.XLOOKUP($A25,'PY1 Data(H)'!$A$1:$A$288,'PY1 Data(H)'!$A$1:$BR$288))</f>
        <v>0</v>
      </c>
      <c r="AL25" s="176" cm="1">
        <f t="array" ref="AL25">_xlfn.XLOOKUP(AL$1,'PY1 Data(H)'!$A$1:$BR$1,_xlfn.XLOOKUP($A25,'PY1 Data(H)'!$A$1:$A$288,'PY1 Data(H)'!$A$1:$BR$288))</f>
        <v>0</v>
      </c>
      <c r="AM25" s="176" cm="1">
        <f t="array" ref="AM25">_xlfn.XLOOKUP(AM$1,'PY1 Data(H)'!$A$1:$BR$1,_xlfn.XLOOKUP($A25,'PY1 Data(H)'!$A$1:$A$288,'PY1 Data(H)'!$A$1:$BR$288))</f>
        <v>0</v>
      </c>
      <c r="AN25" s="176" cm="1">
        <f t="array" ref="AN25">_xlfn.XLOOKUP(AN$1,'PY1 Data(H)'!$A$1:$BR$1,_xlfn.XLOOKUP($A25,'PY1 Data(H)'!$A$1:$A$288,'PY1 Data(H)'!$A$1:$BR$288))</f>
        <v>0</v>
      </c>
      <c r="AO25" s="176" cm="1">
        <f t="array" ref="AO25">_xlfn.XLOOKUP(AO$1,'PY1 Data(H)'!$A$1:$BR$1,_xlfn.XLOOKUP($A25,'PY1 Data(H)'!$A$1:$A$288,'PY1 Data(H)'!$A$1:$BR$288))</f>
        <v>0</v>
      </c>
      <c r="AP25" s="176" cm="1">
        <f t="array" ref="AP25">_xlfn.XLOOKUP(AP$1,'PY1 Data(H)'!$A$1:$BR$1,_xlfn.XLOOKUP($A25,'PY1 Data(H)'!$A$1:$A$288,'PY1 Data(H)'!$A$1:$BR$288))</f>
        <v>0</v>
      </c>
      <c r="AQ25" s="176" cm="1">
        <f t="array" ref="AQ25">_xlfn.XLOOKUP(AQ$1,'PY1 Data(H)'!$A$1:$BR$1,_xlfn.XLOOKUP($A25,'PY1 Data(H)'!$A$1:$A$288,'PY1 Data(H)'!$A$1:$BR$288))</f>
        <v>0</v>
      </c>
      <c r="AR25" s="176" cm="1">
        <f t="array" ref="AR25">_xlfn.XLOOKUP(AR$1,'PY1 Data(H)'!$A$1:$BR$1,_xlfn.XLOOKUP($A25,'PY1 Data(H)'!$A$1:$A$288,'PY1 Data(H)'!$A$1:$BR$288))</f>
        <v>0</v>
      </c>
      <c r="AS25" s="176" cm="1">
        <f t="array" ref="AS25">_xlfn.XLOOKUP(AS$1,'PY1 Data(H)'!$A$1:$BR$1,_xlfn.XLOOKUP($A25,'PY1 Data(H)'!$A$1:$A$288,'PY1 Data(H)'!$A$1:$BR$288))</f>
        <v>0</v>
      </c>
      <c r="AT25" s="176" cm="1">
        <f t="array" ref="AT25">_xlfn.XLOOKUP(AT$1,'PY1 Data(H)'!$A$1:$BR$1,_xlfn.XLOOKUP($A25,'PY1 Data(H)'!$A$1:$A$288,'PY1 Data(H)'!$A$1:$BR$288))</f>
        <v>0</v>
      </c>
      <c r="AU25" s="176" cm="1">
        <f t="array" ref="AU25">_xlfn.XLOOKUP(AU$1,'PY1 Data(H)'!$A$1:$BR$1,_xlfn.XLOOKUP($A25,'PY1 Data(H)'!$A$1:$A$288,'PY1 Data(H)'!$A$1:$BR$288))</f>
        <v>0</v>
      </c>
      <c r="AV25" s="176" cm="1">
        <f t="array" ref="AV25">_xlfn.XLOOKUP(AV$1,'PY1 Data(H)'!$A$1:$BR$1,_xlfn.XLOOKUP($A25,'PY1 Data(H)'!$A$1:$A$288,'PY1 Data(H)'!$A$1:$BR$288))</f>
        <v>0</v>
      </c>
      <c r="AW25" s="176" cm="1">
        <f t="array" ref="AW25">_xlfn.XLOOKUP(AW$1,'PY1 Data(H)'!$A$1:$BR$1,_xlfn.XLOOKUP($A25,'PY1 Data(H)'!$A$1:$A$288,'PY1 Data(H)'!$A$1:$BR$288))</f>
        <v>0</v>
      </c>
      <c r="AX25" s="176" cm="1">
        <f t="array" ref="AX25">_xlfn.XLOOKUP(AX$1,'PY1 Data(H)'!$A$1:$BR$1,_xlfn.XLOOKUP($A25,'PY1 Data(H)'!$A$1:$A$288,'PY1 Data(H)'!$A$1:$BR$288))</f>
        <v>0</v>
      </c>
      <c r="AY25" s="176" cm="1">
        <f t="array" ref="AY25">_xlfn.XLOOKUP(AY$1,'PY1 Data(H)'!$A$1:$BR$1,_xlfn.XLOOKUP($A25,'PY1 Data(H)'!$A$1:$A$288,'PY1 Data(H)'!$A$1:$BR$288))</f>
        <v>0</v>
      </c>
      <c r="AZ25" s="176" cm="1">
        <f t="array" ref="AZ25">_xlfn.XLOOKUP(AZ$1,'PY1 Data(H)'!$A$1:$BR$1,_xlfn.XLOOKUP($A25,'PY1 Data(H)'!$A$1:$A$288,'PY1 Data(H)'!$A$1:$BR$288))</f>
        <v>0</v>
      </c>
    </row>
    <row r="26" spans="1:52" x14ac:dyDescent="0.3">
      <c r="A26">
        <v>339</v>
      </c>
      <c r="D26" s="176" cm="1">
        <f t="array" ref="D26">_xlfn.XLOOKUP(D$1,'PY1 Data(H)'!$A$1:$BR$1,_xlfn.XLOOKUP($A26,'PY1 Data(H)'!$A$1:$A$288,'PY1 Data(H)'!$A$1:$BR$288))</f>
        <v>0</v>
      </c>
      <c r="E26" s="176" cm="1">
        <f t="array" ref="E26">_xlfn.XLOOKUP(E$1,'PY1 Data(H)'!$A$1:$BR$1,_xlfn.XLOOKUP($A26,'PY1 Data(H)'!$A$1:$A$288,'PY1 Data(H)'!$A$1:$BR$288))</f>
        <v>0</v>
      </c>
      <c r="F26" s="176" cm="1">
        <f t="array" ref="F26">_xlfn.XLOOKUP(F$1,'PY1 Data(H)'!$A$1:$BR$1,_xlfn.XLOOKUP($A26,'PY1 Data(H)'!$A$1:$A$288,'PY1 Data(H)'!$A$1:$BR$288))</f>
        <v>0</v>
      </c>
      <c r="G26" s="176" cm="1">
        <f t="array" ref="G26">_xlfn.XLOOKUP(G$1,'PY1 Data(H)'!$A$1:$BR$1,_xlfn.XLOOKUP($A26,'PY1 Data(H)'!$A$1:$A$288,'PY1 Data(H)'!$A$1:$BR$288))</f>
        <v>0</v>
      </c>
      <c r="H26" s="176" cm="1">
        <f t="array" ref="H26">_xlfn.XLOOKUP(H$1,'PY1 Data(H)'!$A$1:$BR$1,_xlfn.XLOOKUP($A26,'PY1 Data(H)'!$A$1:$A$288,'PY1 Data(H)'!$A$1:$BR$288))</f>
        <v>0</v>
      </c>
      <c r="I26" s="176" cm="1">
        <f t="array" ref="I26">_xlfn.XLOOKUP(I$1,'PY1 Data(H)'!$A$1:$BR$1,_xlfn.XLOOKUP($A26,'PY1 Data(H)'!$A$1:$A$288,'PY1 Data(H)'!$A$1:$BR$288))</f>
        <v>0</v>
      </c>
      <c r="J26" s="176" cm="1">
        <f t="array" ref="J26">_xlfn.XLOOKUP(J$1,'PY1 Data(H)'!$A$1:$BR$1,_xlfn.XLOOKUP($A26,'PY1 Data(H)'!$A$1:$A$288,'PY1 Data(H)'!$A$1:$BR$288))</f>
        <v>0</v>
      </c>
      <c r="K26" s="176" cm="1">
        <f t="array" ref="K26">_xlfn.XLOOKUP(K$1,'PY1 Data(H)'!$A$1:$BR$1,_xlfn.XLOOKUP($A26,'PY1 Data(H)'!$A$1:$A$288,'PY1 Data(H)'!$A$1:$BR$288))</f>
        <v>0</v>
      </c>
      <c r="L26" s="176" cm="1">
        <f t="array" ref="L26">_xlfn.XLOOKUP(L$1,'PY1 Data(H)'!$A$1:$BR$1,_xlfn.XLOOKUP($A26,'PY1 Data(H)'!$A$1:$A$288,'PY1 Data(H)'!$A$1:$BR$288))</f>
        <v>0</v>
      </c>
      <c r="M26" s="176" cm="1">
        <f t="array" ref="M26">_xlfn.XLOOKUP(M$1,'PY1 Data(H)'!$A$1:$BR$1,_xlfn.XLOOKUP($A26,'PY1 Data(H)'!$A$1:$A$288,'PY1 Data(H)'!$A$1:$BR$288))</f>
        <v>0</v>
      </c>
      <c r="N26" s="176" cm="1">
        <f t="array" ref="N26">_xlfn.XLOOKUP(N$1,'PY1 Data(H)'!$A$1:$BR$1,_xlfn.XLOOKUP($A26,'PY1 Data(H)'!$A$1:$A$288,'PY1 Data(H)'!$A$1:$BR$288))</f>
        <v>0</v>
      </c>
      <c r="O26" s="176" cm="1">
        <f t="array" ref="O26">_xlfn.XLOOKUP(O$1,'PY1 Data(H)'!$A$1:$BR$1,_xlfn.XLOOKUP($A26,'PY1 Data(H)'!$A$1:$A$288,'PY1 Data(H)'!$A$1:$BR$288))</f>
        <v>0</v>
      </c>
      <c r="P26" s="176" cm="1">
        <f t="array" ref="P26">_xlfn.XLOOKUP(P$1,'PY1 Data(H)'!$A$1:$BR$1,_xlfn.XLOOKUP($A26,'PY1 Data(H)'!$A$1:$A$288,'PY1 Data(H)'!$A$1:$BR$288))</f>
        <v>0</v>
      </c>
      <c r="Q26" s="176" cm="1">
        <f t="array" ref="Q26">_xlfn.XLOOKUP(Q$1,'PY1 Data(H)'!$A$1:$BR$1,_xlfn.XLOOKUP($A26,'PY1 Data(H)'!$A$1:$A$288,'PY1 Data(H)'!$A$1:$BR$288))</f>
        <v>0</v>
      </c>
      <c r="R26" s="176" cm="1">
        <f t="array" ref="R26">_xlfn.XLOOKUP(R$1,'PY1 Data(H)'!$A$1:$BR$1,_xlfn.XLOOKUP($A26,'PY1 Data(H)'!$A$1:$A$288,'PY1 Data(H)'!$A$1:$BR$288))</f>
        <v>0</v>
      </c>
      <c r="S26" s="176" cm="1">
        <f t="array" ref="S26">_xlfn.XLOOKUP(S$1,'PY1 Data(H)'!$A$1:$BR$1,_xlfn.XLOOKUP($A26,'PY1 Data(H)'!$A$1:$A$288,'PY1 Data(H)'!$A$1:$BR$288))</f>
        <v>0</v>
      </c>
      <c r="T26" s="176" cm="1">
        <f t="array" ref="T26">_xlfn.XLOOKUP(T$1,'PY1 Data(H)'!$A$1:$BR$1,_xlfn.XLOOKUP($A26,'PY1 Data(H)'!$A$1:$A$288,'PY1 Data(H)'!$A$1:$BR$288))</f>
        <v>0</v>
      </c>
      <c r="U26" s="176" cm="1">
        <f t="array" ref="U26">_xlfn.XLOOKUP(U$1,'PY1 Data(H)'!$A$1:$BR$1,_xlfn.XLOOKUP($A26,'PY1 Data(H)'!$A$1:$A$288,'PY1 Data(H)'!$A$1:$BR$288))</f>
        <v>0</v>
      </c>
      <c r="V26" s="176" cm="1">
        <f t="array" ref="V26">_xlfn.XLOOKUP(V$1,'PY1 Data(H)'!$A$1:$BR$1,_xlfn.XLOOKUP($A26,'PY1 Data(H)'!$A$1:$A$288,'PY1 Data(H)'!$A$1:$BR$288))</f>
        <v>0</v>
      </c>
      <c r="W26" s="176" cm="1">
        <f t="array" ref="W26">_xlfn.XLOOKUP(W$1,'PY1 Data(H)'!$A$1:$BR$1,_xlfn.XLOOKUP($A26,'PY1 Data(H)'!$A$1:$A$288,'PY1 Data(H)'!$A$1:$BR$288))</f>
        <v>0</v>
      </c>
      <c r="X26" s="176" cm="1">
        <f t="array" ref="X26">_xlfn.XLOOKUP(X$1,'PY1 Data(H)'!$A$1:$BR$1,_xlfn.XLOOKUP($A26,'PY1 Data(H)'!$A$1:$A$288,'PY1 Data(H)'!$A$1:$BR$288))</f>
        <v>0</v>
      </c>
      <c r="Y26" s="176" cm="1">
        <f t="array" ref="Y26">_xlfn.XLOOKUP(Y$1,'PY1 Data(H)'!$A$1:$BR$1,_xlfn.XLOOKUP($A26,'PY1 Data(H)'!$A$1:$A$288,'PY1 Data(H)'!$A$1:$BR$288))</f>
        <v>0</v>
      </c>
      <c r="Z26" s="176" cm="1">
        <f t="array" ref="Z26">_xlfn.XLOOKUP(Z$1,'PY1 Data(H)'!$A$1:$BR$1,_xlfn.XLOOKUP($A26,'PY1 Data(H)'!$A$1:$A$288,'PY1 Data(H)'!$A$1:$BR$288))</f>
        <v>0</v>
      </c>
      <c r="AA26" s="176" cm="1">
        <f t="array" ref="AA26">_xlfn.XLOOKUP(AA$1,'PY1 Data(H)'!$A$1:$BR$1,_xlfn.XLOOKUP($A26,'PY1 Data(H)'!$A$1:$A$288,'PY1 Data(H)'!$A$1:$BR$288))</f>
        <v>0</v>
      </c>
      <c r="AB26" s="176" cm="1">
        <f t="array" ref="AB26">_xlfn.XLOOKUP(AB$1,'PY1 Data(H)'!$A$1:$BR$1,_xlfn.XLOOKUP($A26,'PY1 Data(H)'!$A$1:$A$288,'PY1 Data(H)'!$A$1:$BR$288))</f>
        <v>0</v>
      </c>
      <c r="AC26" s="176" cm="1">
        <f t="array" ref="AC26">_xlfn.XLOOKUP(AC$1,'PY1 Data(H)'!$A$1:$BR$1,_xlfn.XLOOKUP($A26,'PY1 Data(H)'!$A$1:$A$288,'PY1 Data(H)'!$A$1:$BR$288))</f>
        <v>0</v>
      </c>
      <c r="AD26" s="176" cm="1">
        <f t="array" ref="AD26">_xlfn.XLOOKUP(AD$1,'PY1 Data(H)'!$A$1:$BR$1,_xlfn.XLOOKUP($A26,'PY1 Data(H)'!$A$1:$A$288,'PY1 Data(H)'!$A$1:$BR$288))</f>
        <v>0</v>
      </c>
      <c r="AE26" s="176" cm="1">
        <f t="array" ref="AE26">_xlfn.XLOOKUP(AE$1,'PY1 Data(H)'!$A$1:$BR$1,_xlfn.XLOOKUP($A26,'PY1 Data(H)'!$A$1:$A$288,'PY1 Data(H)'!$A$1:$BR$288))</f>
        <v>0</v>
      </c>
      <c r="AF26" s="176" cm="1">
        <f t="array" ref="AF26">_xlfn.XLOOKUP(AF$1,'PY1 Data(H)'!$A$1:$BR$1,_xlfn.XLOOKUP($A26,'PY1 Data(H)'!$A$1:$A$288,'PY1 Data(H)'!$A$1:$BR$288))</f>
        <v>0</v>
      </c>
      <c r="AG26" s="176" cm="1">
        <f t="array" ref="AG26">_xlfn.XLOOKUP(AG$1,'PY1 Data(H)'!$A$1:$BR$1,_xlfn.XLOOKUP($A26,'PY1 Data(H)'!$A$1:$A$288,'PY1 Data(H)'!$A$1:$BR$288))</f>
        <v>0</v>
      </c>
      <c r="AH26" s="176" cm="1">
        <f t="array" ref="AH26">_xlfn.XLOOKUP(AH$1,'PY1 Data(H)'!$A$1:$BR$1,_xlfn.XLOOKUP($A26,'PY1 Data(H)'!$A$1:$A$288,'PY1 Data(H)'!$A$1:$BR$288))</f>
        <v>0</v>
      </c>
      <c r="AI26" s="176" cm="1">
        <f t="array" ref="AI26">_xlfn.XLOOKUP(AI$1,'PY1 Data(H)'!$A$1:$BR$1,_xlfn.XLOOKUP($A26,'PY1 Data(H)'!$A$1:$A$288,'PY1 Data(H)'!$A$1:$BR$288))</f>
        <v>11701</v>
      </c>
      <c r="AJ26" s="176" cm="1">
        <f t="array" ref="AJ26">_xlfn.XLOOKUP(AJ$1,'PY1 Data(H)'!$A$1:$BR$1,_xlfn.XLOOKUP($A26,'PY1 Data(H)'!$A$1:$A$288,'PY1 Data(H)'!$A$1:$BR$288))</f>
        <v>0</v>
      </c>
      <c r="AK26" s="176" cm="1">
        <f t="array" ref="AK26">_xlfn.XLOOKUP(AK$1,'PY1 Data(H)'!$A$1:$BR$1,_xlfn.XLOOKUP($A26,'PY1 Data(H)'!$A$1:$A$288,'PY1 Data(H)'!$A$1:$BR$288))</f>
        <v>0</v>
      </c>
      <c r="AL26" s="176" cm="1">
        <f t="array" ref="AL26">_xlfn.XLOOKUP(AL$1,'PY1 Data(H)'!$A$1:$BR$1,_xlfn.XLOOKUP($A26,'PY1 Data(H)'!$A$1:$A$288,'PY1 Data(H)'!$A$1:$BR$288))</f>
        <v>0</v>
      </c>
      <c r="AM26" s="176" cm="1">
        <f t="array" ref="AM26">_xlfn.XLOOKUP(AM$1,'PY1 Data(H)'!$A$1:$BR$1,_xlfn.XLOOKUP($A26,'PY1 Data(H)'!$A$1:$A$288,'PY1 Data(H)'!$A$1:$BR$288))</f>
        <v>0</v>
      </c>
      <c r="AN26" s="176" cm="1">
        <f t="array" ref="AN26">_xlfn.XLOOKUP(AN$1,'PY1 Data(H)'!$A$1:$BR$1,_xlfn.XLOOKUP($A26,'PY1 Data(H)'!$A$1:$A$288,'PY1 Data(H)'!$A$1:$BR$288))</f>
        <v>0</v>
      </c>
      <c r="AO26" s="176" cm="1">
        <f t="array" ref="AO26">_xlfn.XLOOKUP(AO$1,'PY1 Data(H)'!$A$1:$BR$1,_xlfn.XLOOKUP($A26,'PY1 Data(H)'!$A$1:$A$288,'PY1 Data(H)'!$A$1:$BR$288))</f>
        <v>0</v>
      </c>
      <c r="AP26" s="176" cm="1">
        <f t="array" ref="AP26">_xlfn.XLOOKUP(AP$1,'PY1 Data(H)'!$A$1:$BR$1,_xlfn.XLOOKUP($A26,'PY1 Data(H)'!$A$1:$A$288,'PY1 Data(H)'!$A$1:$BR$288))</f>
        <v>0</v>
      </c>
      <c r="AQ26" s="176" cm="1">
        <f t="array" ref="AQ26">_xlfn.XLOOKUP(AQ$1,'PY1 Data(H)'!$A$1:$BR$1,_xlfn.XLOOKUP($A26,'PY1 Data(H)'!$A$1:$A$288,'PY1 Data(H)'!$A$1:$BR$288))</f>
        <v>0</v>
      </c>
      <c r="AR26" s="176" cm="1">
        <f t="array" ref="AR26">_xlfn.XLOOKUP(AR$1,'PY1 Data(H)'!$A$1:$BR$1,_xlfn.XLOOKUP($A26,'PY1 Data(H)'!$A$1:$A$288,'PY1 Data(H)'!$A$1:$BR$288))</f>
        <v>0</v>
      </c>
      <c r="AS26" s="176" cm="1">
        <f t="array" ref="AS26">_xlfn.XLOOKUP(AS$1,'PY1 Data(H)'!$A$1:$BR$1,_xlfn.XLOOKUP($A26,'PY1 Data(H)'!$A$1:$A$288,'PY1 Data(H)'!$A$1:$BR$288))</f>
        <v>0</v>
      </c>
      <c r="AT26" s="176" cm="1">
        <f t="array" ref="AT26">_xlfn.XLOOKUP(AT$1,'PY1 Data(H)'!$A$1:$BR$1,_xlfn.XLOOKUP($A26,'PY1 Data(H)'!$A$1:$A$288,'PY1 Data(H)'!$A$1:$BR$288))</f>
        <v>0</v>
      </c>
      <c r="AU26" s="176" cm="1">
        <f t="array" ref="AU26">_xlfn.XLOOKUP(AU$1,'PY1 Data(H)'!$A$1:$BR$1,_xlfn.XLOOKUP($A26,'PY1 Data(H)'!$A$1:$A$288,'PY1 Data(H)'!$A$1:$BR$288))</f>
        <v>0</v>
      </c>
      <c r="AV26" s="176" cm="1">
        <f t="array" ref="AV26">_xlfn.XLOOKUP(AV$1,'PY1 Data(H)'!$A$1:$BR$1,_xlfn.XLOOKUP($A26,'PY1 Data(H)'!$A$1:$A$288,'PY1 Data(H)'!$A$1:$BR$288))</f>
        <v>0</v>
      </c>
      <c r="AW26" s="176" cm="1">
        <f t="array" ref="AW26">_xlfn.XLOOKUP(AW$1,'PY1 Data(H)'!$A$1:$BR$1,_xlfn.XLOOKUP($A26,'PY1 Data(H)'!$A$1:$A$288,'PY1 Data(H)'!$A$1:$BR$288))</f>
        <v>0</v>
      </c>
      <c r="AX26" s="176" cm="1">
        <f t="array" ref="AX26">_xlfn.XLOOKUP(AX$1,'PY1 Data(H)'!$A$1:$BR$1,_xlfn.XLOOKUP($A26,'PY1 Data(H)'!$A$1:$A$288,'PY1 Data(H)'!$A$1:$BR$288))</f>
        <v>0</v>
      </c>
      <c r="AY26" s="176" cm="1">
        <f t="array" ref="AY26">_xlfn.XLOOKUP(AY$1,'PY1 Data(H)'!$A$1:$BR$1,_xlfn.XLOOKUP($A26,'PY1 Data(H)'!$A$1:$A$288,'PY1 Data(H)'!$A$1:$BR$288))</f>
        <v>0</v>
      </c>
      <c r="AZ26" s="176" cm="1">
        <f t="array" ref="AZ26">_xlfn.XLOOKUP(AZ$1,'PY1 Data(H)'!$A$1:$BR$1,_xlfn.XLOOKUP($A26,'PY1 Data(H)'!$A$1:$A$288,'PY1 Data(H)'!$A$1:$BR$288))</f>
        <v>0</v>
      </c>
    </row>
    <row r="27" spans="1:52" x14ac:dyDescent="0.3">
      <c r="A27">
        <v>504</v>
      </c>
      <c r="D27" s="176" cm="1">
        <f t="array" ref="D27">_xlfn.XLOOKUP(D$1,'PY1 Data(H)'!$A$1:$BR$1,_xlfn.XLOOKUP($A27,'PY1 Data(H)'!$A$1:$A$288,'PY1 Data(H)'!$A$1:$BR$288))</f>
        <v>0</v>
      </c>
      <c r="E27" s="176" cm="1">
        <f t="array" ref="E27">_xlfn.XLOOKUP(E$1,'PY1 Data(H)'!$A$1:$BR$1,_xlfn.XLOOKUP($A27,'PY1 Data(H)'!$A$1:$A$288,'PY1 Data(H)'!$A$1:$BR$288))</f>
        <v>0</v>
      </c>
      <c r="F27" s="176" cm="1">
        <f t="array" ref="F27">_xlfn.XLOOKUP(F$1,'PY1 Data(H)'!$A$1:$BR$1,_xlfn.XLOOKUP($A27,'PY1 Data(H)'!$A$1:$A$288,'PY1 Data(H)'!$A$1:$BR$288))</f>
        <v>0</v>
      </c>
      <c r="G27" s="176" cm="1">
        <f t="array" ref="G27">_xlfn.XLOOKUP(G$1,'PY1 Data(H)'!$A$1:$BR$1,_xlfn.XLOOKUP($A27,'PY1 Data(H)'!$A$1:$A$288,'PY1 Data(H)'!$A$1:$BR$288))</f>
        <v>0</v>
      </c>
      <c r="H27" s="176" cm="1">
        <f t="array" ref="H27">_xlfn.XLOOKUP(H$1,'PY1 Data(H)'!$A$1:$BR$1,_xlfn.XLOOKUP($A27,'PY1 Data(H)'!$A$1:$A$288,'PY1 Data(H)'!$A$1:$BR$288))</f>
        <v>0</v>
      </c>
      <c r="I27" s="176" cm="1">
        <f t="array" ref="I27">_xlfn.XLOOKUP(I$1,'PY1 Data(H)'!$A$1:$BR$1,_xlfn.XLOOKUP($A27,'PY1 Data(H)'!$A$1:$A$288,'PY1 Data(H)'!$A$1:$BR$288))</f>
        <v>0</v>
      </c>
      <c r="J27" s="176" cm="1">
        <f t="array" ref="J27">_xlfn.XLOOKUP(J$1,'PY1 Data(H)'!$A$1:$BR$1,_xlfn.XLOOKUP($A27,'PY1 Data(H)'!$A$1:$A$288,'PY1 Data(H)'!$A$1:$BR$288))</f>
        <v>0</v>
      </c>
      <c r="K27" s="176" cm="1">
        <f t="array" ref="K27">_xlfn.XLOOKUP(K$1,'PY1 Data(H)'!$A$1:$BR$1,_xlfn.XLOOKUP($A27,'PY1 Data(H)'!$A$1:$A$288,'PY1 Data(H)'!$A$1:$BR$288))</f>
        <v>0</v>
      </c>
      <c r="L27" s="176" cm="1">
        <f t="array" ref="L27">_xlfn.XLOOKUP(L$1,'PY1 Data(H)'!$A$1:$BR$1,_xlfn.XLOOKUP($A27,'PY1 Data(H)'!$A$1:$A$288,'PY1 Data(H)'!$A$1:$BR$288))</f>
        <v>0</v>
      </c>
      <c r="M27" s="176" cm="1">
        <f t="array" ref="M27">_xlfn.XLOOKUP(M$1,'PY1 Data(H)'!$A$1:$BR$1,_xlfn.XLOOKUP($A27,'PY1 Data(H)'!$A$1:$A$288,'PY1 Data(H)'!$A$1:$BR$288))</f>
        <v>0</v>
      </c>
      <c r="N27" s="176" cm="1">
        <f t="array" ref="N27">_xlfn.XLOOKUP(N$1,'PY1 Data(H)'!$A$1:$BR$1,_xlfn.XLOOKUP($A27,'PY1 Data(H)'!$A$1:$A$288,'PY1 Data(H)'!$A$1:$BR$288))</f>
        <v>0</v>
      </c>
      <c r="O27" s="176" cm="1">
        <f t="array" ref="O27">_xlfn.XLOOKUP(O$1,'PY1 Data(H)'!$A$1:$BR$1,_xlfn.XLOOKUP($A27,'PY1 Data(H)'!$A$1:$A$288,'PY1 Data(H)'!$A$1:$BR$288))</f>
        <v>0</v>
      </c>
      <c r="P27" s="176" cm="1">
        <f t="array" ref="P27">_xlfn.XLOOKUP(P$1,'PY1 Data(H)'!$A$1:$BR$1,_xlfn.XLOOKUP($A27,'PY1 Data(H)'!$A$1:$A$288,'PY1 Data(H)'!$A$1:$BR$288))</f>
        <v>0</v>
      </c>
      <c r="Q27" s="176" cm="1">
        <f t="array" ref="Q27">_xlfn.XLOOKUP(Q$1,'PY1 Data(H)'!$A$1:$BR$1,_xlfn.XLOOKUP($A27,'PY1 Data(H)'!$A$1:$A$288,'PY1 Data(H)'!$A$1:$BR$288))</f>
        <v>0</v>
      </c>
      <c r="R27" s="176" cm="1">
        <f t="array" ref="R27">_xlfn.XLOOKUP(R$1,'PY1 Data(H)'!$A$1:$BR$1,_xlfn.XLOOKUP($A27,'PY1 Data(H)'!$A$1:$A$288,'PY1 Data(H)'!$A$1:$BR$288))</f>
        <v>0</v>
      </c>
      <c r="S27" s="176" cm="1">
        <f t="array" ref="S27">_xlfn.XLOOKUP(S$1,'PY1 Data(H)'!$A$1:$BR$1,_xlfn.XLOOKUP($A27,'PY1 Data(H)'!$A$1:$A$288,'PY1 Data(H)'!$A$1:$BR$288))</f>
        <v>0</v>
      </c>
      <c r="T27" s="176" cm="1">
        <f t="array" ref="T27">_xlfn.XLOOKUP(T$1,'PY1 Data(H)'!$A$1:$BR$1,_xlfn.XLOOKUP($A27,'PY1 Data(H)'!$A$1:$A$288,'PY1 Data(H)'!$A$1:$BR$288))</f>
        <v>0</v>
      </c>
      <c r="U27" s="176" cm="1">
        <f t="array" ref="U27">_xlfn.XLOOKUP(U$1,'PY1 Data(H)'!$A$1:$BR$1,_xlfn.XLOOKUP($A27,'PY1 Data(H)'!$A$1:$A$288,'PY1 Data(H)'!$A$1:$BR$288))</f>
        <v>0</v>
      </c>
      <c r="V27" s="176" cm="1">
        <f t="array" ref="V27">_xlfn.XLOOKUP(V$1,'PY1 Data(H)'!$A$1:$BR$1,_xlfn.XLOOKUP($A27,'PY1 Data(H)'!$A$1:$A$288,'PY1 Data(H)'!$A$1:$BR$288))</f>
        <v>0</v>
      </c>
      <c r="W27" s="176" cm="1">
        <f t="array" ref="W27">_xlfn.XLOOKUP(W$1,'PY1 Data(H)'!$A$1:$BR$1,_xlfn.XLOOKUP($A27,'PY1 Data(H)'!$A$1:$A$288,'PY1 Data(H)'!$A$1:$BR$288))</f>
        <v>0</v>
      </c>
      <c r="X27" s="176" cm="1">
        <f t="array" ref="X27">_xlfn.XLOOKUP(X$1,'PY1 Data(H)'!$A$1:$BR$1,_xlfn.XLOOKUP($A27,'PY1 Data(H)'!$A$1:$A$288,'PY1 Data(H)'!$A$1:$BR$288))</f>
        <v>0</v>
      </c>
      <c r="Y27" s="176" cm="1">
        <f t="array" ref="Y27">_xlfn.XLOOKUP(Y$1,'PY1 Data(H)'!$A$1:$BR$1,_xlfn.XLOOKUP($A27,'PY1 Data(H)'!$A$1:$A$288,'PY1 Data(H)'!$A$1:$BR$288))</f>
        <v>0</v>
      </c>
      <c r="Z27" s="176" cm="1">
        <f t="array" ref="Z27">_xlfn.XLOOKUP(Z$1,'PY1 Data(H)'!$A$1:$BR$1,_xlfn.XLOOKUP($A27,'PY1 Data(H)'!$A$1:$A$288,'PY1 Data(H)'!$A$1:$BR$288))</f>
        <v>0</v>
      </c>
      <c r="AA27" s="176" cm="1">
        <f t="array" ref="AA27">_xlfn.XLOOKUP(AA$1,'PY1 Data(H)'!$A$1:$BR$1,_xlfn.XLOOKUP($A27,'PY1 Data(H)'!$A$1:$A$288,'PY1 Data(H)'!$A$1:$BR$288))</f>
        <v>0</v>
      </c>
      <c r="AB27" s="176" cm="1">
        <f t="array" ref="AB27">_xlfn.XLOOKUP(AB$1,'PY1 Data(H)'!$A$1:$BR$1,_xlfn.XLOOKUP($A27,'PY1 Data(H)'!$A$1:$A$288,'PY1 Data(H)'!$A$1:$BR$288))</f>
        <v>0</v>
      </c>
      <c r="AC27" s="176" cm="1">
        <f t="array" ref="AC27">_xlfn.XLOOKUP(AC$1,'PY1 Data(H)'!$A$1:$BR$1,_xlfn.XLOOKUP($A27,'PY1 Data(H)'!$A$1:$A$288,'PY1 Data(H)'!$A$1:$BR$288))</f>
        <v>0</v>
      </c>
      <c r="AD27" s="176" cm="1">
        <f t="array" ref="AD27">_xlfn.XLOOKUP(AD$1,'PY1 Data(H)'!$A$1:$BR$1,_xlfn.XLOOKUP($A27,'PY1 Data(H)'!$A$1:$A$288,'PY1 Data(H)'!$A$1:$BR$288))</f>
        <v>0</v>
      </c>
      <c r="AE27" s="176" cm="1">
        <f t="array" ref="AE27">_xlfn.XLOOKUP(AE$1,'PY1 Data(H)'!$A$1:$BR$1,_xlfn.XLOOKUP($A27,'PY1 Data(H)'!$A$1:$A$288,'PY1 Data(H)'!$A$1:$BR$288))</f>
        <v>0</v>
      </c>
      <c r="AF27" s="176" cm="1">
        <f t="array" ref="AF27">_xlfn.XLOOKUP(AF$1,'PY1 Data(H)'!$A$1:$BR$1,_xlfn.XLOOKUP($A27,'PY1 Data(H)'!$A$1:$A$288,'PY1 Data(H)'!$A$1:$BR$288))</f>
        <v>0</v>
      </c>
      <c r="AG27" s="176" cm="1">
        <f t="array" ref="AG27">_xlfn.XLOOKUP(AG$1,'PY1 Data(H)'!$A$1:$BR$1,_xlfn.XLOOKUP($A27,'PY1 Data(H)'!$A$1:$A$288,'PY1 Data(H)'!$A$1:$BR$288))</f>
        <v>0</v>
      </c>
      <c r="AH27" s="176" cm="1">
        <f t="array" ref="AH27">_xlfn.XLOOKUP(AH$1,'PY1 Data(H)'!$A$1:$BR$1,_xlfn.XLOOKUP($A27,'PY1 Data(H)'!$A$1:$A$288,'PY1 Data(H)'!$A$1:$BR$288))</f>
        <v>0</v>
      </c>
      <c r="AI27" s="176" cm="1">
        <f t="array" ref="AI27">_xlfn.XLOOKUP(AI$1,'PY1 Data(H)'!$A$1:$BR$1,_xlfn.XLOOKUP($A27,'PY1 Data(H)'!$A$1:$A$288,'PY1 Data(H)'!$A$1:$BR$288))</f>
        <v>0</v>
      </c>
      <c r="AJ27" s="176" cm="1">
        <f t="array" ref="AJ27">_xlfn.XLOOKUP(AJ$1,'PY1 Data(H)'!$A$1:$BR$1,_xlfn.XLOOKUP($A27,'PY1 Data(H)'!$A$1:$A$288,'PY1 Data(H)'!$A$1:$BR$288))</f>
        <v>0</v>
      </c>
      <c r="AK27" s="176" cm="1">
        <f t="array" ref="AK27">_xlfn.XLOOKUP(AK$1,'PY1 Data(H)'!$A$1:$BR$1,_xlfn.XLOOKUP($A27,'PY1 Data(H)'!$A$1:$A$288,'PY1 Data(H)'!$A$1:$BR$288))</f>
        <v>0</v>
      </c>
      <c r="AL27" s="176" cm="1">
        <f t="array" ref="AL27">_xlfn.XLOOKUP(AL$1,'PY1 Data(H)'!$A$1:$BR$1,_xlfn.XLOOKUP($A27,'PY1 Data(H)'!$A$1:$A$288,'PY1 Data(H)'!$A$1:$BR$288))</f>
        <v>0</v>
      </c>
      <c r="AM27" s="176" cm="1">
        <f t="array" ref="AM27">_xlfn.XLOOKUP(AM$1,'PY1 Data(H)'!$A$1:$BR$1,_xlfn.XLOOKUP($A27,'PY1 Data(H)'!$A$1:$A$288,'PY1 Data(H)'!$A$1:$BR$288))</f>
        <v>0</v>
      </c>
      <c r="AN27" s="176" cm="1">
        <f t="array" ref="AN27">_xlfn.XLOOKUP(AN$1,'PY1 Data(H)'!$A$1:$BR$1,_xlfn.XLOOKUP($A27,'PY1 Data(H)'!$A$1:$A$288,'PY1 Data(H)'!$A$1:$BR$288))</f>
        <v>0</v>
      </c>
      <c r="AO27" s="176" cm="1">
        <f t="array" ref="AO27">_xlfn.XLOOKUP(AO$1,'PY1 Data(H)'!$A$1:$BR$1,_xlfn.XLOOKUP($A27,'PY1 Data(H)'!$A$1:$A$288,'PY1 Data(H)'!$A$1:$BR$288))</f>
        <v>0</v>
      </c>
      <c r="AP27" s="176" cm="1">
        <f t="array" ref="AP27">_xlfn.XLOOKUP(AP$1,'PY1 Data(H)'!$A$1:$BR$1,_xlfn.XLOOKUP($A27,'PY1 Data(H)'!$A$1:$A$288,'PY1 Data(H)'!$A$1:$BR$288))</f>
        <v>0</v>
      </c>
      <c r="AQ27" s="176" cm="1">
        <f t="array" ref="AQ27">_xlfn.XLOOKUP(AQ$1,'PY1 Data(H)'!$A$1:$BR$1,_xlfn.XLOOKUP($A27,'PY1 Data(H)'!$A$1:$A$288,'PY1 Data(H)'!$A$1:$BR$288))</f>
        <v>0</v>
      </c>
      <c r="AR27" s="176" cm="1">
        <f t="array" ref="AR27">_xlfn.XLOOKUP(AR$1,'PY1 Data(H)'!$A$1:$BR$1,_xlfn.XLOOKUP($A27,'PY1 Data(H)'!$A$1:$A$288,'PY1 Data(H)'!$A$1:$BR$288))</f>
        <v>0</v>
      </c>
      <c r="AS27" s="176" cm="1">
        <f t="array" ref="AS27">_xlfn.XLOOKUP(AS$1,'PY1 Data(H)'!$A$1:$BR$1,_xlfn.XLOOKUP($A27,'PY1 Data(H)'!$A$1:$A$288,'PY1 Data(H)'!$A$1:$BR$288))</f>
        <v>0</v>
      </c>
      <c r="AT27" s="176" cm="1">
        <f t="array" ref="AT27">_xlfn.XLOOKUP(AT$1,'PY1 Data(H)'!$A$1:$BR$1,_xlfn.XLOOKUP($A27,'PY1 Data(H)'!$A$1:$A$288,'PY1 Data(H)'!$A$1:$BR$288))</f>
        <v>0</v>
      </c>
      <c r="AU27" s="176" cm="1">
        <f t="array" ref="AU27">_xlfn.XLOOKUP(AU$1,'PY1 Data(H)'!$A$1:$BR$1,_xlfn.XLOOKUP($A27,'PY1 Data(H)'!$A$1:$A$288,'PY1 Data(H)'!$A$1:$BR$288))</f>
        <v>0</v>
      </c>
      <c r="AV27" s="176" cm="1">
        <f t="array" ref="AV27">_xlfn.XLOOKUP(AV$1,'PY1 Data(H)'!$A$1:$BR$1,_xlfn.XLOOKUP($A27,'PY1 Data(H)'!$A$1:$A$288,'PY1 Data(H)'!$A$1:$BR$288))</f>
        <v>0</v>
      </c>
      <c r="AW27" s="176" cm="1">
        <f t="array" ref="AW27">_xlfn.XLOOKUP(AW$1,'PY1 Data(H)'!$A$1:$BR$1,_xlfn.XLOOKUP($A27,'PY1 Data(H)'!$A$1:$A$288,'PY1 Data(H)'!$A$1:$BR$288))</f>
        <v>0</v>
      </c>
      <c r="AX27" s="176" cm="1">
        <f t="array" ref="AX27">_xlfn.XLOOKUP(AX$1,'PY1 Data(H)'!$A$1:$BR$1,_xlfn.XLOOKUP($A27,'PY1 Data(H)'!$A$1:$A$288,'PY1 Data(H)'!$A$1:$BR$288))</f>
        <v>0</v>
      </c>
      <c r="AY27" s="176" cm="1">
        <f t="array" ref="AY27">_xlfn.XLOOKUP(AY$1,'PY1 Data(H)'!$A$1:$BR$1,_xlfn.XLOOKUP($A27,'PY1 Data(H)'!$A$1:$A$288,'PY1 Data(H)'!$A$1:$BR$288))</f>
        <v>0</v>
      </c>
      <c r="AZ27" s="176" cm="1">
        <f t="array" ref="AZ27">_xlfn.XLOOKUP(AZ$1,'PY1 Data(H)'!$A$1:$BR$1,_xlfn.XLOOKUP($A27,'PY1 Data(H)'!$A$1:$A$288,'PY1 Data(H)'!$A$1:$BR$288))</f>
        <v>0</v>
      </c>
    </row>
    <row r="28" spans="1:52" x14ac:dyDescent="0.3">
      <c r="A28">
        <v>505</v>
      </c>
      <c r="D28" s="176" cm="1">
        <f t="array" ref="D28">_xlfn.XLOOKUP(D$1,'PY1 Data(H)'!$A$1:$BR$1,_xlfn.XLOOKUP($A28,'PY1 Data(H)'!$A$1:$A$288,'PY1 Data(H)'!$A$1:$BR$288))</f>
        <v>0</v>
      </c>
      <c r="E28" s="176" cm="1">
        <f t="array" ref="E28">_xlfn.XLOOKUP(E$1,'PY1 Data(H)'!$A$1:$BR$1,_xlfn.XLOOKUP($A28,'PY1 Data(H)'!$A$1:$A$288,'PY1 Data(H)'!$A$1:$BR$288))</f>
        <v>0</v>
      </c>
      <c r="F28" s="176" cm="1">
        <f t="array" ref="F28">_xlfn.XLOOKUP(F$1,'PY1 Data(H)'!$A$1:$BR$1,_xlfn.XLOOKUP($A28,'PY1 Data(H)'!$A$1:$A$288,'PY1 Data(H)'!$A$1:$BR$288))</f>
        <v>0</v>
      </c>
      <c r="G28" s="176" cm="1">
        <f t="array" ref="G28">_xlfn.XLOOKUP(G$1,'PY1 Data(H)'!$A$1:$BR$1,_xlfn.XLOOKUP($A28,'PY1 Data(H)'!$A$1:$A$288,'PY1 Data(H)'!$A$1:$BR$288))</f>
        <v>0</v>
      </c>
      <c r="H28" s="176" cm="1">
        <f t="array" ref="H28">_xlfn.XLOOKUP(H$1,'PY1 Data(H)'!$A$1:$BR$1,_xlfn.XLOOKUP($A28,'PY1 Data(H)'!$A$1:$A$288,'PY1 Data(H)'!$A$1:$BR$288))</f>
        <v>0</v>
      </c>
      <c r="I28" s="176" cm="1">
        <f t="array" ref="I28">_xlfn.XLOOKUP(I$1,'PY1 Data(H)'!$A$1:$BR$1,_xlfn.XLOOKUP($A28,'PY1 Data(H)'!$A$1:$A$288,'PY1 Data(H)'!$A$1:$BR$288))</f>
        <v>0</v>
      </c>
      <c r="J28" s="176" cm="1">
        <f t="array" ref="J28">_xlfn.XLOOKUP(J$1,'PY1 Data(H)'!$A$1:$BR$1,_xlfn.XLOOKUP($A28,'PY1 Data(H)'!$A$1:$A$288,'PY1 Data(H)'!$A$1:$BR$288))</f>
        <v>0</v>
      </c>
      <c r="K28" s="176" cm="1">
        <f t="array" ref="K28">_xlfn.XLOOKUP(K$1,'PY1 Data(H)'!$A$1:$BR$1,_xlfn.XLOOKUP($A28,'PY1 Data(H)'!$A$1:$A$288,'PY1 Data(H)'!$A$1:$BR$288))</f>
        <v>0</v>
      </c>
      <c r="L28" s="176" cm="1">
        <f t="array" ref="L28">_xlfn.XLOOKUP(L$1,'PY1 Data(H)'!$A$1:$BR$1,_xlfn.XLOOKUP($A28,'PY1 Data(H)'!$A$1:$A$288,'PY1 Data(H)'!$A$1:$BR$288))</f>
        <v>0</v>
      </c>
      <c r="M28" s="176" cm="1">
        <f t="array" ref="M28">_xlfn.XLOOKUP(M$1,'PY1 Data(H)'!$A$1:$BR$1,_xlfn.XLOOKUP($A28,'PY1 Data(H)'!$A$1:$A$288,'PY1 Data(H)'!$A$1:$BR$288))</f>
        <v>0</v>
      </c>
      <c r="N28" s="176" cm="1">
        <f t="array" ref="N28">_xlfn.XLOOKUP(N$1,'PY1 Data(H)'!$A$1:$BR$1,_xlfn.XLOOKUP($A28,'PY1 Data(H)'!$A$1:$A$288,'PY1 Data(H)'!$A$1:$BR$288))</f>
        <v>0</v>
      </c>
      <c r="O28" s="176" cm="1">
        <f t="array" ref="O28">_xlfn.XLOOKUP(O$1,'PY1 Data(H)'!$A$1:$BR$1,_xlfn.XLOOKUP($A28,'PY1 Data(H)'!$A$1:$A$288,'PY1 Data(H)'!$A$1:$BR$288))</f>
        <v>0</v>
      </c>
      <c r="P28" s="176" cm="1">
        <f t="array" ref="P28">_xlfn.XLOOKUP(P$1,'PY1 Data(H)'!$A$1:$BR$1,_xlfn.XLOOKUP($A28,'PY1 Data(H)'!$A$1:$A$288,'PY1 Data(H)'!$A$1:$BR$288))</f>
        <v>0</v>
      </c>
      <c r="Q28" s="176" cm="1">
        <f t="array" ref="Q28">_xlfn.XLOOKUP(Q$1,'PY1 Data(H)'!$A$1:$BR$1,_xlfn.XLOOKUP($A28,'PY1 Data(H)'!$A$1:$A$288,'PY1 Data(H)'!$A$1:$BR$288))</f>
        <v>0</v>
      </c>
      <c r="R28" s="176" cm="1">
        <f t="array" ref="R28">_xlfn.XLOOKUP(R$1,'PY1 Data(H)'!$A$1:$BR$1,_xlfn.XLOOKUP($A28,'PY1 Data(H)'!$A$1:$A$288,'PY1 Data(H)'!$A$1:$BR$288))</f>
        <v>0</v>
      </c>
      <c r="S28" s="176" cm="1">
        <f t="array" ref="S28">_xlfn.XLOOKUP(S$1,'PY1 Data(H)'!$A$1:$BR$1,_xlfn.XLOOKUP($A28,'PY1 Data(H)'!$A$1:$A$288,'PY1 Data(H)'!$A$1:$BR$288))</f>
        <v>0</v>
      </c>
      <c r="T28" s="176" cm="1">
        <f t="array" ref="T28">_xlfn.XLOOKUP(T$1,'PY1 Data(H)'!$A$1:$BR$1,_xlfn.XLOOKUP($A28,'PY1 Data(H)'!$A$1:$A$288,'PY1 Data(H)'!$A$1:$BR$288))</f>
        <v>0</v>
      </c>
      <c r="U28" s="176" cm="1">
        <f t="array" ref="U28">_xlfn.XLOOKUP(U$1,'PY1 Data(H)'!$A$1:$BR$1,_xlfn.XLOOKUP($A28,'PY1 Data(H)'!$A$1:$A$288,'PY1 Data(H)'!$A$1:$BR$288))</f>
        <v>0</v>
      </c>
      <c r="V28" s="176" cm="1">
        <f t="array" ref="V28">_xlfn.XLOOKUP(V$1,'PY1 Data(H)'!$A$1:$BR$1,_xlfn.XLOOKUP($A28,'PY1 Data(H)'!$A$1:$A$288,'PY1 Data(H)'!$A$1:$BR$288))</f>
        <v>0</v>
      </c>
      <c r="W28" s="176" cm="1">
        <f t="array" ref="W28">_xlfn.XLOOKUP(W$1,'PY1 Data(H)'!$A$1:$BR$1,_xlfn.XLOOKUP($A28,'PY1 Data(H)'!$A$1:$A$288,'PY1 Data(H)'!$A$1:$BR$288))</f>
        <v>0</v>
      </c>
      <c r="X28" s="176" cm="1">
        <f t="array" ref="X28">_xlfn.XLOOKUP(X$1,'PY1 Data(H)'!$A$1:$BR$1,_xlfn.XLOOKUP($A28,'PY1 Data(H)'!$A$1:$A$288,'PY1 Data(H)'!$A$1:$BR$288))</f>
        <v>0</v>
      </c>
      <c r="Y28" s="176" cm="1">
        <f t="array" ref="Y28">_xlfn.XLOOKUP(Y$1,'PY1 Data(H)'!$A$1:$BR$1,_xlfn.XLOOKUP($A28,'PY1 Data(H)'!$A$1:$A$288,'PY1 Data(H)'!$A$1:$BR$288))</f>
        <v>0</v>
      </c>
      <c r="Z28" s="176" cm="1">
        <f t="array" ref="Z28">_xlfn.XLOOKUP(Z$1,'PY1 Data(H)'!$A$1:$BR$1,_xlfn.XLOOKUP($A28,'PY1 Data(H)'!$A$1:$A$288,'PY1 Data(H)'!$A$1:$BR$288))</f>
        <v>0</v>
      </c>
      <c r="AA28" s="176" cm="1">
        <f t="array" ref="AA28">_xlfn.XLOOKUP(AA$1,'PY1 Data(H)'!$A$1:$BR$1,_xlfn.XLOOKUP($A28,'PY1 Data(H)'!$A$1:$A$288,'PY1 Data(H)'!$A$1:$BR$288))</f>
        <v>0</v>
      </c>
      <c r="AB28" s="176" cm="1">
        <f t="array" ref="AB28">_xlfn.XLOOKUP(AB$1,'PY1 Data(H)'!$A$1:$BR$1,_xlfn.XLOOKUP($A28,'PY1 Data(H)'!$A$1:$A$288,'PY1 Data(H)'!$A$1:$BR$288))</f>
        <v>0</v>
      </c>
      <c r="AC28" s="176" cm="1">
        <f t="array" ref="AC28">_xlfn.XLOOKUP(AC$1,'PY1 Data(H)'!$A$1:$BR$1,_xlfn.XLOOKUP($A28,'PY1 Data(H)'!$A$1:$A$288,'PY1 Data(H)'!$A$1:$BR$288))</f>
        <v>0</v>
      </c>
      <c r="AD28" s="176" cm="1">
        <f t="array" ref="AD28">_xlfn.XLOOKUP(AD$1,'PY1 Data(H)'!$A$1:$BR$1,_xlfn.XLOOKUP($A28,'PY1 Data(H)'!$A$1:$A$288,'PY1 Data(H)'!$A$1:$BR$288))</f>
        <v>0</v>
      </c>
      <c r="AE28" s="176" cm="1">
        <f t="array" ref="AE28">_xlfn.XLOOKUP(AE$1,'PY1 Data(H)'!$A$1:$BR$1,_xlfn.XLOOKUP($A28,'PY1 Data(H)'!$A$1:$A$288,'PY1 Data(H)'!$A$1:$BR$288))</f>
        <v>0</v>
      </c>
      <c r="AF28" s="176" cm="1">
        <f t="array" ref="AF28">_xlfn.XLOOKUP(AF$1,'PY1 Data(H)'!$A$1:$BR$1,_xlfn.XLOOKUP($A28,'PY1 Data(H)'!$A$1:$A$288,'PY1 Data(H)'!$A$1:$BR$288))</f>
        <v>0</v>
      </c>
      <c r="AG28" s="176" cm="1">
        <f t="array" ref="AG28">_xlfn.XLOOKUP(AG$1,'PY1 Data(H)'!$A$1:$BR$1,_xlfn.XLOOKUP($A28,'PY1 Data(H)'!$A$1:$A$288,'PY1 Data(H)'!$A$1:$BR$288))</f>
        <v>0</v>
      </c>
      <c r="AH28" s="176" cm="1">
        <f t="array" ref="AH28">_xlfn.XLOOKUP(AH$1,'PY1 Data(H)'!$A$1:$BR$1,_xlfn.XLOOKUP($A28,'PY1 Data(H)'!$A$1:$A$288,'PY1 Data(H)'!$A$1:$BR$288))</f>
        <v>0</v>
      </c>
      <c r="AI28" s="176" cm="1">
        <f t="array" ref="AI28">_xlfn.XLOOKUP(AI$1,'PY1 Data(H)'!$A$1:$BR$1,_xlfn.XLOOKUP($A28,'PY1 Data(H)'!$A$1:$A$288,'PY1 Data(H)'!$A$1:$BR$288))</f>
        <v>0</v>
      </c>
      <c r="AJ28" s="176" cm="1">
        <f t="array" ref="AJ28">_xlfn.XLOOKUP(AJ$1,'PY1 Data(H)'!$A$1:$BR$1,_xlfn.XLOOKUP($A28,'PY1 Data(H)'!$A$1:$A$288,'PY1 Data(H)'!$A$1:$BR$288))</f>
        <v>0</v>
      </c>
      <c r="AK28" s="176" cm="1">
        <f t="array" ref="AK28">_xlfn.XLOOKUP(AK$1,'PY1 Data(H)'!$A$1:$BR$1,_xlfn.XLOOKUP($A28,'PY1 Data(H)'!$A$1:$A$288,'PY1 Data(H)'!$A$1:$BR$288))</f>
        <v>0</v>
      </c>
      <c r="AL28" s="176" cm="1">
        <f t="array" ref="AL28">_xlfn.XLOOKUP(AL$1,'PY1 Data(H)'!$A$1:$BR$1,_xlfn.XLOOKUP($A28,'PY1 Data(H)'!$A$1:$A$288,'PY1 Data(H)'!$A$1:$BR$288))</f>
        <v>0</v>
      </c>
      <c r="AM28" s="176" cm="1">
        <f t="array" ref="AM28">_xlfn.XLOOKUP(AM$1,'PY1 Data(H)'!$A$1:$BR$1,_xlfn.XLOOKUP($A28,'PY1 Data(H)'!$A$1:$A$288,'PY1 Data(H)'!$A$1:$BR$288))</f>
        <v>0</v>
      </c>
      <c r="AN28" s="176" cm="1">
        <f t="array" ref="AN28">_xlfn.XLOOKUP(AN$1,'PY1 Data(H)'!$A$1:$BR$1,_xlfn.XLOOKUP($A28,'PY1 Data(H)'!$A$1:$A$288,'PY1 Data(H)'!$A$1:$BR$288))</f>
        <v>0</v>
      </c>
      <c r="AO28" s="176" cm="1">
        <f t="array" ref="AO28">_xlfn.XLOOKUP(AO$1,'PY1 Data(H)'!$A$1:$BR$1,_xlfn.XLOOKUP($A28,'PY1 Data(H)'!$A$1:$A$288,'PY1 Data(H)'!$A$1:$BR$288))</f>
        <v>0</v>
      </c>
      <c r="AP28" s="176" cm="1">
        <f t="array" ref="AP28">_xlfn.XLOOKUP(AP$1,'PY1 Data(H)'!$A$1:$BR$1,_xlfn.XLOOKUP($A28,'PY1 Data(H)'!$A$1:$A$288,'PY1 Data(H)'!$A$1:$BR$288))</f>
        <v>0</v>
      </c>
      <c r="AQ28" s="176" cm="1">
        <f t="array" ref="AQ28">_xlfn.XLOOKUP(AQ$1,'PY1 Data(H)'!$A$1:$BR$1,_xlfn.XLOOKUP($A28,'PY1 Data(H)'!$A$1:$A$288,'PY1 Data(H)'!$A$1:$BR$288))</f>
        <v>0</v>
      </c>
      <c r="AR28" s="176" cm="1">
        <f t="array" ref="AR28">_xlfn.XLOOKUP(AR$1,'PY1 Data(H)'!$A$1:$BR$1,_xlfn.XLOOKUP($A28,'PY1 Data(H)'!$A$1:$A$288,'PY1 Data(H)'!$A$1:$BR$288))</f>
        <v>0</v>
      </c>
      <c r="AS28" s="176" cm="1">
        <f t="array" ref="AS28">_xlfn.XLOOKUP(AS$1,'PY1 Data(H)'!$A$1:$BR$1,_xlfn.XLOOKUP($A28,'PY1 Data(H)'!$A$1:$A$288,'PY1 Data(H)'!$A$1:$BR$288))</f>
        <v>0</v>
      </c>
      <c r="AT28" s="176" cm="1">
        <f t="array" ref="AT28">_xlfn.XLOOKUP(AT$1,'PY1 Data(H)'!$A$1:$BR$1,_xlfn.XLOOKUP($A28,'PY1 Data(H)'!$A$1:$A$288,'PY1 Data(H)'!$A$1:$BR$288))</f>
        <v>0</v>
      </c>
      <c r="AU28" s="176" cm="1">
        <f t="array" ref="AU28">_xlfn.XLOOKUP(AU$1,'PY1 Data(H)'!$A$1:$BR$1,_xlfn.XLOOKUP($A28,'PY1 Data(H)'!$A$1:$A$288,'PY1 Data(H)'!$A$1:$BR$288))</f>
        <v>0</v>
      </c>
      <c r="AV28" s="176" cm="1">
        <f t="array" ref="AV28">_xlfn.XLOOKUP(AV$1,'PY1 Data(H)'!$A$1:$BR$1,_xlfn.XLOOKUP($A28,'PY1 Data(H)'!$A$1:$A$288,'PY1 Data(H)'!$A$1:$BR$288))</f>
        <v>0</v>
      </c>
      <c r="AW28" s="176" cm="1">
        <f t="array" ref="AW28">_xlfn.XLOOKUP(AW$1,'PY1 Data(H)'!$A$1:$BR$1,_xlfn.XLOOKUP($A28,'PY1 Data(H)'!$A$1:$A$288,'PY1 Data(H)'!$A$1:$BR$288))</f>
        <v>0</v>
      </c>
      <c r="AX28" s="176" cm="1">
        <f t="array" ref="AX28">_xlfn.XLOOKUP(AX$1,'PY1 Data(H)'!$A$1:$BR$1,_xlfn.XLOOKUP($A28,'PY1 Data(H)'!$A$1:$A$288,'PY1 Data(H)'!$A$1:$BR$288))</f>
        <v>0</v>
      </c>
      <c r="AY28" s="176" cm="1">
        <f t="array" ref="AY28">_xlfn.XLOOKUP(AY$1,'PY1 Data(H)'!$A$1:$BR$1,_xlfn.XLOOKUP($A28,'PY1 Data(H)'!$A$1:$A$288,'PY1 Data(H)'!$A$1:$BR$288))</f>
        <v>0</v>
      </c>
      <c r="AZ28" s="176" cm="1">
        <f t="array" ref="AZ28">_xlfn.XLOOKUP(AZ$1,'PY1 Data(H)'!$A$1:$BR$1,_xlfn.XLOOKUP($A28,'PY1 Data(H)'!$A$1:$A$288,'PY1 Data(H)'!$A$1:$BR$288))</f>
        <v>0</v>
      </c>
    </row>
    <row r="29" spans="1:52" x14ac:dyDescent="0.3">
      <c r="A29">
        <v>341</v>
      </c>
      <c r="D29" s="176" cm="1">
        <f t="array" ref="D29">_xlfn.XLOOKUP(D$1,'PY1 Data(H)'!$A$1:$BR$1,_xlfn.XLOOKUP($A29,'PY1 Data(H)'!$A$1:$A$288,'PY1 Data(H)'!$A$1:$BR$288))</f>
        <v>0</v>
      </c>
      <c r="E29" s="176" cm="1">
        <f t="array" ref="E29">_xlfn.XLOOKUP(E$1,'PY1 Data(H)'!$A$1:$BR$1,_xlfn.XLOOKUP($A29,'PY1 Data(H)'!$A$1:$A$288,'PY1 Data(H)'!$A$1:$BR$288))</f>
        <v>0</v>
      </c>
      <c r="F29" s="176" cm="1">
        <f t="array" ref="F29">_xlfn.XLOOKUP(F$1,'PY1 Data(H)'!$A$1:$BR$1,_xlfn.XLOOKUP($A29,'PY1 Data(H)'!$A$1:$A$288,'PY1 Data(H)'!$A$1:$BR$288))</f>
        <v>0</v>
      </c>
      <c r="G29" s="176" cm="1">
        <f t="array" ref="G29">_xlfn.XLOOKUP(G$1,'PY1 Data(H)'!$A$1:$BR$1,_xlfn.XLOOKUP($A29,'PY1 Data(H)'!$A$1:$A$288,'PY1 Data(H)'!$A$1:$BR$288))</f>
        <v>0</v>
      </c>
      <c r="H29" s="176" cm="1">
        <f t="array" ref="H29">_xlfn.XLOOKUP(H$1,'PY1 Data(H)'!$A$1:$BR$1,_xlfn.XLOOKUP($A29,'PY1 Data(H)'!$A$1:$A$288,'PY1 Data(H)'!$A$1:$BR$288))</f>
        <v>0</v>
      </c>
      <c r="I29" s="176" cm="1">
        <f t="array" ref="I29">_xlfn.XLOOKUP(I$1,'PY1 Data(H)'!$A$1:$BR$1,_xlfn.XLOOKUP($A29,'PY1 Data(H)'!$A$1:$A$288,'PY1 Data(H)'!$A$1:$BR$288))</f>
        <v>0</v>
      </c>
      <c r="J29" s="176" cm="1">
        <f t="array" ref="J29">_xlfn.XLOOKUP(J$1,'PY1 Data(H)'!$A$1:$BR$1,_xlfn.XLOOKUP($A29,'PY1 Data(H)'!$A$1:$A$288,'PY1 Data(H)'!$A$1:$BR$288))</f>
        <v>0</v>
      </c>
      <c r="K29" s="176" cm="1">
        <f t="array" ref="K29">_xlfn.XLOOKUP(K$1,'PY1 Data(H)'!$A$1:$BR$1,_xlfn.XLOOKUP($A29,'PY1 Data(H)'!$A$1:$A$288,'PY1 Data(H)'!$A$1:$BR$288))</f>
        <v>0</v>
      </c>
      <c r="L29" s="176" cm="1">
        <f t="array" ref="L29">_xlfn.XLOOKUP(L$1,'PY1 Data(H)'!$A$1:$BR$1,_xlfn.XLOOKUP($A29,'PY1 Data(H)'!$A$1:$A$288,'PY1 Data(H)'!$A$1:$BR$288))</f>
        <v>0</v>
      </c>
      <c r="M29" s="176" cm="1">
        <f t="array" ref="M29">_xlfn.XLOOKUP(M$1,'PY1 Data(H)'!$A$1:$BR$1,_xlfn.XLOOKUP($A29,'PY1 Data(H)'!$A$1:$A$288,'PY1 Data(H)'!$A$1:$BR$288))</f>
        <v>0</v>
      </c>
      <c r="N29" s="176" cm="1">
        <f t="array" ref="N29">_xlfn.XLOOKUP(N$1,'PY1 Data(H)'!$A$1:$BR$1,_xlfn.XLOOKUP($A29,'PY1 Data(H)'!$A$1:$A$288,'PY1 Data(H)'!$A$1:$BR$288))</f>
        <v>0</v>
      </c>
      <c r="O29" s="176" cm="1">
        <f t="array" ref="O29">_xlfn.XLOOKUP(O$1,'PY1 Data(H)'!$A$1:$BR$1,_xlfn.XLOOKUP($A29,'PY1 Data(H)'!$A$1:$A$288,'PY1 Data(H)'!$A$1:$BR$288))</f>
        <v>0</v>
      </c>
      <c r="P29" s="176" cm="1">
        <f t="array" ref="P29">_xlfn.XLOOKUP(P$1,'PY1 Data(H)'!$A$1:$BR$1,_xlfn.XLOOKUP($A29,'PY1 Data(H)'!$A$1:$A$288,'PY1 Data(H)'!$A$1:$BR$288))</f>
        <v>0</v>
      </c>
      <c r="Q29" s="176" cm="1">
        <f t="array" ref="Q29">_xlfn.XLOOKUP(Q$1,'PY1 Data(H)'!$A$1:$BR$1,_xlfn.XLOOKUP($A29,'PY1 Data(H)'!$A$1:$A$288,'PY1 Data(H)'!$A$1:$BR$288))</f>
        <v>0</v>
      </c>
      <c r="R29" s="176" cm="1">
        <f t="array" ref="R29">_xlfn.XLOOKUP(R$1,'PY1 Data(H)'!$A$1:$BR$1,_xlfn.XLOOKUP($A29,'PY1 Data(H)'!$A$1:$A$288,'PY1 Data(H)'!$A$1:$BR$288))</f>
        <v>0</v>
      </c>
      <c r="S29" s="176" cm="1">
        <f t="array" ref="S29">_xlfn.XLOOKUP(S$1,'PY1 Data(H)'!$A$1:$BR$1,_xlfn.XLOOKUP($A29,'PY1 Data(H)'!$A$1:$A$288,'PY1 Data(H)'!$A$1:$BR$288))</f>
        <v>0</v>
      </c>
      <c r="T29" s="176" cm="1">
        <f t="array" ref="T29">_xlfn.XLOOKUP(T$1,'PY1 Data(H)'!$A$1:$BR$1,_xlfn.XLOOKUP($A29,'PY1 Data(H)'!$A$1:$A$288,'PY1 Data(H)'!$A$1:$BR$288))</f>
        <v>0</v>
      </c>
      <c r="U29" s="176" cm="1">
        <f t="array" ref="U29">_xlfn.XLOOKUP(U$1,'PY1 Data(H)'!$A$1:$BR$1,_xlfn.XLOOKUP($A29,'PY1 Data(H)'!$A$1:$A$288,'PY1 Data(H)'!$A$1:$BR$288))</f>
        <v>0</v>
      </c>
      <c r="V29" s="176" cm="1">
        <f t="array" ref="V29">_xlfn.XLOOKUP(V$1,'PY1 Data(H)'!$A$1:$BR$1,_xlfn.XLOOKUP($A29,'PY1 Data(H)'!$A$1:$A$288,'PY1 Data(H)'!$A$1:$BR$288))</f>
        <v>0</v>
      </c>
      <c r="W29" s="176" cm="1">
        <f t="array" ref="W29">_xlfn.XLOOKUP(W$1,'PY1 Data(H)'!$A$1:$BR$1,_xlfn.XLOOKUP($A29,'PY1 Data(H)'!$A$1:$A$288,'PY1 Data(H)'!$A$1:$BR$288))</f>
        <v>0</v>
      </c>
      <c r="X29" s="176" cm="1">
        <f t="array" ref="X29">_xlfn.XLOOKUP(X$1,'PY1 Data(H)'!$A$1:$BR$1,_xlfn.XLOOKUP($A29,'PY1 Data(H)'!$A$1:$A$288,'PY1 Data(H)'!$A$1:$BR$288))</f>
        <v>0</v>
      </c>
      <c r="Y29" s="176" cm="1">
        <f t="array" ref="Y29">_xlfn.XLOOKUP(Y$1,'PY1 Data(H)'!$A$1:$BR$1,_xlfn.XLOOKUP($A29,'PY1 Data(H)'!$A$1:$A$288,'PY1 Data(H)'!$A$1:$BR$288))</f>
        <v>0</v>
      </c>
      <c r="Z29" s="176" cm="1">
        <f t="array" ref="Z29">_xlfn.XLOOKUP(Z$1,'PY1 Data(H)'!$A$1:$BR$1,_xlfn.XLOOKUP($A29,'PY1 Data(H)'!$A$1:$A$288,'PY1 Data(H)'!$A$1:$BR$288))</f>
        <v>0</v>
      </c>
      <c r="AA29" s="176" cm="1">
        <f t="array" ref="AA29">_xlfn.XLOOKUP(AA$1,'PY1 Data(H)'!$A$1:$BR$1,_xlfn.XLOOKUP($A29,'PY1 Data(H)'!$A$1:$A$288,'PY1 Data(H)'!$A$1:$BR$288))</f>
        <v>0</v>
      </c>
      <c r="AB29" s="176" cm="1">
        <f t="array" ref="AB29">_xlfn.XLOOKUP(AB$1,'PY1 Data(H)'!$A$1:$BR$1,_xlfn.XLOOKUP($A29,'PY1 Data(H)'!$A$1:$A$288,'PY1 Data(H)'!$A$1:$BR$288))</f>
        <v>0</v>
      </c>
      <c r="AC29" s="176" cm="1">
        <f t="array" ref="AC29">_xlfn.XLOOKUP(AC$1,'PY1 Data(H)'!$A$1:$BR$1,_xlfn.XLOOKUP($A29,'PY1 Data(H)'!$A$1:$A$288,'PY1 Data(H)'!$A$1:$BR$288))</f>
        <v>0</v>
      </c>
      <c r="AD29" s="176" cm="1">
        <f t="array" ref="AD29">_xlfn.XLOOKUP(AD$1,'PY1 Data(H)'!$A$1:$BR$1,_xlfn.XLOOKUP($A29,'PY1 Data(H)'!$A$1:$A$288,'PY1 Data(H)'!$A$1:$BR$288))</f>
        <v>0</v>
      </c>
      <c r="AE29" s="176" cm="1">
        <f t="array" ref="AE29">_xlfn.XLOOKUP(AE$1,'PY1 Data(H)'!$A$1:$BR$1,_xlfn.XLOOKUP($A29,'PY1 Data(H)'!$A$1:$A$288,'PY1 Data(H)'!$A$1:$BR$288))</f>
        <v>0</v>
      </c>
      <c r="AF29" s="176" cm="1">
        <f t="array" ref="AF29">_xlfn.XLOOKUP(AF$1,'PY1 Data(H)'!$A$1:$BR$1,_xlfn.XLOOKUP($A29,'PY1 Data(H)'!$A$1:$A$288,'PY1 Data(H)'!$A$1:$BR$288))</f>
        <v>0</v>
      </c>
      <c r="AG29" s="176" cm="1">
        <f t="array" ref="AG29">_xlfn.XLOOKUP(AG$1,'PY1 Data(H)'!$A$1:$BR$1,_xlfn.XLOOKUP($A29,'PY1 Data(H)'!$A$1:$A$288,'PY1 Data(H)'!$A$1:$BR$288))</f>
        <v>0</v>
      </c>
      <c r="AH29" s="176" cm="1">
        <f t="array" ref="AH29">_xlfn.XLOOKUP(AH$1,'PY1 Data(H)'!$A$1:$BR$1,_xlfn.XLOOKUP($A29,'PY1 Data(H)'!$A$1:$A$288,'PY1 Data(H)'!$A$1:$BR$288))</f>
        <v>0</v>
      </c>
      <c r="AI29" s="176" cm="1">
        <f t="array" ref="AI29">_xlfn.XLOOKUP(AI$1,'PY1 Data(H)'!$A$1:$BR$1,_xlfn.XLOOKUP($A29,'PY1 Data(H)'!$A$1:$A$288,'PY1 Data(H)'!$A$1:$BR$288))</f>
        <v>66996</v>
      </c>
      <c r="AJ29" s="176" cm="1">
        <f t="array" ref="AJ29">_xlfn.XLOOKUP(AJ$1,'PY1 Data(H)'!$A$1:$BR$1,_xlfn.XLOOKUP($A29,'PY1 Data(H)'!$A$1:$A$288,'PY1 Data(H)'!$A$1:$BR$288))</f>
        <v>0</v>
      </c>
      <c r="AK29" s="176" cm="1">
        <f t="array" ref="AK29">_xlfn.XLOOKUP(AK$1,'PY1 Data(H)'!$A$1:$BR$1,_xlfn.XLOOKUP($A29,'PY1 Data(H)'!$A$1:$A$288,'PY1 Data(H)'!$A$1:$BR$288))</f>
        <v>0</v>
      </c>
      <c r="AL29" s="176" cm="1">
        <f t="array" ref="AL29">_xlfn.XLOOKUP(AL$1,'PY1 Data(H)'!$A$1:$BR$1,_xlfn.XLOOKUP($A29,'PY1 Data(H)'!$A$1:$A$288,'PY1 Data(H)'!$A$1:$BR$288))</f>
        <v>0</v>
      </c>
      <c r="AM29" s="176" cm="1">
        <f t="array" ref="AM29">_xlfn.XLOOKUP(AM$1,'PY1 Data(H)'!$A$1:$BR$1,_xlfn.XLOOKUP($A29,'PY1 Data(H)'!$A$1:$A$288,'PY1 Data(H)'!$A$1:$BR$288))</f>
        <v>0</v>
      </c>
      <c r="AN29" s="176" cm="1">
        <f t="array" ref="AN29">_xlfn.XLOOKUP(AN$1,'PY1 Data(H)'!$A$1:$BR$1,_xlfn.XLOOKUP($A29,'PY1 Data(H)'!$A$1:$A$288,'PY1 Data(H)'!$A$1:$BR$288))</f>
        <v>0</v>
      </c>
      <c r="AO29" s="176" cm="1">
        <f t="array" ref="AO29">_xlfn.XLOOKUP(AO$1,'PY1 Data(H)'!$A$1:$BR$1,_xlfn.XLOOKUP($A29,'PY1 Data(H)'!$A$1:$A$288,'PY1 Data(H)'!$A$1:$BR$288))</f>
        <v>0</v>
      </c>
      <c r="AP29" s="176" cm="1">
        <f t="array" ref="AP29">_xlfn.XLOOKUP(AP$1,'PY1 Data(H)'!$A$1:$BR$1,_xlfn.XLOOKUP($A29,'PY1 Data(H)'!$A$1:$A$288,'PY1 Data(H)'!$A$1:$BR$288))</f>
        <v>0</v>
      </c>
      <c r="AQ29" s="176" cm="1">
        <f t="array" ref="AQ29">_xlfn.XLOOKUP(AQ$1,'PY1 Data(H)'!$A$1:$BR$1,_xlfn.XLOOKUP($A29,'PY1 Data(H)'!$A$1:$A$288,'PY1 Data(H)'!$A$1:$BR$288))</f>
        <v>0</v>
      </c>
      <c r="AR29" s="176" cm="1">
        <f t="array" ref="AR29">_xlfn.XLOOKUP(AR$1,'PY1 Data(H)'!$A$1:$BR$1,_xlfn.XLOOKUP($A29,'PY1 Data(H)'!$A$1:$A$288,'PY1 Data(H)'!$A$1:$BR$288))</f>
        <v>0</v>
      </c>
      <c r="AS29" s="176" cm="1">
        <f t="array" ref="AS29">_xlfn.XLOOKUP(AS$1,'PY1 Data(H)'!$A$1:$BR$1,_xlfn.XLOOKUP($A29,'PY1 Data(H)'!$A$1:$A$288,'PY1 Data(H)'!$A$1:$BR$288))</f>
        <v>0</v>
      </c>
      <c r="AT29" s="176" cm="1">
        <f t="array" ref="AT29">_xlfn.XLOOKUP(AT$1,'PY1 Data(H)'!$A$1:$BR$1,_xlfn.XLOOKUP($A29,'PY1 Data(H)'!$A$1:$A$288,'PY1 Data(H)'!$A$1:$BR$288))</f>
        <v>0</v>
      </c>
      <c r="AU29" s="176" cm="1">
        <f t="array" ref="AU29">_xlfn.XLOOKUP(AU$1,'PY1 Data(H)'!$A$1:$BR$1,_xlfn.XLOOKUP($A29,'PY1 Data(H)'!$A$1:$A$288,'PY1 Data(H)'!$A$1:$BR$288))</f>
        <v>0</v>
      </c>
      <c r="AV29" s="176" cm="1">
        <f t="array" ref="AV29">_xlfn.XLOOKUP(AV$1,'PY1 Data(H)'!$A$1:$BR$1,_xlfn.XLOOKUP($A29,'PY1 Data(H)'!$A$1:$A$288,'PY1 Data(H)'!$A$1:$BR$288))</f>
        <v>0</v>
      </c>
      <c r="AW29" s="176" cm="1">
        <f t="array" ref="AW29">_xlfn.XLOOKUP(AW$1,'PY1 Data(H)'!$A$1:$BR$1,_xlfn.XLOOKUP($A29,'PY1 Data(H)'!$A$1:$A$288,'PY1 Data(H)'!$A$1:$BR$288))</f>
        <v>0</v>
      </c>
      <c r="AX29" s="176" cm="1">
        <f t="array" ref="AX29">_xlfn.XLOOKUP(AX$1,'PY1 Data(H)'!$A$1:$BR$1,_xlfn.XLOOKUP($A29,'PY1 Data(H)'!$A$1:$A$288,'PY1 Data(H)'!$A$1:$BR$288))</f>
        <v>0</v>
      </c>
      <c r="AY29" s="176" cm="1">
        <f t="array" ref="AY29">_xlfn.XLOOKUP(AY$1,'PY1 Data(H)'!$A$1:$BR$1,_xlfn.XLOOKUP($A29,'PY1 Data(H)'!$A$1:$A$288,'PY1 Data(H)'!$A$1:$BR$288))</f>
        <v>0</v>
      </c>
      <c r="AZ29" s="176" cm="1">
        <f t="array" ref="AZ29">_xlfn.XLOOKUP(AZ$1,'PY1 Data(H)'!$A$1:$BR$1,_xlfn.XLOOKUP($A29,'PY1 Data(H)'!$A$1:$A$288,'PY1 Data(H)'!$A$1:$BR$288))</f>
        <v>0</v>
      </c>
    </row>
    <row r="30" spans="1:52" x14ac:dyDescent="0.3">
      <c r="A30">
        <v>386</v>
      </c>
      <c r="D30" s="176" cm="1">
        <f t="array" ref="D30">_xlfn.XLOOKUP(D$1,'PY1 Data(H)'!$A$1:$BR$1,_xlfn.XLOOKUP($A30,'PY1 Data(H)'!$A$1:$A$288,'PY1 Data(H)'!$A$1:$BR$288))</f>
        <v>0</v>
      </c>
      <c r="E30" s="176" cm="1">
        <f t="array" ref="E30">_xlfn.XLOOKUP(E$1,'PY1 Data(H)'!$A$1:$BR$1,_xlfn.XLOOKUP($A30,'PY1 Data(H)'!$A$1:$A$288,'PY1 Data(H)'!$A$1:$BR$288))</f>
        <v>0</v>
      </c>
      <c r="F30" s="176" cm="1">
        <f t="array" ref="F30">_xlfn.XLOOKUP(F$1,'PY1 Data(H)'!$A$1:$BR$1,_xlfn.XLOOKUP($A30,'PY1 Data(H)'!$A$1:$A$288,'PY1 Data(H)'!$A$1:$BR$288))</f>
        <v>0</v>
      </c>
      <c r="G30" s="176" cm="1">
        <f t="array" ref="G30">_xlfn.XLOOKUP(G$1,'PY1 Data(H)'!$A$1:$BR$1,_xlfn.XLOOKUP($A30,'PY1 Data(H)'!$A$1:$A$288,'PY1 Data(H)'!$A$1:$BR$288))</f>
        <v>0</v>
      </c>
      <c r="H30" s="176" cm="1">
        <f t="array" ref="H30">_xlfn.XLOOKUP(H$1,'PY1 Data(H)'!$A$1:$BR$1,_xlfn.XLOOKUP($A30,'PY1 Data(H)'!$A$1:$A$288,'PY1 Data(H)'!$A$1:$BR$288))</f>
        <v>0</v>
      </c>
      <c r="I30" s="176" cm="1">
        <f t="array" ref="I30">_xlfn.XLOOKUP(I$1,'PY1 Data(H)'!$A$1:$BR$1,_xlfn.XLOOKUP($A30,'PY1 Data(H)'!$A$1:$A$288,'PY1 Data(H)'!$A$1:$BR$288))</f>
        <v>0</v>
      </c>
      <c r="J30" s="176" cm="1">
        <f t="array" ref="J30">_xlfn.XLOOKUP(J$1,'PY1 Data(H)'!$A$1:$BR$1,_xlfn.XLOOKUP($A30,'PY1 Data(H)'!$A$1:$A$288,'PY1 Data(H)'!$A$1:$BR$288))</f>
        <v>0</v>
      </c>
      <c r="K30" s="176" cm="1">
        <f t="array" ref="K30">_xlfn.XLOOKUP(K$1,'PY1 Data(H)'!$A$1:$BR$1,_xlfn.XLOOKUP($A30,'PY1 Data(H)'!$A$1:$A$288,'PY1 Data(H)'!$A$1:$BR$288))</f>
        <v>0</v>
      </c>
      <c r="L30" s="176" cm="1">
        <f t="array" ref="L30">_xlfn.XLOOKUP(L$1,'PY1 Data(H)'!$A$1:$BR$1,_xlfn.XLOOKUP($A30,'PY1 Data(H)'!$A$1:$A$288,'PY1 Data(H)'!$A$1:$BR$288))</f>
        <v>0</v>
      </c>
      <c r="M30" s="176" cm="1">
        <f t="array" ref="M30">_xlfn.XLOOKUP(M$1,'PY1 Data(H)'!$A$1:$BR$1,_xlfn.XLOOKUP($A30,'PY1 Data(H)'!$A$1:$A$288,'PY1 Data(H)'!$A$1:$BR$288))</f>
        <v>0</v>
      </c>
      <c r="N30" s="176" cm="1">
        <f t="array" ref="N30">_xlfn.XLOOKUP(N$1,'PY1 Data(H)'!$A$1:$BR$1,_xlfn.XLOOKUP($A30,'PY1 Data(H)'!$A$1:$A$288,'PY1 Data(H)'!$A$1:$BR$288))</f>
        <v>0</v>
      </c>
      <c r="O30" s="176" cm="1">
        <f t="array" ref="O30">_xlfn.XLOOKUP(O$1,'PY1 Data(H)'!$A$1:$BR$1,_xlfn.XLOOKUP($A30,'PY1 Data(H)'!$A$1:$A$288,'PY1 Data(H)'!$A$1:$BR$288))</f>
        <v>0</v>
      </c>
      <c r="P30" s="176" cm="1">
        <f t="array" ref="P30">_xlfn.XLOOKUP(P$1,'PY1 Data(H)'!$A$1:$BR$1,_xlfn.XLOOKUP($A30,'PY1 Data(H)'!$A$1:$A$288,'PY1 Data(H)'!$A$1:$BR$288))</f>
        <v>0</v>
      </c>
      <c r="Q30" s="176" cm="1">
        <f t="array" ref="Q30">_xlfn.XLOOKUP(Q$1,'PY1 Data(H)'!$A$1:$BR$1,_xlfn.XLOOKUP($A30,'PY1 Data(H)'!$A$1:$A$288,'PY1 Data(H)'!$A$1:$BR$288))</f>
        <v>0</v>
      </c>
      <c r="R30" s="176" cm="1">
        <f t="array" ref="R30">_xlfn.XLOOKUP(R$1,'PY1 Data(H)'!$A$1:$BR$1,_xlfn.XLOOKUP($A30,'PY1 Data(H)'!$A$1:$A$288,'PY1 Data(H)'!$A$1:$BR$288))</f>
        <v>0</v>
      </c>
      <c r="S30" s="176" cm="1">
        <f t="array" ref="S30">_xlfn.XLOOKUP(S$1,'PY1 Data(H)'!$A$1:$BR$1,_xlfn.XLOOKUP($A30,'PY1 Data(H)'!$A$1:$A$288,'PY1 Data(H)'!$A$1:$BR$288))</f>
        <v>0</v>
      </c>
      <c r="T30" s="176" cm="1">
        <f t="array" ref="T30">_xlfn.XLOOKUP(T$1,'PY1 Data(H)'!$A$1:$BR$1,_xlfn.XLOOKUP($A30,'PY1 Data(H)'!$A$1:$A$288,'PY1 Data(H)'!$A$1:$BR$288))</f>
        <v>0</v>
      </c>
      <c r="U30" s="176" cm="1">
        <f t="array" ref="U30">_xlfn.XLOOKUP(U$1,'PY1 Data(H)'!$A$1:$BR$1,_xlfn.XLOOKUP($A30,'PY1 Data(H)'!$A$1:$A$288,'PY1 Data(H)'!$A$1:$BR$288))</f>
        <v>0</v>
      </c>
      <c r="V30" s="176" cm="1">
        <f t="array" ref="V30">_xlfn.XLOOKUP(V$1,'PY1 Data(H)'!$A$1:$BR$1,_xlfn.XLOOKUP($A30,'PY1 Data(H)'!$A$1:$A$288,'PY1 Data(H)'!$A$1:$BR$288))</f>
        <v>0</v>
      </c>
      <c r="W30" s="176" cm="1">
        <f t="array" ref="W30">_xlfn.XLOOKUP(W$1,'PY1 Data(H)'!$A$1:$BR$1,_xlfn.XLOOKUP($A30,'PY1 Data(H)'!$A$1:$A$288,'PY1 Data(H)'!$A$1:$BR$288))</f>
        <v>0</v>
      </c>
      <c r="X30" s="176" cm="1">
        <f t="array" ref="X30">_xlfn.XLOOKUP(X$1,'PY1 Data(H)'!$A$1:$BR$1,_xlfn.XLOOKUP($A30,'PY1 Data(H)'!$A$1:$A$288,'PY1 Data(H)'!$A$1:$BR$288))</f>
        <v>0</v>
      </c>
      <c r="Y30" s="176" cm="1">
        <f t="array" ref="Y30">_xlfn.XLOOKUP(Y$1,'PY1 Data(H)'!$A$1:$BR$1,_xlfn.XLOOKUP($A30,'PY1 Data(H)'!$A$1:$A$288,'PY1 Data(H)'!$A$1:$BR$288))</f>
        <v>0</v>
      </c>
      <c r="Z30" s="176" cm="1">
        <f t="array" ref="Z30">_xlfn.XLOOKUP(Z$1,'PY1 Data(H)'!$A$1:$BR$1,_xlfn.XLOOKUP($A30,'PY1 Data(H)'!$A$1:$A$288,'PY1 Data(H)'!$A$1:$BR$288))</f>
        <v>0</v>
      </c>
      <c r="AA30" s="176" cm="1">
        <f t="array" ref="AA30">_xlfn.XLOOKUP(AA$1,'PY1 Data(H)'!$A$1:$BR$1,_xlfn.XLOOKUP($A30,'PY1 Data(H)'!$A$1:$A$288,'PY1 Data(H)'!$A$1:$BR$288))</f>
        <v>0</v>
      </c>
      <c r="AB30" s="176" cm="1">
        <f t="array" ref="AB30">_xlfn.XLOOKUP(AB$1,'PY1 Data(H)'!$A$1:$BR$1,_xlfn.XLOOKUP($A30,'PY1 Data(H)'!$A$1:$A$288,'PY1 Data(H)'!$A$1:$BR$288))</f>
        <v>0</v>
      </c>
      <c r="AC30" s="176" cm="1">
        <f t="array" ref="AC30">_xlfn.XLOOKUP(AC$1,'PY1 Data(H)'!$A$1:$BR$1,_xlfn.XLOOKUP($A30,'PY1 Data(H)'!$A$1:$A$288,'PY1 Data(H)'!$A$1:$BR$288))</f>
        <v>0</v>
      </c>
      <c r="AD30" s="176" cm="1">
        <f t="array" ref="AD30">_xlfn.XLOOKUP(AD$1,'PY1 Data(H)'!$A$1:$BR$1,_xlfn.XLOOKUP($A30,'PY1 Data(H)'!$A$1:$A$288,'PY1 Data(H)'!$A$1:$BR$288))</f>
        <v>0</v>
      </c>
      <c r="AE30" s="176" cm="1">
        <f t="array" ref="AE30">_xlfn.XLOOKUP(AE$1,'PY1 Data(H)'!$A$1:$BR$1,_xlfn.XLOOKUP($A30,'PY1 Data(H)'!$A$1:$A$288,'PY1 Data(H)'!$A$1:$BR$288))</f>
        <v>0</v>
      </c>
      <c r="AF30" s="176" cm="1">
        <f t="array" ref="AF30">_xlfn.XLOOKUP(AF$1,'PY1 Data(H)'!$A$1:$BR$1,_xlfn.XLOOKUP($A30,'PY1 Data(H)'!$A$1:$A$288,'PY1 Data(H)'!$A$1:$BR$288))</f>
        <v>0</v>
      </c>
      <c r="AG30" s="176" cm="1">
        <f t="array" ref="AG30">_xlfn.XLOOKUP(AG$1,'PY1 Data(H)'!$A$1:$BR$1,_xlfn.XLOOKUP($A30,'PY1 Data(H)'!$A$1:$A$288,'PY1 Data(H)'!$A$1:$BR$288))</f>
        <v>0</v>
      </c>
      <c r="AH30" s="176" cm="1">
        <f t="array" ref="AH30">_xlfn.XLOOKUP(AH$1,'PY1 Data(H)'!$A$1:$BR$1,_xlfn.XLOOKUP($A30,'PY1 Data(H)'!$A$1:$A$288,'PY1 Data(H)'!$A$1:$BR$288))</f>
        <v>0</v>
      </c>
      <c r="AI30" s="176" cm="1">
        <f t="array" ref="AI30">_xlfn.XLOOKUP(AI$1,'PY1 Data(H)'!$A$1:$BR$1,_xlfn.XLOOKUP($A30,'PY1 Data(H)'!$A$1:$A$288,'PY1 Data(H)'!$A$1:$BR$288))</f>
        <v>0</v>
      </c>
      <c r="AJ30" s="176" cm="1">
        <f t="array" ref="AJ30">_xlfn.XLOOKUP(AJ$1,'PY1 Data(H)'!$A$1:$BR$1,_xlfn.XLOOKUP($A30,'PY1 Data(H)'!$A$1:$A$288,'PY1 Data(H)'!$A$1:$BR$288))</f>
        <v>0</v>
      </c>
      <c r="AK30" s="176" cm="1">
        <f t="array" ref="AK30">_xlfn.XLOOKUP(AK$1,'PY1 Data(H)'!$A$1:$BR$1,_xlfn.XLOOKUP($A30,'PY1 Data(H)'!$A$1:$A$288,'PY1 Data(H)'!$A$1:$BR$288))</f>
        <v>0</v>
      </c>
      <c r="AL30" s="176" cm="1">
        <f t="array" ref="AL30">_xlfn.XLOOKUP(AL$1,'PY1 Data(H)'!$A$1:$BR$1,_xlfn.XLOOKUP($A30,'PY1 Data(H)'!$A$1:$A$288,'PY1 Data(H)'!$A$1:$BR$288))</f>
        <v>0</v>
      </c>
      <c r="AM30" s="176" cm="1">
        <f t="array" ref="AM30">_xlfn.XLOOKUP(AM$1,'PY1 Data(H)'!$A$1:$BR$1,_xlfn.XLOOKUP($A30,'PY1 Data(H)'!$A$1:$A$288,'PY1 Data(H)'!$A$1:$BR$288))</f>
        <v>0</v>
      </c>
      <c r="AN30" s="176" cm="1">
        <f t="array" ref="AN30">_xlfn.XLOOKUP(AN$1,'PY1 Data(H)'!$A$1:$BR$1,_xlfn.XLOOKUP($A30,'PY1 Data(H)'!$A$1:$A$288,'PY1 Data(H)'!$A$1:$BR$288))</f>
        <v>0</v>
      </c>
      <c r="AO30" s="176" cm="1">
        <f t="array" ref="AO30">_xlfn.XLOOKUP(AO$1,'PY1 Data(H)'!$A$1:$BR$1,_xlfn.XLOOKUP($A30,'PY1 Data(H)'!$A$1:$A$288,'PY1 Data(H)'!$A$1:$BR$288))</f>
        <v>0</v>
      </c>
      <c r="AP30" s="176" cm="1">
        <f t="array" ref="AP30">_xlfn.XLOOKUP(AP$1,'PY1 Data(H)'!$A$1:$BR$1,_xlfn.XLOOKUP($A30,'PY1 Data(H)'!$A$1:$A$288,'PY1 Data(H)'!$A$1:$BR$288))</f>
        <v>0</v>
      </c>
      <c r="AQ30" s="176" cm="1">
        <f t="array" ref="AQ30">_xlfn.XLOOKUP(AQ$1,'PY1 Data(H)'!$A$1:$BR$1,_xlfn.XLOOKUP($A30,'PY1 Data(H)'!$A$1:$A$288,'PY1 Data(H)'!$A$1:$BR$288))</f>
        <v>0</v>
      </c>
      <c r="AR30" s="176" cm="1">
        <f t="array" ref="AR30">_xlfn.XLOOKUP(AR$1,'PY1 Data(H)'!$A$1:$BR$1,_xlfn.XLOOKUP($A30,'PY1 Data(H)'!$A$1:$A$288,'PY1 Data(H)'!$A$1:$BR$288))</f>
        <v>0</v>
      </c>
      <c r="AS30" s="176" cm="1">
        <f t="array" ref="AS30">_xlfn.XLOOKUP(AS$1,'PY1 Data(H)'!$A$1:$BR$1,_xlfn.XLOOKUP($A30,'PY1 Data(H)'!$A$1:$A$288,'PY1 Data(H)'!$A$1:$BR$288))</f>
        <v>0</v>
      </c>
      <c r="AT30" s="176" cm="1">
        <f t="array" ref="AT30">_xlfn.XLOOKUP(AT$1,'PY1 Data(H)'!$A$1:$BR$1,_xlfn.XLOOKUP($A30,'PY1 Data(H)'!$A$1:$A$288,'PY1 Data(H)'!$A$1:$BR$288))</f>
        <v>0</v>
      </c>
      <c r="AU30" s="176" cm="1">
        <f t="array" ref="AU30">_xlfn.XLOOKUP(AU$1,'PY1 Data(H)'!$A$1:$BR$1,_xlfn.XLOOKUP($A30,'PY1 Data(H)'!$A$1:$A$288,'PY1 Data(H)'!$A$1:$BR$288))</f>
        <v>0</v>
      </c>
      <c r="AV30" s="176" cm="1">
        <f t="array" ref="AV30">_xlfn.XLOOKUP(AV$1,'PY1 Data(H)'!$A$1:$BR$1,_xlfn.XLOOKUP($A30,'PY1 Data(H)'!$A$1:$A$288,'PY1 Data(H)'!$A$1:$BR$288))</f>
        <v>0</v>
      </c>
      <c r="AW30" s="176" cm="1">
        <f t="array" ref="AW30">_xlfn.XLOOKUP(AW$1,'PY1 Data(H)'!$A$1:$BR$1,_xlfn.XLOOKUP($A30,'PY1 Data(H)'!$A$1:$A$288,'PY1 Data(H)'!$A$1:$BR$288))</f>
        <v>0</v>
      </c>
      <c r="AX30" s="176" cm="1">
        <f t="array" ref="AX30">_xlfn.XLOOKUP(AX$1,'PY1 Data(H)'!$A$1:$BR$1,_xlfn.XLOOKUP($A30,'PY1 Data(H)'!$A$1:$A$288,'PY1 Data(H)'!$A$1:$BR$288))</f>
        <v>0</v>
      </c>
      <c r="AY30" s="176" cm="1">
        <f t="array" ref="AY30">_xlfn.XLOOKUP(AY$1,'PY1 Data(H)'!$A$1:$BR$1,_xlfn.XLOOKUP($A30,'PY1 Data(H)'!$A$1:$A$288,'PY1 Data(H)'!$A$1:$BR$288))</f>
        <v>0</v>
      </c>
      <c r="AZ30" s="176" cm="1">
        <f t="array" ref="AZ30">_xlfn.XLOOKUP(AZ$1,'PY1 Data(H)'!$A$1:$BR$1,_xlfn.XLOOKUP($A30,'PY1 Data(H)'!$A$1:$A$288,'PY1 Data(H)'!$A$1:$BR$288))</f>
        <v>0</v>
      </c>
    </row>
    <row r="31" spans="1:52" x14ac:dyDescent="0.3">
      <c r="A31">
        <v>387</v>
      </c>
      <c r="D31" s="176" cm="1">
        <f t="array" ref="D31">_xlfn.XLOOKUP(D$1,'PY1 Data(H)'!$A$1:$BR$1,_xlfn.XLOOKUP($A31,'PY1 Data(H)'!$A$1:$A$288,'PY1 Data(H)'!$A$1:$BR$288))</f>
        <v>0</v>
      </c>
      <c r="E31" s="176" cm="1">
        <f t="array" ref="E31">_xlfn.XLOOKUP(E$1,'PY1 Data(H)'!$A$1:$BR$1,_xlfn.XLOOKUP($A31,'PY1 Data(H)'!$A$1:$A$288,'PY1 Data(H)'!$A$1:$BR$288))</f>
        <v>0</v>
      </c>
      <c r="F31" s="176" cm="1">
        <f t="array" ref="F31">_xlfn.XLOOKUP(F$1,'PY1 Data(H)'!$A$1:$BR$1,_xlfn.XLOOKUP($A31,'PY1 Data(H)'!$A$1:$A$288,'PY1 Data(H)'!$A$1:$BR$288))</f>
        <v>0</v>
      </c>
      <c r="G31" s="176" cm="1">
        <f t="array" ref="G31">_xlfn.XLOOKUP(G$1,'PY1 Data(H)'!$A$1:$BR$1,_xlfn.XLOOKUP($A31,'PY1 Data(H)'!$A$1:$A$288,'PY1 Data(H)'!$A$1:$BR$288))</f>
        <v>0</v>
      </c>
      <c r="H31" s="176" cm="1">
        <f t="array" ref="H31">_xlfn.XLOOKUP(H$1,'PY1 Data(H)'!$A$1:$BR$1,_xlfn.XLOOKUP($A31,'PY1 Data(H)'!$A$1:$A$288,'PY1 Data(H)'!$A$1:$BR$288))</f>
        <v>0</v>
      </c>
      <c r="I31" s="176" cm="1">
        <f t="array" ref="I31">_xlfn.XLOOKUP(I$1,'PY1 Data(H)'!$A$1:$BR$1,_xlfn.XLOOKUP($A31,'PY1 Data(H)'!$A$1:$A$288,'PY1 Data(H)'!$A$1:$BR$288))</f>
        <v>0</v>
      </c>
      <c r="J31" s="176" cm="1">
        <f t="array" ref="J31">_xlfn.XLOOKUP(J$1,'PY1 Data(H)'!$A$1:$BR$1,_xlfn.XLOOKUP($A31,'PY1 Data(H)'!$A$1:$A$288,'PY1 Data(H)'!$A$1:$BR$288))</f>
        <v>0</v>
      </c>
      <c r="K31" s="176" cm="1">
        <f t="array" ref="K31">_xlfn.XLOOKUP(K$1,'PY1 Data(H)'!$A$1:$BR$1,_xlfn.XLOOKUP($A31,'PY1 Data(H)'!$A$1:$A$288,'PY1 Data(H)'!$A$1:$BR$288))</f>
        <v>0</v>
      </c>
      <c r="L31" s="176" cm="1">
        <f t="array" ref="L31">_xlfn.XLOOKUP(L$1,'PY1 Data(H)'!$A$1:$BR$1,_xlfn.XLOOKUP($A31,'PY1 Data(H)'!$A$1:$A$288,'PY1 Data(H)'!$A$1:$BR$288))</f>
        <v>0</v>
      </c>
      <c r="M31" s="176" cm="1">
        <f t="array" ref="M31">_xlfn.XLOOKUP(M$1,'PY1 Data(H)'!$A$1:$BR$1,_xlfn.XLOOKUP($A31,'PY1 Data(H)'!$A$1:$A$288,'PY1 Data(H)'!$A$1:$BR$288))</f>
        <v>0</v>
      </c>
      <c r="N31" s="176" cm="1">
        <f t="array" ref="N31">_xlfn.XLOOKUP(N$1,'PY1 Data(H)'!$A$1:$BR$1,_xlfn.XLOOKUP($A31,'PY1 Data(H)'!$A$1:$A$288,'PY1 Data(H)'!$A$1:$BR$288))</f>
        <v>0</v>
      </c>
      <c r="O31" s="176" cm="1">
        <f t="array" ref="O31">_xlfn.XLOOKUP(O$1,'PY1 Data(H)'!$A$1:$BR$1,_xlfn.XLOOKUP($A31,'PY1 Data(H)'!$A$1:$A$288,'PY1 Data(H)'!$A$1:$BR$288))</f>
        <v>0</v>
      </c>
      <c r="P31" s="176" cm="1">
        <f t="array" ref="P31">_xlfn.XLOOKUP(P$1,'PY1 Data(H)'!$A$1:$BR$1,_xlfn.XLOOKUP($A31,'PY1 Data(H)'!$A$1:$A$288,'PY1 Data(H)'!$A$1:$BR$288))</f>
        <v>0</v>
      </c>
      <c r="Q31" s="176" cm="1">
        <f t="array" ref="Q31">_xlfn.XLOOKUP(Q$1,'PY1 Data(H)'!$A$1:$BR$1,_xlfn.XLOOKUP($A31,'PY1 Data(H)'!$A$1:$A$288,'PY1 Data(H)'!$A$1:$BR$288))</f>
        <v>0</v>
      </c>
      <c r="R31" s="176" cm="1">
        <f t="array" ref="R31">_xlfn.XLOOKUP(R$1,'PY1 Data(H)'!$A$1:$BR$1,_xlfn.XLOOKUP($A31,'PY1 Data(H)'!$A$1:$A$288,'PY1 Data(H)'!$A$1:$BR$288))</f>
        <v>0</v>
      </c>
      <c r="S31" s="176" cm="1">
        <f t="array" ref="S31">_xlfn.XLOOKUP(S$1,'PY1 Data(H)'!$A$1:$BR$1,_xlfn.XLOOKUP($A31,'PY1 Data(H)'!$A$1:$A$288,'PY1 Data(H)'!$A$1:$BR$288))</f>
        <v>0</v>
      </c>
      <c r="T31" s="176" cm="1">
        <f t="array" ref="T31">_xlfn.XLOOKUP(T$1,'PY1 Data(H)'!$A$1:$BR$1,_xlfn.XLOOKUP($A31,'PY1 Data(H)'!$A$1:$A$288,'PY1 Data(H)'!$A$1:$BR$288))</f>
        <v>0</v>
      </c>
      <c r="U31" s="176" cm="1">
        <f t="array" ref="U31">_xlfn.XLOOKUP(U$1,'PY1 Data(H)'!$A$1:$BR$1,_xlfn.XLOOKUP($A31,'PY1 Data(H)'!$A$1:$A$288,'PY1 Data(H)'!$A$1:$BR$288))</f>
        <v>0</v>
      </c>
      <c r="V31" s="176" cm="1">
        <f t="array" ref="V31">_xlfn.XLOOKUP(V$1,'PY1 Data(H)'!$A$1:$BR$1,_xlfn.XLOOKUP($A31,'PY1 Data(H)'!$A$1:$A$288,'PY1 Data(H)'!$A$1:$BR$288))</f>
        <v>0</v>
      </c>
      <c r="W31" s="176" cm="1">
        <f t="array" ref="W31">_xlfn.XLOOKUP(W$1,'PY1 Data(H)'!$A$1:$BR$1,_xlfn.XLOOKUP($A31,'PY1 Data(H)'!$A$1:$A$288,'PY1 Data(H)'!$A$1:$BR$288))</f>
        <v>0</v>
      </c>
      <c r="X31" s="176" cm="1">
        <f t="array" ref="X31">_xlfn.XLOOKUP(X$1,'PY1 Data(H)'!$A$1:$BR$1,_xlfn.XLOOKUP($A31,'PY1 Data(H)'!$A$1:$A$288,'PY1 Data(H)'!$A$1:$BR$288))</f>
        <v>0</v>
      </c>
      <c r="Y31" s="176" cm="1">
        <f t="array" ref="Y31">_xlfn.XLOOKUP(Y$1,'PY1 Data(H)'!$A$1:$BR$1,_xlfn.XLOOKUP($A31,'PY1 Data(H)'!$A$1:$A$288,'PY1 Data(H)'!$A$1:$BR$288))</f>
        <v>0</v>
      </c>
      <c r="Z31" s="176" cm="1">
        <f t="array" ref="Z31">_xlfn.XLOOKUP(Z$1,'PY1 Data(H)'!$A$1:$BR$1,_xlfn.XLOOKUP($A31,'PY1 Data(H)'!$A$1:$A$288,'PY1 Data(H)'!$A$1:$BR$288))</f>
        <v>0</v>
      </c>
      <c r="AA31" s="176" cm="1">
        <f t="array" ref="AA31">_xlfn.XLOOKUP(AA$1,'PY1 Data(H)'!$A$1:$BR$1,_xlfn.XLOOKUP($A31,'PY1 Data(H)'!$A$1:$A$288,'PY1 Data(H)'!$A$1:$BR$288))</f>
        <v>0</v>
      </c>
      <c r="AB31" s="176" cm="1">
        <f t="array" ref="AB31">_xlfn.XLOOKUP(AB$1,'PY1 Data(H)'!$A$1:$BR$1,_xlfn.XLOOKUP($A31,'PY1 Data(H)'!$A$1:$A$288,'PY1 Data(H)'!$A$1:$BR$288))</f>
        <v>0</v>
      </c>
      <c r="AC31" s="176" cm="1">
        <f t="array" ref="AC31">_xlfn.XLOOKUP(AC$1,'PY1 Data(H)'!$A$1:$BR$1,_xlfn.XLOOKUP($A31,'PY1 Data(H)'!$A$1:$A$288,'PY1 Data(H)'!$A$1:$BR$288))</f>
        <v>0</v>
      </c>
      <c r="AD31" s="176" cm="1">
        <f t="array" ref="AD31">_xlfn.XLOOKUP(AD$1,'PY1 Data(H)'!$A$1:$BR$1,_xlfn.XLOOKUP($A31,'PY1 Data(H)'!$A$1:$A$288,'PY1 Data(H)'!$A$1:$BR$288))</f>
        <v>0</v>
      </c>
      <c r="AE31" s="176" cm="1">
        <f t="array" ref="AE31">_xlfn.XLOOKUP(AE$1,'PY1 Data(H)'!$A$1:$BR$1,_xlfn.XLOOKUP($A31,'PY1 Data(H)'!$A$1:$A$288,'PY1 Data(H)'!$A$1:$BR$288))</f>
        <v>0</v>
      </c>
      <c r="AF31" s="176" cm="1">
        <f t="array" ref="AF31">_xlfn.XLOOKUP(AF$1,'PY1 Data(H)'!$A$1:$BR$1,_xlfn.XLOOKUP($A31,'PY1 Data(H)'!$A$1:$A$288,'PY1 Data(H)'!$A$1:$BR$288))</f>
        <v>0</v>
      </c>
      <c r="AG31" s="176" cm="1">
        <f t="array" ref="AG31">_xlfn.XLOOKUP(AG$1,'PY1 Data(H)'!$A$1:$BR$1,_xlfn.XLOOKUP($A31,'PY1 Data(H)'!$A$1:$A$288,'PY1 Data(H)'!$A$1:$BR$288))</f>
        <v>0</v>
      </c>
      <c r="AH31" s="176" cm="1">
        <f t="array" ref="AH31">_xlfn.XLOOKUP(AH$1,'PY1 Data(H)'!$A$1:$BR$1,_xlfn.XLOOKUP($A31,'PY1 Data(H)'!$A$1:$A$288,'PY1 Data(H)'!$A$1:$BR$288))</f>
        <v>0</v>
      </c>
      <c r="AI31" s="176" cm="1">
        <f t="array" ref="AI31">_xlfn.XLOOKUP(AI$1,'PY1 Data(H)'!$A$1:$BR$1,_xlfn.XLOOKUP($A31,'PY1 Data(H)'!$A$1:$A$288,'PY1 Data(H)'!$A$1:$BR$288))</f>
        <v>0</v>
      </c>
      <c r="AJ31" s="176" cm="1">
        <f t="array" ref="AJ31">_xlfn.XLOOKUP(AJ$1,'PY1 Data(H)'!$A$1:$BR$1,_xlfn.XLOOKUP($A31,'PY1 Data(H)'!$A$1:$A$288,'PY1 Data(H)'!$A$1:$BR$288))</f>
        <v>0</v>
      </c>
      <c r="AK31" s="176" cm="1">
        <f t="array" ref="AK31">_xlfn.XLOOKUP(AK$1,'PY1 Data(H)'!$A$1:$BR$1,_xlfn.XLOOKUP($A31,'PY1 Data(H)'!$A$1:$A$288,'PY1 Data(H)'!$A$1:$BR$288))</f>
        <v>0</v>
      </c>
      <c r="AL31" s="176" cm="1">
        <f t="array" ref="AL31">_xlfn.XLOOKUP(AL$1,'PY1 Data(H)'!$A$1:$BR$1,_xlfn.XLOOKUP($A31,'PY1 Data(H)'!$A$1:$A$288,'PY1 Data(H)'!$A$1:$BR$288))</f>
        <v>0</v>
      </c>
      <c r="AM31" s="176" cm="1">
        <f t="array" ref="AM31">_xlfn.XLOOKUP(AM$1,'PY1 Data(H)'!$A$1:$BR$1,_xlfn.XLOOKUP($A31,'PY1 Data(H)'!$A$1:$A$288,'PY1 Data(H)'!$A$1:$BR$288))</f>
        <v>0</v>
      </c>
      <c r="AN31" s="176" cm="1">
        <f t="array" ref="AN31">_xlfn.XLOOKUP(AN$1,'PY1 Data(H)'!$A$1:$BR$1,_xlfn.XLOOKUP($A31,'PY1 Data(H)'!$A$1:$A$288,'PY1 Data(H)'!$A$1:$BR$288))</f>
        <v>0</v>
      </c>
      <c r="AO31" s="176" cm="1">
        <f t="array" ref="AO31">_xlfn.XLOOKUP(AO$1,'PY1 Data(H)'!$A$1:$BR$1,_xlfn.XLOOKUP($A31,'PY1 Data(H)'!$A$1:$A$288,'PY1 Data(H)'!$A$1:$BR$288))</f>
        <v>0</v>
      </c>
      <c r="AP31" s="176" cm="1">
        <f t="array" ref="AP31">_xlfn.XLOOKUP(AP$1,'PY1 Data(H)'!$A$1:$BR$1,_xlfn.XLOOKUP($A31,'PY1 Data(H)'!$A$1:$A$288,'PY1 Data(H)'!$A$1:$BR$288))</f>
        <v>0</v>
      </c>
      <c r="AQ31" s="176" cm="1">
        <f t="array" ref="AQ31">_xlfn.XLOOKUP(AQ$1,'PY1 Data(H)'!$A$1:$BR$1,_xlfn.XLOOKUP($A31,'PY1 Data(H)'!$A$1:$A$288,'PY1 Data(H)'!$A$1:$BR$288))</f>
        <v>0</v>
      </c>
      <c r="AR31" s="176" cm="1">
        <f t="array" ref="AR31">_xlfn.XLOOKUP(AR$1,'PY1 Data(H)'!$A$1:$BR$1,_xlfn.XLOOKUP($A31,'PY1 Data(H)'!$A$1:$A$288,'PY1 Data(H)'!$A$1:$BR$288))</f>
        <v>0</v>
      </c>
      <c r="AS31" s="176" cm="1">
        <f t="array" ref="AS31">_xlfn.XLOOKUP(AS$1,'PY1 Data(H)'!$A$1:$BR$1,_xlfn.XLOOKUP($A31,'PY1 Data(H)'!$A$1:$A$288,'PY1 Data(H)'!$A$1:$BR$288))</f>
        <v>0</v>
      </c>
      <c r="AT31" s="176" cm="1">
        <f t="array" ref="AT31">_xlfn.XLOOKUP(AT$1,'PY1 Data(H)'!$A$1:$BR$1,_xlfn.XLOOKUP($A31,'PY1 Data(H)'!$A$1:$A$288,'PY1 Data(H)'!$A$1:$BR$288))</f>
        <v>0</v>
      </c>
      <c r="AU31" s="176" cm="1">
        <f t="array" ref="AU31">_xlfn.XLOOKUP(AU$1,'PY1 Data(H)'!$A$1:$BR$1,_xlfn.XLOOKUP($A31,'PY1 Data(H)'!$A$1:$A$288,'PY1 Data(H)'!$A$1:$BR$288))</f>
        <v>0</v>
      </c>
      <c r="AV31" s="176" cm="1">
        <f t="array" ref="AV31">_xlfn.XLOOKUP(AV$1,'PY1 Data(H)'!$A$1:$BR$1,_xlfn.XLOOKUP($A31,'PY1 Data(H)'!$A$1:$A$288,'PY1 Data(H)'!$A$1:$BR$288))</f>
        <v>0</v>
      </c>
      <c r="AW31" s="176" cm="1">
        <f t="array" ref="AW31">_xlfn.XLOOKUP(AW$1,'PY1 Data(H)'!$A$1:$BR$1,_xlfn.XLOOKUP($A31,'PY1 Data(H)'!$A$1:$A$288,'PY1 Data(H)'!$A$1:$BR$288))</f>
        <v>0</v>
      </c>
      <c r="AX31" s="176" cm="1">
        <f t="array" ref="AX31">_xlfn.XLOOKUP(AX$1,'PY1 Data(H)'!$A$1:$BR$1,_xlfn.XLOOKUP($A31,'PY1 Data(H)'!$A$1:$A$288,'PY1 Data(H)'!$A$1:$BR$288))</f>
        <v>0</v>
      </c>
      <c r="AY31" s="176" cm="1">
        <f t="array" ref="AY31">_xlfn.XLOOKUP(AY$1,'PY1 Data(H)'!$A$1:$BR$1,_xlfn.XLOOKUP($A31,'PY1 Data(H)'!$A$1:$A$288,'PY1 Data(H)'!$A$1:$BR$288))</f>
        <v>0</v>
      </c>
      <c r="AZ31" s="176" cm="1">
        <f t="array" ref="AZ31">_xlfn.XLOOKUP(AZ$1,'PY1 Data(H)'!$A$1:$BR$1,_xlfn.XLOOKUP($A31,'PY1 Data(H)'!$A$1:$A$288,'PY1 Data(H)'!$A$1:$BR$288))</f>
        <v>0</v>
      </c>
    </row>
    <row r="32" spans="1:52" x14ac:dyDescent="0.3">
      <c r="A32">
        <v>389</v>
      </c>
      <c r="D32" s="176" cm="1">
        <f t="array" ref="D32">_xlfn.XLOOKUP(D$1,'PY1 Data(H)'!$A$1:$BR$1,_xlfn.XLOOKUP($A32,'PY1 Data(H)'!$A$1:$A$288,'PY1 Data(H)'!$A$1:$BR$288))</f>
        <v>0</v>
      </c>
      <c r="E32" s="176" cm="1">
        <f t="array" ref="E32">_xlfn.XLOOKUP(E$1,'PY1 Data(H)'!$A$1:$BR$1,_xlfn.XLOOKUP($A32,'PY1 Data(H)'!$A$1:$A$288,'PY1 Data(H)'!$A$1:$BR$288))</f>
        <v>0</v>
      </c>
      <c r="F32" s="176" cm="1">
        <f t="array" ref="F32">_xlfn.XLOOKUP(F$1,'PY1 Data(H)'!$A$1:$BR$1,_xlfn.XLOOKUP($A32,'PY1 Data(H)'!$A$1:$A$288,'PY1 Data(H)'!$A$1:$BR$288))</f>
        <v>0</v>
      </c>
      <c r="G32" s="176" cm="1">
        <f t="array" ref="G32">_xlfn.XLOOKUP(G$1,'PY1 Data(H)'!$A$1:$BR$1,_xlfn.XLOOKUP($A32,'PY1 Data(H)'!$A$1:$A$288,'PY1 Data(H)'!$A$1:$BR$288))</f>
        <v>0</v>
      </c>
      <c r="H32" s="176" cm="1">
        <f t="array" ref="H32">_xlfn.XLOOKUP(H$1,'PY1 Data(H)'!$A$1:$BR$1,_xlfn.XLOOKUP($A32,'PY1 Data(H)'!$A$1:$A$288,'PY1 Data(H)'!$A$1:$BR$288))</f>
        <v>0</v>
      </c>
      <c r="I32" s="176" cm="1">
        <f t="array" ref="I32">_xlfn.XLOOKUP(I$1,'PY1 Data(H)'!$A$1:$BR$1,_xlfn.XLOOKUP($A32,'PY1 Data(H)'!$A$1:$A$288,'PY1 Data(H)'!$A$1:$BR$288))</f>
        <v>0</v>
      </c>
      <c r="J32" s="176" cm="1">
        <f t="array" ref="J32">_xlfn.XLOOKUP(J$1,'PY1 Data(H)'!$A$1:$BR$1,_xlfn.XLOOKUP($A32,'PY1 Data(H)'!$A$1:$A$288,'PY1 Data(H)'!$A$1:$BR$288))</f>
        <v>0</v>
      </c>
      <c r="K32" s="176" cm="1">
        <f t="array" ref="K32">_xlfn.XLOOKUP(K$1,'PY1 Data(H)'!$A$1:$BR$1,_xlfn.XLOOKUP($A32,'PY1 Data(H)'!$A$1:$A$288,'PY1 Data(H)'!$A$1:$BR$288))</f>
        <v>0</v>
      </c>
      <c r="L32" s="176" cm="1">
        <f t="array" ref="L32">_xlfn.XLOOKUP(L$1,'PY1 Data(H)'!$A$1:$BR$1,_xlfn.XLOOKUP($A32,'PY1 Data(H)'!$A$1:$A$288,'PY1 Data(H)'!$A$1:$BR$288))</f>
        <v>0</v>
      </c>
      <c r="M32" s="176" cm="1">
        <f t="array" ref="M32">_xlfn.XLOOKUP(M$1,'PY1 Data(H)'!$A$1:$BR$1,_xlfn.XLOOKUP($A32,'PY1 Data(H)'!$A$1:$A$288,'PY1 Data(H)'!$A$1:$BR$288))</f>
        <v>0</v>
      </c>
      <c r="N32" s="176" cm="1">
        <f t="array" ref="N32">_xlfn.XLOOKUP(N$1,'PY1 Data(H)'!$A$1:$BR$1,_xlfn.XLOOKUP($A32,'PY1 Data(H)'!$A$1:$A$288,'PY1 Data(H)'!$A$1:$BR$288))</f>
        <v>0</v>
      </c>
      <c r="O32" s="176" cm="1">
        <f t="array" ref="O32">_xlfn.XLOOKUP(O$1,'PY1 Data(H)'!$A$1:$BR$1,_xlfn.XLOOKUP($A32,'PY1 Data(H)'!$A$1:$A$288,'PY1 Data(H)'!$A$1:$BR$288))</f>
        <v>0</v>
      </c>
      <c r="P32" s="176" cm="1">
        <f t="array" ref="P32">_xlfn.XLOOKUP(P$1,'PY1 Data(H)'!$A$1:$BR$1,_xlfn.XLOOKUP($A32,'PY1 Data(H)'!$A$1:$A$288,'PY1 Data(H)'!$A$1:$BR$288))</f>
        <v>0</v>
      </c>
      <c r="Q32" s="176" cm="1">
        <f t="array" ref="Q32">_xlfn.XLOOKUP(Q$1,'PY1 Data(H)'!$A$1:$BR$1,_xlfn.XLOOKUP($A32,'PY1 Data(H)'!$A$1:$A$288,'PY1 Data(H)'!$A$1:$BR$288))</f>
        <v>0</v>
      </c>
      <c r="R32" s="176" cm="1">
        <f t="array" ref="R32">_xlfn.XLOOKUP(R$1,'PY1 Data(H)'!$A$1:$BR$1,_xlfn.XLOOKUP($A32,'PY1 Data(H)'!$A$1:$A$288,'PY1 Data(H)'!$A$1:$BR$288))</f>
        <v>0</v>
      </c>
      <c r="S32" s="176" cm="1">
        <f t="array" ref="S32">_xlfn.XLOOKUP(S$1,'PY1 Data(H)'!$A$1:$BR$1,_xlfn.XLOOKUP($A32,'PY1 Data(H)'!$A$1:$A$288,'PY1 Data(H)'!$A$1:$BR$288))</f>
        <v>0</v>
      </c>
      <c r="T32" s="176" cm="1">
        <f t="array" ref="T32">_xlfn.XLOOKUP(T$1,'PY1 Data(H)'!$A$1:$BR$1,_xlfn.XLOOKUP($A32,'PY1 Data(H)'!$A$1:$A$288,'PY1 Data(H)'!$A$1:$BR$288))</f>
        <v>0</v>
      </c>
      <c r="U32" s="176" cm="1">
        <f t="array" ref="U32">_xlfn.XLOOKUP(U$1,'PY1 Data(H)'!$A$1:$BR$1,_xlfn.XLOOKUP($A32,'PY1 Data(H)'!$A$1:$A$288,'PY1 Data(H)'!$A$1:$BR$288))</f>
        <v>0</v>
      </c>
      <c r="V32" s="176" cm="1">
        <f t="array" ref="V32">_xlfn.XLOOKUP(V$1,'PY1 Data(H)'!$A$1:$BR$1,_xlfn.XLOOKUP($A32,'PY1 Data(H)'!$A$1:$A$288,'PY1 Data(H)'!$A$1:$BR$288))</f>
        <v>0</v>
      </c>
      <c r="W32" s="176" cm="1">
        <f t="array" ref="W32">_xlfn.XLOOKUP(W$1,'PY1 Data(H)'!$A$1:$BR$1,_xlfn.XLOOKUP($A32,'PY1 Data(H)'!$A$1:$A$288,'PY1 Data(H)'!$A$1:$BR$288))</f>
        <v>0</v>
      </c>
      <c r="X32" s="176" cm="1">
        <f t="array" ref="X32">_xlfn.XLOOKUP(X$1,'PY1 Data(H)'!$A$1:$BR$1,_xlfn.XLOOKUP($A32,'PY1 Data(H)'!$A$1:$A$288,'PY1 Data(H)'!$A$1:$BR$288))</f>
        <v>0</v>
      </c>
      <c r="Y32" s="176" cm="1">
        <f t="array" ref="Y32">_xlfn.XLOOKUP(Y$1,'PY1 Data(H)'!$A$1:$BR$1,_xlfn.XLOOKUP($A32,'PY1 Data(H)'!$A$1:$A$288,'PY1 Data(H)'!$A$1:$BR$288))</f>
        <v>0</v>
      </c>
      <c r="Z32" s="176" cm="1">
        <f t="array" ref="Z32">_xlfn.XLOOKUP(Z$1,'PY1 Data(H)'!$A$1:$BR$1,_xlfn.XLOOKUP($A32,'PY1 Data(H)'!$A$1:$A$288,'PY1 Data(H)'!$A$1:$BR$288))</f>
        <v>0</v>
      </c>
      <c r="AA32" s="176" cm="1">
        <f t="array" ref="AA32">_xlfn.XLOOKUP(AA$1,'PY1 Data(H)'!$A$1:$BR$1,_xlfn.XLOOKUP($A32,'PY1 Data(H)'!$A$1:$A$288,'PY1 Data(H)'!$A$1:$BR$288))</f>
        <v>0</v>
      </c>
      <c r="AB32" s="176" cm="1">
        <f t="array" ref="AB32">_xlfn.XLOOKUP(AB$1,'PY1 Data(H)'!$A$1:$BR$1,_xlfn.XLOOKUP($A32,'PY1 Data(H)'!$A$1:$A$288,'PY1 Data(H)'!$A$1:$BR$288))</f>
        <v>0</v>
      </c>
      <c r="AC32" s="176" cm="1">
        <f t="array" ref="AC32">_xlfn.XLOOKUP(AC$1,'PY1 Data(H)'!$A$1:$BR$1,_xlfn.XLOOKUP($A32,'PY1 Data(H)'!$A$1:$A$288,'PY1 Data(H)'!$A$1:$BR$288))</f>
        <v>0</v>
      </c>
      <c r="AD32" s="176" cm="1">
        <f t="array" ref="AD32">_xlfn.XLOOKUP(AD$1,'PY1 Data(H)'!$A$1:$BR$1,_xlfn.XLOOKUP($A32,'PY1 Data(H)'!$A$1:$A$288,'PY1 Data(H)'!$A$1:$BR$288))</f>
        <v>0</v>
      </c>
      <c r="AE32" s="176" cm="1">
        <f t="array" ref="AE32">_xlfn.XLOOKUP(AE$1,'PY1 Data(H)'!$A$1:$BR$1,_xlfn.XLOOKUP($A32,'PY1 Data(H)'!$A$1:$A$288,'PY1 Data(H)'!$A$1:$BR$288))</f>
        <v>0</v>
      </c>
      <c r="AF32" s="176" cm="1">
        <f t="array" ref="AF32">_xlfn.XLOOKUP(AF$1,'PY1 Data(H)'!$A$1:$BR$1,_xlfn.XLOOKUP($A32,'PY1 Data(H)'!$A$1:$A$288,'PY1 Data(H)'!$A$1:$BR$288))</f>
        <v>0</v>
      </c>
      <c r="AG32" s="176" cm="1">
        <f t="array" ref="AG32">_xlfn.XLOOKUP(AG$1,'PY1 Data(H)'!$A$1:$BR$1,_xlfn.XLOOKUP($A32,'PY1 Data(H)'!$A$1:$A$288,'PY1 Data(H)'!$A$1:$BR$288))</f>
        <v>0</v>
      </c>
      <c r="AH32" s="176" cm="1">
        <f t="array" ref="AH32">_xlfn.XLOOKUP(AH$1,'PY1 Data(H)'!$A$1:$BR$1,_xlfn.XLOOKUP($A32,'PY1 Data(H)'!$A$1:$A$288,'PY1 Data(H)'!$A$1:$BR$288))</f>
        <v>0</v>
      </c>
      <c r="AI32" s="176" cm="1">
        <f t="array" ref="AI32">_xlfn.XLOOKUP(AI$1,'PY1 Data(H)'!$A$1:$BR$1,_xlfn.XLOOKUP($A32,'PY1 Data(H)'!$A$1:$A$288,'PY1 Data(H)'!$A$1:$BR$288))</f>
        <v>0</v>
      </c>
      <c r="AJ32" s="176" cm="1">
        <f t="array" ref="AJ32">_xlfn.XLOOKUP(AJ$1,'PY1 Data(H)'!$A$1:$BR$1,_xlfn.XLOOKUP($A32,'PY1 Data(H)'!$A$1:$A$288,'PY1 Data(H)'!$A$1:$BR$288))</f>
        <v>0</v>
      </c>
      <c r="AK32" s="176" cm="1">
        <f t="array" ref="AK32">_xlfn.XLOOKUP(AK$1,'PY1 Data(H)'!$A$1:$BR$1,_xlfn.XLOOKUP($A32,'PY1 Data(H)'!$A$1:$A$288,'PY1 Data(H)'!$A$1:$BR$288))</f>
        <v>0</v>
      </c>
      <c r="AL32" s="176" cm="1">
        <f t="array" ref="AL32">_xlfn.XLOOKUP(AL$1,'PY1 Data(H)'!$A$1:$BR$1,_xlfn.XLOOKUP($A32,'PY1 Data(H)'!$A$1:$A$288,'PY1 Data(H)'!$A$1:$BR$288))</f>
        <v>0</v>
      </c>
      <c r="AM32" s="176" cm="1">
        <f t="array" ref="AM32">_xlfn.XLOOKUP(AM$1,'PY1 Data(H)'!$A$1:$BR$1,_xlfn.XLOOKUP($A32,'PY1 Data(H)'!$A$1:$A$288,'PY1 Data(H)'!$A$1:$BR$288))</f>
        <v>0</v>
      </c>
      <c r="AN32" s="176" cm="1">
        <f t="array" ref="AN32">_xlfn.XLOOKUP(AN$1,'PY1 Data(H)'!$A$1:$BR$1,_xlfn.XLOOKUP($A32,'PY1 Data(H)'!$A$1:$A$288,'PY1 Data(H)'!$A$1:$BR$288))</f>
        <v>0</v>
      </c>
      <c r="AO32" s="176" cm="1">
        <f t="array" ref="AO32">_xlfn.XLOOKUP(AO$1,'PY1 Data(H)'!$A$1:$BR$1,_xlfn.XLOOKUP($A32,'PY1 Data(H)'!$A$1:$A$288,'PY1 Data(H)'!$A$1:$BR$288))</f>
        <v>0</v>
      </c>
      <c r="AP32" s="176" cm="1">
        <f t="array" ref="AP32">_xlfn.XLOOKUP(AP$1,'PY1 Data(H)'!$A$1:$BR$1,_xlfn.XLOOKUP($A32,'PY1 Data(H)'!$A$1:$A$288,'PY1 Data(H)'!$A$1:$BR$288))</f>
        <v>0</v>
      </c>
      <c r="AQ32" s="176" cm="1">
        <f t="array" ref="AQ32">_xlfn.XLOOKUP(AQ$1,'PY1 Data(H)'!$A$1:$BR$1,_xlfn.XLOOKUP($A32,'PY1 Data(H)'!$A$1:$A$288,'PY1 Data(H)'!$A$1:$BR$288))</f>
        <v>0</v>
      </c>
      <c r="AR32" s="176" cm="1">
        <f t="array" ref="AR32">_xlfn.XLOOKUP(AR$1,'PY1 Data(H)'!$A$1:$BR$1,_xlfn.XLOOKUP($A32,'PY1 Data(H)'!$A$1:$A$288,'PY1 Data(H)'!$A$1:$BR$288))</f>
        <v>0</v>
      </c>
      <c r="AS32" s="176" cm="1">
        <f t="array" ref="AS32">_xlfn.XLOOKUP(AS$1,'PY1 Data(H)'!$A$1:$BR$1,_xlfn.XLOOKUP($A32,'PY1 Data(H)'!$A$1:$A$288,'PY1 Data(H)'!$A$1:$BR$288))</f>
        <v>0</v>
      </c>
      <c r="AT32" s="176" cm="1">
        <f t="array" ref="AT32">_xlfn.XLOOKUP(AT$1,'PY1 Data(H)'!$A$1:$BR$1,_xlfn.XLOOKUP($A32,'PY1 Data(H)'!$A$1:$A$288,'PY1 Data(H)'!$A$1:$BR$288))</f>
        <v>0</v>
      </c>
      <c r="AU32" s="176" cm="1">
        <f t="array" ref="AU32">_xlfn.XLOOKUP(AU$1,'PY1 Data(H)'!$A$1:$BR$1,_xlfn.XLOOKUP($A32,'PY1 Data(H)'!$A$1:$A$288,'PY1 Data(H)'!$A$1:$BR$288))</f>
        <v>0</v>
      </c>
      <c r="AV32" s="176" cm="1">
        <f t="array" ref="AV32">_xlfn.XLOOKUP(AV$1,'PY1 Data(H)'!$A$1:$BR$1,_xlfn.XLOOKUP($A32,'PY1 Data(H)'!$A$1:$A$288,'PY1 Data(H)'!$A$1:$BR$288))</f>
        <v>0</v>
      </c>
      <c r="AW32" s="176" cm="1">
        <f t="array" ref="AW32">_xlfn.XLOOKUP(AW$1,'PY1 Data(H)'!$A$1:$BR$1,_xlfn.XLOOKUP($A32,'PY1 Data(H)'!$A$1:$A$288,'PY1 Data(H)'!$A$1:$BR$288))</f>
        <v>0</v>
      </c>
      <c r="AX32" s="176" cm="1">
        <f t="array" ref="AX32">_xlfn.XLOOKUP(AX$1,'PY1 Data(H)'!$A$1:$BR$1,_xlfn.XLOOKUP($A32,'PY1 Data(H)'!$A$1:$A$288,'PY1 Data(H)'!$A$1:$BR$288))</f>
        <v>0</v>
      </c>
      <c r="AY32" s="176" cm="1">
        <f t="array" ref="AY32">_xlfn.XLOOKUP(AY$1,'PY1 Data(H)'!$A$1:$BR$1,_xlfn.XLOOKUP($A32,'PY1 Data(H)'!$A$1:$A$288,'PY1 Data(H)'!$A$1:$BR$288))</f>
        <v>0</v>
      </c>
      <c r="AZ32" s="176" cm="1">
        <f t="array" ref="AZ32">_xlfn.XLOOKUP(AZ$1,'PY1 Data(H)'!$A$1:$BR$1,_xlfn.XLOOKUP($A32,'PY1 Data(H)'!$A$1:$A$288,'PY1 Data(H)'!$A$1:$BR$288))</f>
        <v>0</v>
      </c>
    </row>
    <row r="33" spans="1:52" x14ac:dyDescent="0.3">
      <c r="A33">
        <v>255</v>
      </c>
      <c r="D33" s="176" cm="1">
        <f t="array" ref="D33">_xlfn.XLOOKUP(D$1,'PY1 Data(H)'!$A$1:$BR$1,_xlfn.XLOOKUP($A33,'PY1 Data(H)'!$A$1:$A$288,'PY1 Data(H)'!$A$1:$BR$288))</f>
        <v>0</v>
      </c>
      <c r="E33" s="176" cm="1">
        <f t="array" ref="E33">_xlfn.XLOOKUP(E$1,'PY1 Data(H)'!$A$1:$BR$1,_xlfn.XLOOKUP($A33,'PY1 Data(H)'!$A$1:$A$288,'PY1 Data(H)'!$A$1:$BR$288))</f>
        <v>0</v>
      </c>
      <c r="F33" s="176" cm="1">
        <f t="array" ref="F33">_xlfn.XLOOKUP(F$1,'PY1 Data(H)'!$A$1:$BR$1,_xlfn.XLOOKUP($A33,'PY1 Data(H)'!$A$1:$A$288,'PY1 Data(H)'!$A$1:$BR$288))</f>
        <v>0</v>
      </c>
      <c r="G33" s="176" cm="1">
        <f t="array" ref="G33">_xlfn.XLOOKUP(G$1,'PY1 Data(H)'!$A$1:$BR$1,_xlfn.XLOOKUP($A33,'PY1 Data(H)'!$A$1:$A$288,'PY1 Data(H)'!$A$1:$BR$288))</f>
        <v>0</v>
      </c>
      <c r="H33" s="176" cm="1">
        <f t="array" ref="H33">_xlfn.XLOOKUP(H$1,'PY1 Data(H)'!$A$1:$BR$1,_xlfn.XLOOKUP($A33,'PY1 Data(H)'!$A$1:$A$288,'PY1 Data(H)'!$A$1:$BR$288))</f>
        <v>0</v>
      </c>
      <c r="I33" s="176" cm="1">
        <f t="array" ref="I33">_xlfn.XLOOKUP(I$1,'PY1 Data(H)'!$A$1:$BR$1,_xlfn.XLOOKUP($A33,'PY1 Data(H)'!$A$1:$A$288,'PY1 Data(H)'!$A$1:$BR$288))</f>
        <v>0</v>
      </c>
      <c r="J33" s="176" cm="1">
        <f t="array" ref="J33">_xlfn.XLOOKUP(J$1,'PY1 Data(H)'!$A$1:$BR$1,_xlfn.XLOOKUP($A33,'PY1 Data(H)'!$A$1:$A$288,'PY1 Data(H)'!$A$1:$BR$288))</f>
        <v>0</v>
      </c>
      <c r="K33" s="176" cm="1">
        <f t="array" ref="K33">_xlfn.XLOOKUP(K$1,'PY1 Data(H)'!$A$1:$BR$1,_xlfn.XLOOKUP($A33,'PY1 Data(H)'!$A$1:$A$288,'PY1 Data(H)'!$A$1:$BR$288))</f>
        <v>0</v>
      </c>
      <c r="L33" s="176" cm="1">
        <f t="array" ref="L33">_xlfn.XLOOKUP(L$1,'PY1 Data(H)'!$A$1:$BR$1,_xlfn.XLOOKUP($A33,'PY1 Data(H)'!$A$1:$A$288,'PY1 Data(H)'!$A$1:$BR$288))</f>
        <v>0</v>
      </c>
      <c r="M33" s="176" cm="1">
        <f t="array" ref="M33">_xlfn.XLOOKUP(M$1,'PY1 Data(H)'!$A$1:$BR$1,_xlfn.XLOOKUP($A33,'PY1 Data(H)'!$A$1:$A$288,'PY1 Data(H)'!$A$1:$BR$288))</f>
        <v>0</v>
      </c>
      <c r="N33" s="176" cm="1">
        <f t="array" ref="N33">_xlfn.XLOOKUP(N$1,'PY1 Data(H)'!$A$1:$BR$1,_xlfn.XLOOKUP($A33,'PY1 Data(H)'!$A$1:$A$288,'PY1 Data(H)'!$A$1:$BR$288))</f>
        <v>0</v>
      </c>
      <c r="O33" s="176" cm="1">
        <f t="array" ref="O33">_xlfn.XLOOKUP(O$1,'PY1 Data(H)'!$A$1:$BR$1,_xlfn.XLOOKUP($A33,'PY1 Data(H)'!$A$1:$A$288,'PY1 Data(H)'!$A$1:$BR$288))</f>
        <v>0</v>
      </c>
      <c r="P33" s="176" cm="1">
        <f t="array" ref="P33">_xlfn.XLOOKUP(P$1,'PY1 Data(H)'!$A$1:$BR$1,_xlfn.XLOOKUP($A33,'PY1 Data(H)'!$A$1:$A$288,'PY1 Data(H)'!$A$1:$BR$288))</f>
        <v>0</v>
      </c>
      <c r="Q33" s="176" cm="1">
        <f t="array" ref="Q33">_xlfn.XLOOKUP(Q$1,'PY1 Data(H)'!$A$1:$BR$1,_xlfn.XLOOKUP($A33,'PY1 Data(H)'!$A$1:$A$288,'PY1 Data(H)'!$A$1:$BR$288))</f>
        <v>0</v>
      </c>
      <c r="R33" s="176" cm="1">
        <f t="array" ref="R33">_xlfn.XLOOKUP(R$1,'PY1 Data(H)'!$A$1:$BR$1,_xlfn.XLOOKUP($A33,'PY1 Data(H)'!$A$1:$A$288,'PY1 Data(H)'!$A$1:$BR$288))</f>
        <v>0</v>
      </c>
      <c r="S33" s="176" cm="1">
        <f t="array" ref="S33">_xlfn.XLOOKUP(S$1,'PY1 Data(H)'!$A$1:$BR$1,_xlfn.XLOOKUP($A33,'PY1 Data(H)'!$A$1:$A$288,'PY1 Data(H)'!$A$1:$BR$288))</f>
        <v>0</v>
      </c>
      <c r="T33" s="176" cm="1">
        <f t="array" ref="T33">_xlfn.XLOOKUP(T$1,'PY1 Data(H)'!$A$1:$BR$1,_xlfn.XLOOKUP($A33,'PY1 Data(H)'!$A$1:$A$288,'PY1 Data(H)'!$A$1:$BR$288))</f>
        <v>0</v>
      </c>
      <c r="U33" s="176" cm="1">
        <f t="array" ref="U33">_xlfn.XLOOKUP(U$1,'PY1 Data(H)'!$A$1:$BR$1,_xlfn.XLOOKUP($A33,'PY1 Data(H)'!$A$1:$A$288,'PY1 Data(H)'!$A$1:$BR$288))</f>
        <v>0</v>
      </c>
      <c r="V33" s="176" cm="1">
        <f t="array" ref="V33">_xlfn.XLOOKUP(V$1,'PY1 Data(H)'!$A$1:$BR$1,_xlfn.XLOOKUP($A33,'PY1 Data(H)'!$A$1:$A$288,'PY1 Data(H)'!$A$1:$BR$288))</f>
        <v>0</v>
      </c>
      <c r="W33" s="176" cm="1">
        <f t="array" ref="W33">_xlfn.XLOOKUP(W$1,'PY1 Data(H)'!$A$1:$BR$1,_xlfn.XLOOKUP($A33,'PY1 Data(H)'!$A$1:$A$288,'PY1 Data(H)'!$A$1:$BR$288))</f>
        <v>0</v>
      </c>
      <c r="X33" s="176" cm="1">
        <f t="array" ref="X33">_xlfn.XLOOKUP(X$1,'PY1 Data(H)'!$A$1:$BR$1,_xlfn.XLOOKUP($A33,'PY1 Data(H)'!$A$1:$A$288,'PY1 Data(H)'!$A$1:$BR$288))</f>
        <v>0</v>
      </c>
      <c r="Y33" s="176" cm="1">
        <f t="array" ref="Y33">_xlfn.XLOOKUP(Y$1,'PY1 Data(H)'!$A$1:$BR$1,_xlfn.XLOOKUP($A33,'PY1 Data(H)'!$A$1:$A$288,'PY1 Data(H)'!$A$1:$BR$288))</f>
        <v>0</v>
      </c>
      <c r="Z33" s="176" cm="1">
        <f t="array" ref="Z33">_xlfn.XLOOKUP(Z$1,'PY1 Data(H)'!$A$1:$BR$1,_xlfn.XLOOKUP($A33,'PY1 Data(H)'!$A$1:$A$288,'PY1 Data(H)'!$A$1:$BR$288))</f>
        <v>0</v>
      </c>
      <c r="AA33" s="176" cm="1">
        <f t="array" ref="AA33">_xlfn.XLOOKUP(AA$1,'PY1 Data(H)'!$A$1:$BR$1,_xlfn.XLOOKUP($A33,'PY1 Data(H)'!$A$1:$A$288,'PY1 Data(H)'!$A$1:$BR$288))</f>
        <v>0</v>
      </c>
      <c r="AB33" s="176" cm="1">
        <f t="array" ref="AB33">_xlfn.XLOOKUP(AB$1,'PY1 Data(H)'!$A$1:$BR$1,_xlfn.XLOOKUP($A33,'PY1 Data(H)'!$A$1:$A$288,'PY1 Data(H)'!$A$1:$BR$288))</f>
        <v>0</v>
      </c>
      <c r="AC33" s="176" cm="1">
        <f t="array" ref="AC33">_xlfn.XLOOKUP(AC$1,'PY1 Data(H)'!$A$1:$BR$1,_xlfn.XLOOKUP($A33,'PY1 Data(H)'!$A$1:$A$288,'PY1 Data(H)'!$A$1:$BR$288))</f>
        <v>0</v>
      </c>
      <c r="AD33" s="176" cm="1">
        <f t="array" ref="AD33">_xlfn.XLOOKUP(AD$1,'PY1 Data(H)'!$A$1:$BR$1,_xlfn.XLOOKUP($A33,'PY1 Data(H)'!$A$1:$A$288,'PY1 Data(H)'!$A$1:$BR$288))</f>
        <v>0</v>
      </c>
      <c r="AE33" s="176" cm="1">
        <f t="array" ref="AE33">_xlfn.XLOOKUP(AE$1,'PY1 Data(H)'!$A$1:$BR$1,_xlfn.XLOOKUP($A33,'PY1 Data(H)'!$A$1:$A$288,'PY1 Data(H)'!$A$1:$BR$288))</f>
        <v>0</v>
      </c>
      <c r="AF33" s="176" cm="1">
        <f t="array" ref="AF33">_xlfn.XLOOKUP(AF$1,'PY1 Data(H)'!$A$1:$BR$1,_xlfn.XLOOKUP($A33,'PY1 Data(H)'!$A$1:$A$288,'PY1 Data(H)'!$A$1:$BR$288))</f>
        <v>0</v>
      </c>
      <c r="AG33" s="176" cm="1">
        <f t="array" ref="AG33">_xlfn.XLOOKUP(AG$1,'PY1 Data(H)'!$A$1:$BR$1,_xlfn.XLOOKUP($A33,'PY1 Data(H)'!$A$1:$A$288,'PY1 Data(H)'!$A$1:$BR$288))</f>
        <v>0</v>
      </c>
      <c r="AH33" s="176" cm="1">
        <f t="array" ref="AH33">_xlfn.XLOOKUP(AH$1,'PY1 Data(H)'!$A$1:$BR$1,_xlfn.XLOOKUP($A33,'PY1 Data(H)'!$A$1:$A$288,'PY1 Data(H)'!$A$1:$BR$288))</f>
        <v>0</v>
      </c>
      <c r="AI33" s="176" cm="1">
        <f t="array" ref="AI33">_xlfn.XLOOKUP(AI$1,'PY1 Data(H)'!$A$1:$BR$1,_xlfn.XLOOKUP($A33,'PY1 Data(H)'!$A$1:$A$288,'PY1 Data(H)'!$A$1:$BR$288))</f>
        <v>11434</v>
      </c>
      <c r="AJ33" s="176" cm="1">
        <f t="array" ref="AJ33">_xlfn.XLOOKUP(AJ$1,'PY1 Data(H)'!$A$1:$BR$1,_xlfn.XLOOKUP($A33,'PY1 Data(H)'!$A$1:$A$288,'PY1 Data(H)'!$A$1:$BR$288))</f>
        <v>0</v>
      </c>
      <c r="AK33" s="176" cm="1">
        <f t="array" ref="AK33">_xlfn.XLOOKUP(AK$1,'PY1 Data(H)'!$A$1:$BR$1,_xlfn.XLOOKUP($A33,'PY1 Data(H)'!$A$1:$A$288,'PY1 Data(H)'!$A$1:$BR$288))</f>
        <v>0</v>
      </c>
      <c r="AL33" s="176" cm="1">
        <f t="array" ref="AL33">_xlfn.XLOOKUP(AL$1,'PY1 Data(H)'!$A$1:$BR$1,_xlfn.XLOOKUP($A33,'PY1 Data(H)'!$A$1:$A$288,'PY1 Data(H)'!$A$1:$BR$288))</f>
        <v>0</v>
      </c>
      <c r="AM33" s="176" cm="1">
        <f t="array" ref="AM33">_xlfn.XLOOKUP(AM$1,'PY1 Data(H)'!$A$1:$BR$1,_xlfn.XLOOKUP($A33,'PY1 Data(H)'!$A$1:$A$288,'PY1 Data(H)'!$A$1:$BR$288))</f>
        <v>0</v>
      </c>
      <c r="AN33" s="176" cm="1">
        <f t="array" ref="AN33">_xlfn.XLOOKUP(AN$1,'PY1 Data(H)'!$A$1:$BR$1,_xlfn.XLOOKUP($A33,'PY1 Data(H)'!$A$1:$A$288,'PY1 Data(H)'!$A$1:$BR$288))</f>
        <v>0</v>
      </c>
      <c r="AO33" s="176" cm="1">
        <f t="array" ref="AO33">_xlfn.XLOOKUP(AO$1,'PY1 Data(H)'!$A$1:$BR$1,_xlfn.XLOOKUP($A33,'PY1 Data(H)'!$A$1:$A$288,'PY1 Data(H)'!$A$1:$BR$288))</f>
        <v>0</v>
      </c>
      <c r="AP33" s="176" cm="1">
        <f t="array" ref="AP33">_xlfn.XLOOKUP(AP$1,'PY1 Data(H)'!$A$1:$BR$1,_xlfn.XLOOKUP($A33,'PY1 Data(H)'!$A$1:$A$288,'PY1 Data(H)'!$A$1:$BR$288))</f>
        <v>0</v>
      </c>
      <c r="AQ33" s="176" cm="1">
        <f t="array" ref="AQ33">_xlfn.XLOOKUP(AQ$1,'PY1 Data(H)'!$A$1:$BR$1,_xlfn.XLOOKUP($A33,'PY1 Data(H)'!$A$1:$A$288,'PY1 Data(H)'!$A$1:$BR$288))</f>
        <v>0</v>
      </c>
      <c r="AR33" s="176" cm="1">
        <f t="array" ref="AR33">_xlfn.XLOOKUP(AR$1,'PY1 Data(H)'!$A$1:$BR$1,_xlfn.XLOOKUP($A33,'PY1 Data(H)'!$A$1:$A$288,'PY1 Data(H)'!$A$1:$BR$288))</f>
        <v>0</v>
      </c>
      <c r="AS33" s="176" cm="1">
        <f t="array" ref="AS33">_xlfn.XLOOKUP(AS$1,'PY1 Data(H)'!$A$1:$BR$1,_xlfn.XLOOKUP($A33,'PY1 Data(H)'!$A$1:$A$288,'PY1 Data(H)'!$A$1:$BR$288))</f>
        <v>0</v>
      </c>
      <c r="AT33" s="176" cm="1">
        <f t="array" ref="AT33">_xlfn.XLOOKUP(AT$1,'PY1 Data(H)'!$A$1:$BR$1,_xlfn.XLOOKUP($A33,'PY1 Data(H)'!$A$1:$A$288,'PY1 Data(H)'!$A$1:$BR$288))</f>
        <v>0</v>
      </c>
      <c r="AU33" s="176" cm="1">
        <f t="array" ref="AU33">_xlfn.XLOOKUP(AU$1,'PY1 Data(H)'!$A$1:$BR$1,_xlfn.XLOOKUP($A33,'PY1 Data(H)'!$A$1:$A$288,'PY1 Data(H)'!$A$1:$BR$288))</f>
        <v>0</v>
      </c>
      <c r="AV33" s="176" cm="1">
        <f t="array" ref="AV33">_xlfn.XLOOKUP(AV$1,'PY1 Data(H)'!$A$1:$BR$1,_xlfn.XLOOKUP($A33,'PY1 Data(H)'!$A$1:$A$288,'PY1 Data(H)'!$A$1:$BR$288))</f>
        <v>0</v>
      </c>
      <c r="AW33" s="176" cm="1">
        <f t="array" ref="AW33">_xlfn.XLOOKUP(AW$1,'PY1 Data(H)'!$A$1:$BR$1,_xlfn.XLOOKUP($A33,'PY1 Data(H)'!$A$1:$A$288,'PY1 Data(H)'!$A$1:$BR$288))</f>
        <v>0</v>
      </c>
      <c r="AX33" s="176" cm="1">
        <f t="array" ref="AX33">_xlfn.XLOOKUP(AX$1,'PY1 Data(H)'!$A$1:$BR$1,_xlfn.XLOOKUP($A33,'PY1 Data(H)'!$A$1:$A$288,'PY1 Data(H)'!$A$1:$BR$288))</f>
        <v>0</v>
      </c>
      <c r="AY33" s="176" cm="1">
        <f t="array" ref="AY33">_xlfn.XLOOKUP(AY$1,'PY1 Data(H)'!$A$1:$BR$1,_xlfn.XLOOKUP($A33,'PY1 Data(H)'!$A$1:$A$288,'PY1 Data(H)'!$A$1:$BR$288))</f>
        <v>0</v>
      </c>
      <c r="AZ33" s="176" cm="1">
        <f t="array" ref="AZ33">_xlfn.XLOOKUP(AZ$1,'PY1 Data(H)'!$A$1:$BR$1,_xlfn.XLOOKUP($A33,'PY1 Data(H)'!$A$1:$A$288,'PY1 Data(H)'!$A$1:$BR$288))</f>
        <v>0</v>
      </c>
    </row>
    <row r="34" spans="1:52" x14ac:dyDescent="0.3">
      <c r="A34">
        <v>376</v>
      </c>
      <c r="D34" s="176" cm="1">
        <f t="array" ref="D34">_xlfn.XLOOKUP(D$1,'PY1 Data(H)'!$A$1:$BR$1,_xlfn.XLOOKUP($A34,'PY1 Data(H)'!$A$1:$A$288,'PY1 Data(H)'!$A$1:$BR$288))</f>
        <v>0</v>
      </c>
      <c r="E34" s="176" cm="1">
        <f t="array" ref="E34">_xlfn.XLOOKUP(E$1,'PY1 Data(H)'!$A$1:$BR$1,_xlfn.XLOOKUP($A34,'PY1 Data(H)'!$A$1:$A$288,'PY1 Data(H)'!$A$1:$BR$288))</f>
        <v>0</v>
      </c>
      <c r="F34" s="176" cm="1">
        <f t="array" ref="F34">_xlfn.XLOOKUP(F$1,'PY1 Data(H)'!$A$1:$BR$1,_xlfn.XLOOKUP($A34,'PY1 Data(H)'!$A$1:$A$288,'PY1 Data(H)'!$A$1:$BR$288))</f>
        <v>0</v>
      </c>
      <c r="G34" s="176" cm="1">
        <f t="array" ref="G34">_xlfn.XLOOKUP(G$1,'PY1 Data(H)'!$A$1:$BR$1,_xlfn.XLOOKUP($A34,'PY1 Data(H)'!$A$1:$A$288,'PY1 Data(H)'!$A$1:$BR$288))</f>
        <v>0</v>
      </c>
      <c r="H34" s="176" cm="1">
        <f t="array" ref="H34">_xlfn.XLOOKUP(H$1,'PY1 Data(H)'!$A$1:$BR$1,_xlfn.XLOOKUP($A34,'PY1 Data(H)'!$A$1:$A$288,'PY1 Data(H)'!$A$1:$BR$288))</f>
        <v>0</v>
      </c>
      <c r="I34" s="176" cm="1">
        <f t="array" ref="I34">_xlfn.XLOOKUP(I$1,'PY1 Data(H)'!$A$1:$BR$1,_xlfn.XLOOKUP($A34,'PY1 Data(H)'!$A$1:$A$288,'PY1 Data(H)'!$A$1:$BR$288))</f>
        <v>0</v>
      </c>
      <c r="J34" s="176" cm="1">
        <f t="array" ref="J34">_xlfn.XLOOKUP(J$1,'PY1 Data(H)'!$A$1:$BR$1,_xlfn.XLOOKUP($A34,'PY1 Data(H)'!$A$1:$A$288,'PY1 Data(H)'!$A$1:$BR$288))</f>
        <v>0</v>
      </c>
      <c r="K34" s="176" cm="1">
        <f t="array" ref="K34">_xlfn.XLOOKUP(K$1,'PY1 Data(H)'!$A$1:$BR$1,_xlfn.XLOOKUP($A34,'PY1 Data(H)'!$A$1:$A$288,'PY1 Data(H)'!$A$1:$BR$288))</f>
        <v>0</v>
      </c>
      <c r="L34" s="176" cm="1">
        <f t="array" ref="L34">_xlfn.XLOOKUP(L$1,'PY1 Data(H)'!$A$1:$BR$1,_xlfn.XLOOKUP($A34,'PY1 Data(H)'!$A$1:$A$288,'PY1 Data(H)'!$A$1:$BR$288))</f>
        <v>0</v>
      </c>
      <c r="M34" s="176" cm="1">
        <f t="array" ref="M34">_xlfn.XLOOKUP(M$1,'PY1 Data(H)'!$A$1:$BR$1,_xlfn.XLOOKUP($A34,'PY1 Data(H)'!$A$1:$A$288,'PY1 Data(H)'!$A$1:$BR$288))</f>
        <v>0</v>
      </c>
      <c r="N34" s="176" cm="1">
        <f t="array" ref="N34">_xlfn.XLOOKUP(N$1,'PY1 Data(H)'!$A$1:$BR$1,_xlfn.XLOOKUP($A34,'PY1 Data(H)'!$A$1:$A$288,'PY1 Data(H)'!$A$1:$BR$288))</f>
        <v>0</v>
      </c>
      <c r="O34" s="176" cm="1">
        <f t="array" ref="O34">_xlfn.XLOOKUP(O$1,'PY1 Data(H)'!$A$1:$BR$1,_xlfn.XLOOKUP($A34,'PY1 Data(H)'!$A$1:$A$288,'PY1 Data(H)'!$A$1:$BR$288))</f>
        <v>0</v>
      </c>
      <c r="P34" s="176" cm="1">
        <f t="array" ref="P34">_xlfn.XLOOKUP(P$1,'PY1 Data(H)'!$A$1:$BR$1,_xlfn.XLOOKUP($A34,'PY1 Data(H)'!$A$1:$A$288,'PY1 Data(H)'!$A$1:$BR$288))</f>
        <v>0</v>
      </c>
      <c r="Q34" s="176" cm="1">
        <f t="array" ref="Q34">_xlfn.XLOOKUP(Q$1,'PY1 Data(H)'!$A$1:$BR$1,_xlfn.XLOOKUP($A34,'PY1 Data(H)'!$A$1:$A$288,'PY1 Data(H)'!$A$1:$BR$288))</f>
        <v>0</v>
      </c>
      <c r="R34" s="176" cm="1">
        <f t="array" ref="R34">_xlfn.XLOOKUP(R$1,'PY1 Data(H)'!$A$1:$BR$1,_xlfn.XLOOKUP($A34,'PY1 Data(H)'!$A$1:$A$288,'PY1 Data(H)'!$A$1:$BR$288))</f>
        <v>0</v>
      </c>
      <c r="S34" s="176" cm="1">
        <f t="array" ref="S34">_xlfn.XLOOKUP(S$1,'PY1 Data(H)'!$A$1:$BR$1,_xlfn.XLOOKUP($A34,'PY1 Data(H)'!$A$1:$A$288,'PY1 Data(H)'!$A$1:$BR$288))</f>
        <v>0</v>
      </c>
      <c r="T34" s="176" cm="1">
        <f t="array" ref="T34">_xlfn.XLOOKUP(T$1,'PY1 Data(H)'!$A$1:$BR$1,_xlfn.XLOOKUP($A34,'PY1 Data(H)'!$A$1:$A$288,'PY1 Data(H)'!$A$1:$BR$288))</f>
        <v>0</v>
      </c>
      <c r="U34" s="176" cm="1">
        <f t="array" ref="U34">_xlfn.XLOOKUP(U$1,'PY1 Data(H)'!$A$1:$BR$1,_xlfn.XLOOKUP($A34,'PY1 Data(H)'!$A$1:$A$288,'PY1 Data(H)'!$A$1:$BR$288))</f>
        <v>0</v>
      </c>
      <c r="V34" s="176" cm="1">
        <f t="array" ref="V34">_xlfn.XLOOKUP(V$1,'PY1 Data(H)'!$A$1:$BR$1,_xlfn.XLOOKUP($A34,'PY1 Data(H)'!$A$1:$A$288,'PY1 Data(H)'!$A$1:$BR$288))</f>
        <v>0</v>
      </c>
      <c r="W34" s="176" cm="1">
        <f t="array" ref="W34">_xlfn.XLOOKUP(W$1,'PY1 Data(H)'!$A$1:$BR$1,_xlfn.XLOOKUP($A34,'PY1 Data(H)'!$A$1:$A$288,'PY1 Data(H)'!$A$1:$BR$288))</f>
        <v>0</v>
      </c>
      <c r="X34" s="176" cm="1">
        <f t="array" ref="X34">_xlfn.XLOOKUP(X$1,'PY1 Data(H)'!$A$1:$BR$1,_xlfn.XLOOKUP($A34,'PY1 Data(H)'!$A$1:$A$288,'PY1 Data(H)'!$A$1:$BR$288))</f>
        <v>0</v>
      </c>
      <c r="Y34" s="176" cm="1">
        <f t="array" ref="Y34">_xlfn.XLOOKUP(Y$1,'PY1 Data(H)'!$A$1:$BR$1,_xlfn.XLOOKUP($A34,'PY1 Data(H)'!$A$1:$A$288,'PY1 Data(H)'!$A$1:$BR$288))</f>
        <v>0</v>
      </c>
      <c r="Z34" s="176" cm="1">
        <f t="array" ref="Z34">_xlfn.XLOOKUP(Z$1,'PY1 Data(H)'!$A$1:$BR$1,_xlfn.XLOOKUP($A34,'PY1 Data(H)'!$A$1:$A$288,'PY1 Data(H)'!$A$1:$BR$288))</f>
        <v>0</v>
      </c>
      <c r="AA34" s="176" cm="1">
        <f t="array" ref="AA34">_xlfn.XLOOKUP(AA$1,'PY1 Data(H)'!$A$1:$BR$1,_xlfn.XLOOKUP($A34,'PY1 Data(H)'!$A$1:$A$288,'PY1 Data(H)'!$A$1:$BR$288))</f>
        <v>0</v>
      </c>
      <c r="AB34" s="176" cm="1">
        <f t="array" ref="AB34">_xlfn.XLOOKUP(AB$1,'PY1 Data(H)'!$A$1:$BR$1,_xlfn.XLOOKUP($A34,'PY1 Data(H)'!$A$1:$A$288,'PY1 Data(H)'!$A$1:$BR$288))</f>
        <v>0</v>
      </c>
      <c r="AC34" s="176" cm="1">
        <f t="array" ref="AC34">_xlfn.XLOOKUP(AC$1,'PY1 Data(H)'!$A$1:$BR$1,_xlfn.XLOOKUP($A34,'PY1 Data(H)'!$A$1:$A$288,'PY1 Data(H)'!$A$1:$BR$288))</f>
        <v>0</v>
      </c>
      <c r="AD34" s="176" cm="1">
        <f t="array" ref="AD34">_xlfn.XLOOKUP(AD$1,'PY1 Data(H)'!$A$1:$BR$1,_xlfn.XLOOKUP($A34,'PY1 Data(H)'!$A$1:$A$288,'PY1 Data(H)'!$A$1:$BR$288))</f>
        <v>0</v>
      </c>
      <c r="AE34" s="176" cm="1">
        <f t="array" ref="AE34">_xlfn.XLOOKUP(AE$1,'PY1 Data(H)'!$A$1:$BR$1,_xlfn.XLOOKUP($A34,'PY1 Data(H)'!$A$1:$A$288,'PY1 Data(H)'!$A$1:$BR$288))</f>
        <v>0</v>
      </c>
      <c r="AF34" s="176" cm="1">
        <f t="array" ref="AF34">_xlfn.XLOOKUP(AF$1,'PY1 Data(H)'!$A$1:$BR$1,_xlfn.XLOOKUP($A34,'PY1 Data(H)'!$A$1:$A$288,'PY1 Data(H)'!$A$1:$BR$288))</f>
        <v>0</v>
      </c>
      <c r="AG34" s="176" cm="1">
        <f t="array" ref="AG34">_xlfn.XLOOKUP(AG$1,'PY1 Data(H)'!$A$1:$BR$1,_xlfn.XLOOKUP($A34,'PY1 Data(H)'!$A$1:$A$288,'PY1 Data(H)'!$A$1:$BR$288))</f>
        <v>0</v>
      </c>
      <c r="AH34" s="176" cm="1">
        <f t="array" ref="AH34">_xlfn.XLOOKUP(AH$1,'PY1 Data(H)'!$A$1:$BR$1,_xlfn.XLOOKUP($A34,'PY1 Data(H)'!$A$1:$A$288,'PY1 Data(H)'!$A$1:$BR$288))</f>
        <v>0</v>
      </c>
      <c r="AI34" s="176" cm="1">
        <f t="array" ref="AI34">_xlfn.XLOOKUP(AI$1,'PY1 Data(H)'!$A$1:$BR$1,_xlfn.XLOOKUP($A34,'PY1 Data(H)'!$A$1:$A$288,'PY1 Data(H)'!$A$1:$BR$288))</f>
        <v>0</v>
      </c>
      <c r="AJ34" s="176" cm="1">
        <f t="array" ref="AJ34">_xlfn.XLOOKUP(AJ$1,'PY1 Data(H)'!$A$1:$BR$1,_xlfn.XLOOKUP($A34,'PY1 Data(H)'!$A$1:$A$288,'PY1 Data(H)'!$A$1:$BR$288))</f>
        <v>0</v>
      </c>
      <c r="AK34" s="176" cm="1">
        <f t="array" ref="AK34">_xlfn.XLOOKUP(AK$1,'PY1 Data(H)'!$A$1:$BR$1,_xlfn.XLOOKUP($A34,'PY1 Data(H)'!$A$1:$A$288,'PY1 Data(H)'!$A$1:$BR$288))</f>
        <v>0</v>
      </c>
      <c r="AL34" s="176" cm="1">
        <f t="array" ref="AL34">_xlfn.XLOOKUP(AL$1,'PY1 Data(H)'!$A$1:$BR$1,_xlfn.XLOOKUP($A34,'PY1 Data(H)'!$A$1:$A$288,'PY1 Data(H)'!$A$1:$BR$288))</f>
        <v>0</v>
      </c>
      <c r="AM34" s="176" cm="1">
        <f t="array" ref="AM34">_xlfn.XLOOKUP(AM$1,'PY1 Data(H)'!$A$1:$BR$1,_xlfn.XLOOKUP($A34,'PY1 Data(H)'!$A$1:$A$288,'PY1 Data(H)'!$A$1:$BR$288))</f>
        <v>0</v>
      </c>
      <c r="AN34" s="176" cm="1">
        <f t="array" ref="AN34">_xlfn.XLOOKUP(AN$1,'PY1 Data(H)'!$A$1:$BR$1,_xlfn.XLOOKUP($A34,'PY1 Data(H)'!$A$1:$A$288,'PY1 Data(H)'!$A$1:$BR$288))</f>
        <v>0</v>
      </c>
      <c r="AO34" s="176" cm="1">
        <f t="array" ref="AO34">_xlfn.XLOOKUP(AO$1,'PY1 Data(H)'!$A$1:$BR$1,_xlfn.XLOOKUP($A34,'PY1 Data(H)'!$A$1:$A$288,'PY1 Data(H)'!$A$1:$BR$288))</f>
        <v>0</v>
      </c>
      <c r="AP34" s="176" cm="1">
        <f t="array" ref="AP34">_xlfn.XLOOKUP(AP$1,'PY1 Data(H)'!$A$1:$BR$1,_xlfn.XLOOKUP($A34,'PY1 Data(H)'!$A$1:$A$288,'PY1 Data(H)'!$A$1:$BR$288))</f>
        <v>0</v>
      </c>
      <c r="AQ34" s="176" cm="1">
        <f t="array" ref="AQ34">_xlfn.XLOOKUP(AQ$1,'PY1 Data(H)'!$A$1:$BR$1,_xlfn.XLOOKUP($A34,'PY1 Data(H)'!$A$1:$A$288,'PY1 Data(H)'!$A$1:$BR$288))</f>
        <v>0</v>
      </c>
      <c r="AR34" s="176" cm="1">
        <f t="array" ref="AR34">_xlfn.XLOOKUP(AR$1,'PY1 Data(H)'!$A$1:$BR$1,_xlfn.XLOOKUP($A34,'PY1 Data(H)'!$A$1:$A$288,'PY1 Data(H)'!$A$1:$BR$288))</f>
        <v>0</v>
      </c>
      <c r="AS34" s="176" cm="1">
        <f t="array" ref="AS34">_xlfn.XLOOKUP(AS$1,'PY1 Data(H)'!$A$1:$BR$1,_xlfn.XLOOKUP($A34,'PY1 Data(H)'!$A$1:$A$288,'PY1 Data(H)'!$A$1:$BR$288))</f>
        <v>0</v>
      </c>
      <c r="AT34" s="176" cm="1">
        <f t="array" ref="AT34">_xlfn.XLOOKUP(AT$1,'PY1 Data(H)'!$A$1:$BR$1,_xlfn.XLOOKUP($A34,'PY1 Data(H)'!$A$1:$A$288,'PY1 Data(H)'!$A$1:$BR$288))</f>
        <v>0</v>
      </c>
      <c r="AU34" s="176" cm="1">
        <f t="array" ref="AU34">_xlfn.XLOOKUP(AU$1,'PY1 Data(H)'!$A$1:$BR$1,_xlfn.XLOOKUP($A34,'PY1 Data(H)'!$A$1:$A$288,'PY1 Data(H)'!$A$1:$BR$288))</f>
        <v>0</v>
      </c>
      <c r="AV34" s="176" cm="1">
        <f t="array" ref="AV34">_xlfn.XLOOKUP(AV$1,'PY1 Data(H)'!$A$1:$BR$1,_xlfn.XLOOKUP($A34,'PY1 Data(H)'!$A$1:$A$288,'PY1 Data(H)'!$A$1:$BR$288))</f>
        <v>0</v>
      </c>
      <c r="AW34" s="176" cm="1">
        <f t="array" ref="AW34">_xlfn.XLOOKUP(AW$1,'PY1 Data(H)'!$A$1:$BR$1,_xlfn.XLOOKUP($A34,'PY1 Data(H)'!$A$1:$A$288,'PY1 Data(H)'!$A$1:$BR$288))</f>
        <v>0</v>
      </c>
      <c r="AX34" s="176" cm="1">
        <f t="array" ref="AX34">_xlfn.XLOOKUP(AX$1,'PY1 Data(H)'!$A$1:$BR$1,_xlfn.XLOOKUP($A34,'PY1 Data(H)'!$A$1:$A$288,'PY1 Data(H)'!$A$1:$BR$288))</f>
        <v>0</v>
      </c>
      <c r="AY34" s="176" cm="1">
        <f t="array" ref="AY34">_xlfn.XLOOKUP(AY$1,'PY1 Data(H)'!$A$1:$BR$1,_xlfn.XLOOKUP($A34,'PY1 Data(H)'!$A$1:$A$288,'PY1 Data(H)'!$A$1:$BR$288))</f>
        <v>0</v>
      </c>
      <c r="AZ34" s="176" cm="1">
        <f t="array" ref="AZ34">_xlfn.XLOOKUP(AZ$1,'PY1 Data(H)'!$A$1:$BR$1,_xlfn.XLOOKUP($A34,'PY1 Data(H)'!$A$1:$A$288,'PY1 Data(H)'!$A$1:$BR$288))</f>
        <v>0</v>
      </c>
    </row>
    <row r="35" spans="1:52" x14ac:dyDescent="0.3">
      <c r="A35">
        <v>597</v>
      </c>
      <c r="D35" s="176" cm="1">
        <f t="array" ref="D35">_xlfn.XLOOKUP(D$1,'PY1 Data(H)'!$A$1:$BR$1,_xlfn.XLOOKUP($A35,'PY1 Data(H)'!$A$1:$A$288,'PY1 Data(H)'!$A$1:$BR$288))</f>
        <v>1585</v>
      </c>
      <c r="E35" s="176" cm="1">
        <f t="array" ref="E35">_xlfn.XLOOKUP(E$1,'PY1 Data(H)'!$A$1:$BR$1,_xlfn.XLOOKUP($A35,'PY1 Data(H)'!$A$1:$A$288,'PY1 Data(H)'!$A$1:$BR$288))</f>
        <v>2576</v>
      </c>
      <c r="F35" s="176" cm="1">
        <f t="array" ref="F35">_xlfn.XLOOKUP(F$1,'PY1 Data(H)'!$A$1:$BR$1,_xlfn.XLOOKUP($A35,'PY1 Data(H)'!$A$1:$A$288,'PY1 Data(H)'!$A$1:$BR$288))</f>
        <v>0</v>
      </c>
      <c r="G35" s="176" cm="1">
        <f t="array" ref="G35">_xlfn.XLOOKUP(G$1,'PY1 Data(H)'!$A$1:$BR$1,_xlfn.XLOOKUP($A35,'PY1 Data(H)'!$A$1:$A$288,'PY1 Data(H)'!$A$1:$BR$288))</f>
        <v>0</v>
      </c>
      <c r="H35" s="176" cm="1">
        <f t="array" ref="H35">_xlfn.XLOOKUP(H$1,'PY1 Data(H)'!$A$1:$BR$1,_xlfn.XLOOKUP($A35,'PY1 Data(H)'!$A$1:$A$288,'PY1 Data(H)'!$A$1:$BR$288))</f>
        <v>30582</v>
      </c>
      <c r="I35" s="176" cm="1">
        <f t="array" ref="I35">_xlfn.XLOOKUP(I$1,'PY1 Data(H)'!$A$1:$BR$1,_xlfn.XLOOKUP($A35,'PY1 Data(H)'!$A$1:$A$288,'PY1 Data(H)'!$A$1:$BR$288))</f>
        <v>0</v>
      </c>
      <c r="J35" s="176" cm="1">
        <f t="array" ref="J35">_xlfn.XLOOKUP(J$1,'PY1 Data(H)'!$A$1:$BR$1,_xlfn.XLOOKUP($A35,'PY1 Data(H)'!$A$1:$A$288,'PY1 Data(H)'!$A$1:$BR$288))</f>
        <v>0</v>
      </c>
      <c r="K35" s="176" cm="1">
        <f t="array" ref="K35">_xlfn.XLOOKUP(K$1,'PY1 Data(H)'!$A$1:$BR$1,_xlfn.XLOOKUP($A35,'PY1 Data(H)'!$A$1:$A$288,'PY1 Data(H)'!$A$1:$BR$288))</f>
        <v>20752</v>
      </c>
      <c r="L35" s="176" cm="1">
        <f t="array" ref="L35">_xlfn.XLOOKUP(L$1,'PY1 Data(H)'!$A$1:$BR$1,_xlfn.XLOOKUP($A35,'PY1 Data(H)'!$A$1:$A$288,'PY1 Data(H)'!$A$1:$BR$288))</f>
        <v>0</v>
      </c>
      <c r="M35" s="176" cm="1">
        <f t="array" ref="M35">_xlfn.XLOOKUP(M$1,'PY1 Data(H)'!$A$1:$BR$1,_xlfn.XLOOKUP($A35,'PY1 Data(H)'!$A$1:$A$288,'PY1 Data(H)'!$A$1:$BR$288))</f>
        <v>0</v>
      </c>
      <c r="N35" s="176" cm="1">
        <f t="array" ref="N35">_xlfn.XLOOKUP(N$1,'PY1 Data(H)'!$A$1:$BR$1,_xlfn.XLOOKUP($A35,'PY1 Data(H)'!$A$1:$A$288,'PY1 Data(H)'!$A$1:$BR$288))</f>
        <v>2483</v>
      </c>
      <c r="O35" s="176" cm="1">
        <f t="array" ref="O35">_xlfn.XLOOKUP(O$1,'PY1 Data(H)'!$A$1:$BR$1,_xlfn.XLOOKUP($A35,'PY1 Data(H)'!$A$1:$A$288,'PY1 Data(H)'!$A$1:$BR$288))</f>
        <v>0</v>
      </c>
      <c r="P35" s="176" cm="1">
        <f t="array" ref="P35">_xlfn.XLOOKUP(P$1,'PY1 Data(H)'!$A$1:$BR$1,_xlfn.XLOOKUP($A35,'PY1 Data(H)'!$A$1:$A$288,'PY1 Data(H)'!$A$1:$BR$288))</f>
        <v>0</v>
      </c>
      <c r="Q35" s="176" cm="1">
        <f t="array" ref="Q35">_xlfn.XLOOKUP(Q$1,'PY1 Data(H)'!$A$1:$BR$1,_xlfn.XLOOKUP($A35,'PY1 Data(H)'!$A$1:$A$288,'PY1 Data(H)'!$A$1:$BR$288))</f>
        <v>17408</v>
      </c>
      <c r="R35" s="176" cm="1">
        <f t="array" ref="R35">_xlfn.XLOOKUP(R$1,'PY1 Data(H)'!$A$1:$BR$1,_xlfn.XLOOKUP($A35,'PY1 Data(H)'!$A$1:$A$288,'PY1 Data(H)'!$A$1:$BR$288))</f>
        <v>0</v>
      </c>
      <c r="S35" s="176" cm="1">
        <f t="array" ref="S35">_xlfn.XLOOKUP(S$1,'PY1 Data(H)'!$A$1:$BR$1,_xlfn.XLOOKUP($A35,'PY1 Data(H)'!$A$1:$A$288,'PY1 Data(H)'!$A$1:$BR$288))</f>
        <v>0</v>
      </c>
      <c r="T35" s="176" cm="1">
        <f t="array" ref="T35">_xlfn.XLOOKUP(T$1,'PY1 Data(H)'!$A$1:$BR$1,_xlfn.XLOOKUP($A35,'PY1 Data(H)'!$A$1:$A$288,'PY1 Data(H)'!$A$1:$BR$288))</f>
        <v>0</v>
      </c>
      <c r="U35" s="176" cm="1">
        <f t="array" ref="U35">_xlfn.XLOOKUP(U$1,'PY1 Data(H)'!$A$1:$BR$1,_xlfn.XLOOKUP($A35,'PY1 Data(H)'!$A$1:$A$288,'PY1 Data(H)'!$A$1:$BR$288))</f>
        <v>473948</v>
      </c>
      <c r="V35" s="176" cm="1">
        <f t="array" ref="V35">_xlfn.XLOOKUP(V$1,'PY1 Data(H)'!$A$1:$BR$1,_xlfn.XLOOKUP($A35,'PY1 Data(H)'!$A$1:$A$288,'PY1 Data(H)'!$A$1:$BR$288))</f>
        <v>6268</v>
      </c>
      <c r="W35" s="176" cm="1">
        <f t="array" ref="W35">_xlfn.XLOOKUP(W$1,'PY1 Data(H)'!$A$1:$BR$1,_xlfn.XLOOKUP($A35,'PY1 Data(H)'!$A$1:$A$288,'PY1 Data(H)'!$A$1:$BR$288))</f>
        <v>575</v>
      </c>
      <c r="X35" s="176" cm="1">
        <f t="array" ref="X35">_xlfn.XLOOKUP(X$1,'PY1 Data(H)'!$A$1:$BR$1,_xlfn.XLOOKUP($A35,'PY1 Data(H)'!$A$1:$A$288,'PY1 Data(H)'!$A$1:$BR$288))</f>
        <v>0</v>
      </c>
      <c r="Y35" s="176" cm="1">
        <f t="array" ref="Y35">_xlfn.XLOOKUP(Y$1,'PY1 Data(H)'!$A$1:$BR$1,_xlfn.XLOOKUP($A35,'PY1 Data(H)'!$A$1:$A$288,'PY1 Data(H)'!$A$1:$BR$288))</f>
        <v>2696</v>
      </c>
      <c r="Z35" s="176" cm="1">
        <f t="array" ref="Z35">_xlfn.XLOOKUP(Z$1,'PY1 Data(H)'!$A$1:$BR$1,_xlfn.XLOOKUP($A35,'PY1 Data(H)'!$A$1:$A$288,'PY1 Data(H)'!$A$1:$BR$288))</f>
        <v>0</v>
      </c>
      <c r="AA35" s="176" cm="1">
        <f t="array" ref="AA35">_xlfn.XLOOKUP(AA$1,'PY1 Data(H)'!$A$1:$BR$1,_xlfn.XLOOKUP($A35,'PY1 Data(H)'!$A$1:$A$288,'PY1 Data(H)'!$A$1:$BR$288))</f>
        <v>0</v>
      </c>
      <c r="AB35" s="176" cm="1">
        <f t="array" ref="AB35">_xlfn.XLOOKUP(AB$1,'PY1 Data(H)'!$A$1:$BR$1,_xlfn.XLOOKUP($A35,'PY1 Data(H)'!$A$1:$A$288,'PY1 Data(H)'!$A$1:$BR$288))</f>
        <v>381</v>
      </c>
      <c r="AC35" s="176" cm="1">
        <f t="array" ref="AC35">_xlfn.XLOOKUP(AC$1,'PY1 Data(H)'!$A$1:$BR$1,_xlfn.XLOOKUP($A35,'PY1 Data(H)'!$A$1:$A$288,'PY1 Data(H)'!$A$1:$BR$288))</f>
        <v>43261</v>
      </c>
      <c r="AD35" s="176" cm="1">
        <f t="array" ref="AD35">_xlfn.XLOOKUP(AD$1,'PY1 Data(H)'!$A$1:$BR$1,_xlfn.XLOOKUP($A35,'PY1 Data(H)'!$A$1:$A$288,'PY1 Data(H)'!$A$1:$BR$288))</f>
        <v>880</v>
      </c>
      <c r="AE35" s="176" cm="1">
        <f t="array" ref="AE35">_xlfn.XLOOKUP(AE$1,'PY1 Data(H)'!$A$1:$BR$1,_xlfn.XLOOKUP($A35,'PY1 Data(H)'!$A$1:$A$288,'PY1 Data(H)'!$A$1:$BR$288))</f>
        <v>0</v>
      </c>
      <c r="AF35" s="176" cm="1">
        <f t="array" ref="AF35">_xlfn.XLOOKUP(AF$1,'PY1 Data(H)'!$A$1:$BR$1,_xlfn.XLOOKUP($A35,'PY1 Data(H)'!$A$1:$A$288,'PY1 Data(H)'!$A$1:$BR$288))</f>
        <v>8384</v>
      </c>
      <c r="AG35" s="176" cm="1">
        <f t="array" ref="AG35">_xlfn.XLOOKUP(AG$1,'PY1 Data(H)'!$A$1:$BR$1,_xlfn.XLOOKUP($A35,'PY1 Data(H)'!$A$1:$A$288,'PY1 Data(H)'!$A$1:$BR$288))</f>
        <v>0</v>
      </c>
      <c r="AH35" s="176" cm="1">
        <f t="array" ref="AH35">_xlfn.XLOOKUP(AH$1,'PY1 Data(H)'!$A$1:$BR$1,_xlfn.XLOOKUP($A35,'PY1 Data(H)'!$A$1:$A$288,'PY1 Data(H)'!$A$1:$BR$288))</f>
        <v>45964</v>
      </c>
      <c r="AI35" s="176" cm="1">
        <f t="array" ref="AI35">_xlfn.XLOOKUP(AI$1,'PY1 Data(H)'!$A$1:$BR$1,_xlfn.XLOOKUP($A35,'PY1 Data(H)'!$A$1:$A$288,'PY1 Data(H)'!$A$1:$BR$288))</f>
        <v>299</v>
      </c>
      <c r="AJ35" s="176" cm="1">
        <f t="array" ref="AJ35">_xlfn.XLOOKUP(AJ$1,'PY1 Data(H)'!$A$1:$BR$1,_xlfn.XLOOKUP($A35,'PY1 Data(H)'!$A$1:$A$288,'PY1 Data(H)'!$A$1:$BR$288))</f>
        <v>0</v>
      </c>
      <c r="AK35" s="176" cm="1">
        <f t="array" ref="AK35">_xlfn.XLOOKUP(AK$1,'PY1 Data(H)'!$A$1:$BR$1,_xlfn.XLOOKUP($A35,'PY1 Data(H)'!$A$1:$A$288,'PY1 Data(H)'!$A$1:$BR$288))</f>
        <v>272</v>
      </c>
      <c r="AL35" s="176" cm="1">
        <f t="array" ref="AL35">_xlfn.XLOOKUP(AL$1,'PY1 Data(H)'!$A$1:$BR$1,_xlfn.XLOOKUP($A35,'PY1 Data(H)'!$A$1:$A$288,'PY1 Data(H)'!$A$1:$BR$288))</f>
        <v>0</v>
      </c>
      <c r="AM35" s="176" cm="1">
        <f t="array" ref="AM35">_xlfn.XLOOKUP(AM$1,'PY1 Data(H)'!$A$1:$BR$1,_xlfn.XLOOKUP($A35,'PY1 Data(H)'!$A$1:$A$288,'PY1 Data(H)'!$A$1:$BR$288))</f>
        <v>5449</v>
      </c>
      <c r="AN35" s="176" cm="1">
        <f t="array" ref="AN35">_xlfn.XLOOKUP(AN$1,'PY1 Data(H)'!$A$1:$BR$1,_xlfn.XLOOKUP($A35,'PY1 Data(H)'!$A$1:$A$288,'PY1 Data(H)'!$A$1:$BR$288))</f>
        <v>0</v>
      </c>
      <c r="AO35" s="176" cm="1">
        <f t="array" ref="AO35">_xlfn.XLOOKUP(AO$1,'PY1 Data(H)'!$A$1:$BR$1,_xlfn.XLOOKUP($A35,'PY1 Data(H)'!$A$1:$A$288,'PY1 Data(H)'!$A$1:$BR$288))</f>
        <v>48567</v>
      </c>
      <c r="AP35" s="176" cm="1">
        <f t="array" ref="AP35">_xlfn.XLOOKUP(AP$1,'PY1 Data(H)'!$A$1:$BR$1,_xlfn.XLOOKUP($A35,'PY1 Data(H)'!$A$1:$A$288,'PY1 Data(H)'!$A$1:$BR$288))</f>
        <v>0</v>
      </c>
      <c r="AQ35" s="176" cm="1">
        <f t="array" ref="AQ35">_xlfn.XLOOKUP(AQ$1,'PY1 Data(H)'!$A$1:$BR$1,_xlfn.XLOOKUP($A35,'PY1 Data(H)'!$A$1:$A$288,'PY1 Data(H)'!$A$1:$BR$288))</f>
        <v>560</v>
      </c>
      <c r="AR35" s="176" cm="1">
        <f t="array" ref="AR35">_xlfn.XLOOKUP(AR$1,'PY1 Data(H)'!$A$1:$BR$1,_xlfn.XLOOKUP($A35,'PY1 Data(H)'!$A$1:$A$288,'PY1 Data(H)'!$A$1:$BR$288))</f>
        <v>0</v>
      </c>
      <c r="AS35" s="176" cm="1">
        <f t="array" ref="AS35">_xlfn.XLOOKUP(AS$1,'PY1 Data(H)'!$A$1:$BR$1,_xlfn.XLOOKUP($A35,'PY1 Data(H)'!$A$1:$A$288,'PY1 Data(H)'!$A$1:$BR$288))</f>
        <v>295</v>
      </c>
      <c r="AT35" s="176" cm="1">
        <f t="array" ref="AT35">_xlfn.XLOOKUP(AT$1,'PY1 Data(H)'!$A$1:$BR$1,_xlfn.XLOOKUP($A35,'PY1 Data(H)'!$A$1:$A$288,'PY1 Data(H)'!$A$1:$BR$288))</f>
        <v>0</v>
      </c>
      <c r="AU35" s="176" cm="1">
        <f t="array" ref="AU35">_xlfn.XLOOKUP(AU$1,'PY1 Data(H)'!$A$1:$BR$1,_xlfn.XLOOKUP($A35,'PY1 Data(H)'!$A$1:$A$288,'PY1 Data(H)'!$A$1:$BR$288))</f>
        <v>0</v>
      </c>
      <c r="AV35" s="176" cm="1">
        <f t="array" ref="AV35">_xlfn.XLOOKUP(AV$1,'PY1 Data(H)'!$A$1:$BR$1,_xlfn.XLOOKUP($A35,'PY1 Data(H)'!$A$1:$A$288,'PY1 Data(H)'!$A$1:$BR$288))</f>
        <v>0</v>
      </c>
      <c r="AW35" s="176" cm="1">
        <f t="array" ref="AW35">_xlfn.XLOOKUP(AW$1,'PY1 Data(H)'!$A$1:$BR$1,_xlfn.XLOOKUP($A35,'PY1 Data(H)'!$A$1:$A$288,'PY1 Data(H)'!$A$1:$BR$288))</f>
        <v>0</v>
      </c>
      <c r="AX35" s="176" cm="1">
        <f t="array" ref="AX35">_xlfn.XLOOKUP(AX$1,'PY1 Data(H)'!$A$1:$BR$1,_xlfn.XLOOKUP($A35,'PY1 Data(H)'!$A$1:$A$288,'PY1 Data(H)'!$A$1:$BR$288))</f>
        <v>0</v>
      </c>
      <c r="AY35" s="176" cm="1">
        <f t="array" ref="AY35">_xlfn.XLOOKUP(AY$1,'PY1 Data(H)'!$A$1:$BR$1,_xlfn.XLOOKUP($A35,'PY1 Data(H)'!$A$1:$A$288,'PY1 Data(H)'!$A$1:$BR$288))</f>
        <v>13611</v>
      </c>
      <c r="AZ35" s="176" cm="1">
        <f t="array" ref="AZ35">_xlfn.XLOOKUP(AZ$1,'PY1 Data(H)'!$A$1:$BR$1,_xlfn.XLOOKUP($A35,'PY1 Data(H)'!$A$1:$A$288,'PY1 Data(H)'!$A$1:$BR$288))</f>
        <v>0</v>
      </c>
    </row>
    <row r="36" spans="1:52" x14ac:dyDescent="0.3">
      <c r="D36" s="176" t="e" cm="1">
        <f t="array" ref="D36">_xlfn.XLOOKUP(D$1,'PY1 Data(H)'!$A$1:$BR$1,_xlfn.XLOOKUP($A36,'PY1 Data(H)'!$A$1:$A$288,'PY1 Data(H)'!$A$1:$BR$288))</f>
        <v>#N/A</v>
      </c>
      <c r="E36" s="176" t="e" cm="1">
        <f t="array" ref="E36">_xlfn.XLOOKUP(E$1,'PY1 Data(H)'!$A$1:$BR$1,_xlfn.XLOOKUP($A36,'PY1 Data(H)'!$A$1:$A$288,'PY1 Data(H)'!$A$1:$BR$288))</f>
        <v>#N/A</v>
      </c>
      <c r="F36" s="176" t="e" cm="1">
        <f t="array" ref="F36">_xlfn.XLOOKUP(F$1,'PY1 Data(H)'!$A$1:$BR$1,_xlfn.XLOOKUP($A36,'PY1 Data(H)'!$A$1:$A$288,'PY1 Data(H)'!$A$1:$BR$288))</f>
        <v>#N/A</v>
      </c>
      <c r="G36" s="176" t="e" cm="1">
        <f t="array" ref="G36">_xlfn.XLOOKUP(G$1,'PY1 Data(H)'!$A$1:$BR$1,_xlfn.XLOOKUP($A36,'PY1 Data(H)'!$A$1:$A$288,'PY1 Data(H)'!$A$1:$BR$288))</f>
        <v>#N/A</v>
      </c>
      <c r="H36" s="176" t="e" cm="1">
        <f t="array" ref="H36">_xlfn.XLOOKUP(H$1,'PY1 Data(H)'!$A$1:$BR$1,_xlfn.XLOOKUP($A36,'PY1 Data(H)'!$A$1:$A$288,'PY1 Data(H)'!$A$1:$BR$288))</f>
        <v>#N/A</v>
      </c>
      <c r="I36" s="176" t="e" cm="1">
        <f t="array" ref="I36">_xlfn.XLOOKUP(I$1,'PY1 Data(H)'!$A$1:$BR$1,_xlfn.XLOOKUP($A36,'PY1 Data(H)'!$A$1:$A$288,'PY1 Data(H)'!$A$1:$BR$288))</f>
        <v>#N/A</v>
      </c>
      <c r="J36" s="176" t="e" cm="1">
        <f t="array" ref="J36">_xlfn.XLOOKUP(J$1,'PY1 Data(H)'!$A$1:$BR$1,_xlfn.XLOOKUP($A36,'PY1 Data(H)'!$A$1:$A$288,'PY1 Data(H)'!$A$1:$BR$288))</f>
        <v>#N/A</v>
      </c>
      <c r="K36" s="176" t="e" cm="1">
        <f t="array" ref="K36">_xlfn.XLOOKUP(K$1,'PY1 Data(H)'!$A$1:$BR$1,_xlfn.XLOOKUP($A36,'PY1 Data(H)'!$A$1:$A$288,'PY1 Data(H)'!$A$1:$BR$288))</f>
        <v>#N/A</v>
      </c>
      <c r="L36" s="176" t="e" cm="1">
        <f t="array" ref="L36">_xlfn.XLOOKUP(L$1,'PY1 Data(H)'!$A$1:$BR$1,_xlfn.XLOOKUP($A36,'PY1 Data(H)'!$A$1:$A$288,'PY1 Data(H)'!$A$1:$BR$288))</f>
        <v>#N/A</v>
      </c>
      <c r="M36" s="176" t="e" cm="1">
        <f t="array" ref="M36">_xlfn.XLOOKUP(M$1,'PY1 Data(H)'!$A$1:$BR$1,_xlfn.XLOOKUP($A36,'PY1 Data(H)'!$A$1:$A$288,'PY1 Data(H)'!$A$1:$BR$288))</f>
        <v>#N/A</v>
      </c>
      <c r="N36" s="176" t="e" cm="1">
        <f t="array" ref="N36">_xlfn.XLOOKUP(N$1,'PY1 Data(H)'!$A$1:$BR$1,_xlfn.XLOOKUP($A36,'PY1 Data(H)'!$A$1:$A$288,'PY1 Data(H)'!$A$1:$BR$288))</f>
        <v>#N/A</v>
      </c>
      <c r="O36" s="176" t="e" cm="1">
        <f t="array" ref="O36">_xlfn.XLOOKUP(O$1,'PY1 Data(H)'!$A$1:$BR$1,_xlfn.XLOOKUP($A36,'PY1 Data(H)'!$A$1:$A$288,'PY1 Data(H)'!$A$1:$BR$288))</f>
        <v>#N/A</v>
      </c>
      <c r="P36" s="176" t="e" cm="1">
        <f t="array" ref="P36">_xlfn.XLOOKUP(P$1,'PY1 Data(H)'!$A$1:$BR$1,_xlfn.XLOOKUP($A36,'PY1 Data(H)'!$A$1:$A$288,'PY1 Data(H)'!$A$1:$BR$288))</f>
        <v>#N/A</v>
      </c>
      <c r="Q36" s="176" t="e" cm="1">
        <f t="array" ref="Q36">_xlfn.XLOOKUP(Q$1,'PY1 Data(H)'!$A$1:$BR$1,_xlfn.XLOOKUP($A36,'PY1 Data(H)'!$A$1:$A$288,'PY1 Data(H)'!$A$1:$BR$288))</f>
        <v>#N/A</v>
      </c>
      <c r="R36" s="176" t="e" cm="1">
        <f t="array" ref="R36">_xlfn.XLOOKUP(R$1,'PY1 Data(H)'!$A$1:$BR$1,_xlfn.XLOOKUP($A36,'PY1 Data(H)'!$A$1:$A$288,'PY1 Data(H)'!$A$1:$BR$288))</f>
        <v>#N/A</v>
      </c>
      <c r="S36" s="176" t="e" cm="1">
        <f t="array" ref="S36">_xlfn.XLOOKUP(S$1,'PY1 Data(H)'!$A$1:$BR$1,_xlfn.XLOOKUP($A36,'PY1 Data(H)'!$A$1:$A$288,'PY1 Data(H)'!$A$1:$BR$288))</f>
        <v>#N/A</v>
      </c>
      <c r="T36" s="176" t="e" cm="1">
        <f t="array" ref="T36">_xlfn.XLOOKUP(T$1,'PY1 Data(H)'!$A$1:$BR$1,_xlfn.XLOOKUP($A36,'PY1 Data(H)'!$A$1:$A$288,'PY1 Data(H)'!$A$1:$BR$288))</f>
        <v>#N/A</v>
      </c>
      <c r="U36" s="176" t="e" cm="1">
        <f t="array" ref="U36">_xlfn.XLOOKUP(U$1,'PY1 Data(H)'!$A$1:$BR$1,_xlfn.XLOOKUP($A36,'PY1 Data(H)'!$A$1:$A$288,'PY1 Data(H)'!$A$1:$BR$288))</f>
        <v>#N/A</v>
      </c>
      <c r="V36" s="176" t="e" cm="1">
        <f t="array" ref="V36">_xlfn.XLOOKUP(V$1,'PY1 Data(H)'!$A$1:$BR$1,_xlfn.XLOOKUP($A36,'PY1 Data(H)'!$A$1:$A$288,'PY1 Data(H)'!$A$1:$BR$288))</f>
        <v>#N/A</v>
      </c>
      <c r="W36" s="176" t="e" cm="1">
        <f t="array" ref="W36">_xlfn.XLOOKUP(W$1,'PY1 Data(H)'!$A$1:$BR$1,_xlfn.XLOOKUP($A36,'PY1 Data(H)'!$A$1:$A$288,'PY1 Data(H)'!$A$1:$BR$288))</f>
        <v>#N/A</v>
      </c>
      <c r="X36" s="176" t="e" cm="1">
        <f t="array" ref="X36">_xlfn.XLOOKUP(X$1,'PY1 Data(H)'!$A$1:$BR$1,_xlfn.XLOOKUP($A36,'PY1 Data(H)'!$A$1:$A$288,'PY1 Data(H)'!$A$1:$BR$288))</f>
        <v>#N/A</v>
      </c>
      <c r="Y36" s="176" t="e" cm="1">
        <f t="array" ref="Y36">_xlfn.XLOOKUP(Y$1,'PY1 Data(H)'!$A$1:$BR$1,_xlfn.XLOOKUP($A36,'PY1 Data(H)'!$A$1:$A$288,'PY1 Data(H)'!$A$1:$BR$288))</f>
        <v>#N/A</v>
      </c>
      <c r="Z36" s="176" t="e" cm="1">
        <f t="array" ref="Z36">_xlfn.XLOOKUP(Z$1,'PY1 Data(H)'!$A$1:$BR$1,_xlfn.XLOOKUP($A36,'PY1 Data(H)'!$A$1:$A$288,'PY1 Data(H)'!$A$1:$BR$288))</f>
        <v>#N/A</v>
      </c>
      <c r="AA36" s="176" t="e" cm="1">
        <f t="array" ref="AA36">_xlfn.XLOOKUP(AA$1,'PY1 Data(H)'!$A$1:$BR$1,_xlfn.XLOOKUP($A36,'PY1 Data(H)'!$A$1:$A$288,'PY1 Data(H)'!$A$1:$BR$288))</f>
        <v>#N/A</v>
      </c>
      <c r="AB36" s="176" t="e" cm="1">
        <f t="array" ref="AB36">_xlfn.XLOOKUP(AB$1,'PY1 Data(H)'!$A$1:$BR$1,_xlfn.XLOOKUP($A36,'PY1 Data(H)'!$A$1:$A$288,'PY1 Data(H)'!$A$1:$BR$288))</f>
        <v>#N/A</v>
      </c>
      <c r="AC36" s="176" t="e" cm="1">
        <f t="array" ref="AC36">_xlfn.XLOOKUP(AC$1,'PY1 Data(H)'!$A$1:$BR$1,_xlfn.XLOOKUP($A36,'PY1 Data(H)'!$A$1:$A$288,'PY1 Data(H)'!$A$1:$BR$288))</f>
        <v>#N/A</v>
      </c>
      <c r="AD36" s="176" t="e" cm="1">
        <f t="array" ref="AD36">_xlfn.XLOOKUP(AD$1,'PY1 Data(H)'!$A$1:$BR$1,_xlfn.XLOOKUP($A36,'PY1 Data(H)'!$A$1:$A$288,'PY1 Data(H)'!$A$1:$BR$288))</f>
        <v>#N/A</v>
      </c>
      <c r="AE36" s="176" t="e" cm="1">
        <f t="array" ref="AE36">_xlfn.XLOOKUP(AE$1,'PY1 Data(H)'!$A$1:$BR$1,_xlfn.XLOOKUP($A36,'PY1 Data(H)'!$A$1:$A$288,'PY1 Data(H)'!$A$1:$BR$288))</f>
        <v>#N/A</v>
      </c>
      <c r="AF36" s="176" t="e" cm="1">
        <f t="array" ref="AF36">_xlfn.XLOOKUP(AF$1,'PY1 Data(H)'!$A$1:$BR$1,_xlfn.XLOOKUP($A36,'PY1 Data(H)'!$A$1:$A$288,'PY1 Data(H)'!$A$1:$BR$288))</f>
        <v>#N/A</v>
      </c>
      <c r="AG36" s="176" t="e" cm="1">
        <f t="array" ref="AG36">_xlfn.XLOOKUP(AG$1,'PY1 Data(H)'!$A$1:$BR$1,_xlfn.XLOOKUP($A36,'PY1 Data(H)'!$A$1:$A$288,'PY1 Data(H)'!$A$1:$BR$288))</f>
        <v>#N/A</v>
      </c>
      <c r="AH36" s="176" t="e" cm="1">
        <f t="array" ref="AH36">_xlfn.XLOOKUP(AH$1,'PY1 Data(H)'!$A$1:$BR$1,_xlfn.XLOOKUP($A36,'PY1 Data(H)'!$A$1:$A$288,'PY1 Data(H)'!$A$1:$BR$288))</f>
        <v>#N/A</v>
      </c>
      <c r="AI36" s="176" t="e" cm="1">
        <f t="array" ref="AI36">_xlfn.XLOOKUP(AI$1,'PY1 Data(H)'!$A$1:$BR$1,_xlfn.XLOOKUP($A36,'PY1 Data(H)'!$A$1:$A$288,'PY1 Data(H)'!$A$1:$BR$288))</f>
        <v>#N/A</v>
      </c>
      <c r="AJ36" s="176" t="e" cm="1">
        <f t="array" ref="AJ36">_xlfn.XLOOKUP(AJ$1,'PY1 Data(H)'!$A$1:$BR$1,_xlfn.XLOOKUP($A36,'PY1 Data(H)'!$A$1:$A$288,'PY1 Data(H)'!$A$1:$BR$288))</f>
        <v>#N/A</v>
      </c>
      <c r="AK36" s="176" t="e" cm="1">
        <f t="array" ref="AK36">_xlfn.XLOOKUP(AK$1,'PY1 Data(H)'!$A$1:$BR$1,_xlfn.XLOOKUP($A36,'PY1 Data(H)'!$A$1:$A$288,'PY1 Data(H)'!$A$1:$BR$288))</f>
        <v>#N/A</v>
      </c>
      <c r="AL36" s="176" t="e" cm="1">
        <f t="array" ref="AL36">_xlfn.XLOOKUP(AL$1,'PY1 Data(H)'!$A$1:$BR$1,_xlfn.XLOOKUP($A36,'PY1 Data(H)'!$A$1:$A$288,'PY1 Data(H)'!$A$1:$BR$288))</f>
        <v>#N/A</v>
      </c>
      <c r="AM36" s="176" t="e" cm="1">
        <f t="array" ref="AM36">_xlfn.XLOOKUP(AM$1,'PY1 Data(H)'!$A$1:$BR$1,_xlfn.XLOOKUP($A36,'PY1 Data(H)'!$A$1:$A$288,'PY1 Data(H)'!$A$1:$BR$288))</f>
        <v>#N/A</v>
      </c>
      <c r="AN36" s="176" t="e" cm="1">
        <f t="array" ref="AN36">_xlfn.XLOOKUP(AN$1,'PY1 Data(H)'!$A$1:$BR$1,_xlfn.XLOOKUP($A36,'PY1 Data(H)'!$A$1:$A$288,'PY1 Data(H)'!$A$1:$BR$288))</f>
        <v>#N/A</v>
      </c>
      <c r="AO36" s="176" t="e" cm="1">
        <f t="array" ref="AO36">_xlfn.XLOOKUP(AO$1,'PY1 Data(H)'!$A$1:$BR$1,_xlfn.XLOOKUP($A36,'PY1 Data(H)'!$A$1:$A$288,'PY1 Data(H)'!$A$1:$BR$288))</f>
        <v>#N/A</v>
      </c>
      <c r="AP36" s="176" t="e" cm="1">
        <f t="array" ref="AP36">_xlfn.XLOOKUP(AP$1,'PY1 Data(H)'!$A$1:$BR$1,_xlfn.XLOOKUP($A36,'PY1 Data(H)'!$A$1:$A$288,'PY1 Data(H)'!$A$1:$BR$288))</f>
        <v>#N/A</v>
      </c>
      <c r="AQ36" s="176" t="e" cm="1">
        <f t="array" ref="AQ36">_xlfn.XLOOKUP(AQ$1,'PY1 Data(H)'!$A$1:$BR$1,_xlfn.XLOOKUP($A36,'PY1 Data(H)'!$A$1:$A$288,'PY1 Data(H)'!$A$1:$BR$288))</f>
        <v>#N/A</v>
      </c>
      <c r="AR36" s="176" t="e" cm="1">
        <f t="array" ref="AR36">_xlfn.XLOOKUP(AR$1,'PY1 Data(H)'!$A$1:$BR$1,_xlfn.XLOOKUP($A36,'PY1 Data(H)'!$A$1:$A$288,'PY1 Data(H)'!$A$1:$BR$288))</f>
        <v>#N/A</v>
      </c>
      <c r="AS36" s="176" t="e" cm="1">
        <f t="array" ref="AS36">_xlfn.XLOOKUP(AS$1,'PY1 Data(H)'!$A$1:$BR$1,_xlfn.XLOOKUP($A36,'PY1 Data(H)'!$A$1:$A$288,'PY1 Data(H)'!$A$1:$BR$288))</f>
        <v>#N/A</v>
      </c>
      <c r="AT36" s="176" t="e" cm="1">
        <f t="array" ref="AT36">_xlfn.XLOOKUP(AT$1,'PY1 Data(H)'!$A$1:$BR$1,_xlfn.XLOOKUP($A36,'PY1 Data(H)'!$A$1:$A$288,'PY1 Data(H)'!$A$1:$BR$288))</f>
        <v>#N/A</v>
      </c>
      <c r="AU36" s="176" t="e" cm="1">
        <f t="array" ref="AU36">_xlfn.XLOOKUP(AU$1,'PY1 Data(H)'!$A$1:$BR$1,_xlfn.XLOOKUP($A36,'PY1 Data(H)'!$A$1:$A$288,'PY1 Data(H)'!$A$1:$BR$288))</f>
        <v>#N/A</v>
      </c>
      <c r="AV36" s="176" t="e" cm="1">
        <f t="array" ref="AV36">_xlfn.XLOOKUP(AV$1,'PY1 Data(H)'!$A$1:$BR$1,_xlfn.XLOOKUP($A36,'PY1 Data(H)'!$A$1:$A$288,'PY1 Data(H)'!$A$1:$BR$288))</f>
        <v>#N/A</v>
      </c>
      <c r="AW36" s="176" t="e" cm="1">
        <f t="array" ref="AW36">_xlfn.XLOOKUP(AW$1,'PY1 Data(H)'!$A$1:$BR$1,_xlfn.XLOOKUP($A36,'PY1 Data(H)'!$A$1:$A$288,'PY1 Data(H)'!$A$1:$BR$288))</f>
        <v>#N/A</v>
      </c>
      <c r="AX36" s="176" t="e" cm="1">
        <f t="array" ref="AX36">_xlfn.XLOOKUP(AX$1,'PY1 Data(H)'!$A$1:$BR$1,_xlfn.XLOOKUP($A36,'PY1 Data(H)'!$A$1:$A$288,'PY1 Data(H)'!$A$1:$BR$288))</f>
        <v>#N/A</v>
      </c>
      <c r="AY36" s="176" t="e" cm="1">
        <f t="array" ref="AY36">_xlfn.XLOOKUP(AY$1,'PY1 Data(H)'!$A$1:$BR$1,_xlfn.XLOOKUP($A36,'PY1 Data(H)'!$A$1:$A$288,'PY1 Data(H)'!$A$1:$BR$288))</f>
        <v>#N/A</v>
      </c>
      <c r="AZ36" s="176" t="e" cm="1">
        <f t="array" ref="AZ36">_xlfn.XLOOKUP(AZ$1,'PY1 Data(H)'!$A$1:$BR$1,_xlfn.XLOOKUP($A36,'PY1 Data(H)'!$A$1:$A$288,'PY1 Data(H)'!$A$1:$BR$288))</f>
        <v>#N/A</v>
      </c>
    </row>
    <row r="37" spans="1:52" x14ac:dyDescent="0.3">
      <c r="A37">
        <v>592</v>
      </c>
      <c r="D37" s="176" cm="1">
        <f t="array" ref="D37">_xlfn.XLOOKUP(D$1,'PY1 Data(H)'!$A$1:$BR$1,_xlfn.XLOOKUP($A37,'PY1 Data(H)'!$A$1:$A$288,'PY1 Data(H)'!$A$1:$BR$288))</f>
        <v>-424672</v>
      </c>
      <c r="E37" s="176" cm="1">
        <f t="array" ref="E37">_xlfn.XLOOKUP(E$1,'PY1 Data(H)'!$A$1:$BR$1,_xlfn.XLOOKUP($A37,'PY1 Data(H)'!$A$1:$A$288,'PY1 Data(H)'!$A$1:$BR$288))</f>
        <v>699082</v>
      </c>
      <c r="F37" s="176" cm="1">
        <f t="array" ref="F37">_xlfn.XLOOKUP(F$1,'PY1 Data(H)'!$A$1:$BR$1,_xlfn.XLOOKUP($A37,'PY1 Data(H)'!$A$1:$A$288,'PY1 Data(H)'!$A$1:$BR$288))</f>
        <v>2153876</v>
      </c>
      <c r="G37" s="176" cm="1">
        <f t="array" ref="G37">_xlfn.XLOOKUP(G$1,'PY1 Data(H)'!$A$1:$BR$1,_xlfn.XLOOKUP($A37,'PY1 Data(H)'!$A$1:$A$288,'PY1 Data(H)'!$A$1:$BR$288))</f>
        <v>0</v>
      </c>
      <c r="H37" s="176" cm="1">
        <f t="array" ref="H37">_xlfn.XLOOKUP(H$1,'PY1 Data(H)'!$A$1:$BR$1,_xlfn.XLOOKUP($A37,'PY1 Data(H)'!$A$1:$A$288,'PY1 Data(H)'!$A$1:$BR$288))</f>
        <v>41267622</v>
      </c>
      <c r="I37" s="176" cm="1">
        <f t="array" ref="I37">_xlfn.XLOOKUP(I$1,'PY1 Data(H)'!$A$1:$BR$1,_xlfn.XLOOKUP($A37,'PY1 Data(H)'!$A$1:$A$288,'PY1 Data(H)'!$A$1:$BR$288))</f>
        <v>0</v>
      </c>
      <c r="J37" s="176" cm="1">
        <f t="array" ref="J37">_xlfn.XLOOKUP(J$1,'PY1 Data(H)'!$A$1:$BR$1,_xlfn.XLOOKUP($A37,'PY1 Data(H)'!$A$1:$A$288,'PY1 Data(H)'!$A$1:$BR$288))</f>
        <v>25390601</v>
      </c>
      <c r="K37" s="176" cm="1">
        <f t="array" ref="K37">_xlfn.XLOOKUP(K$1,'PY1 Data(H)'!$A$1:$BR$1,_xlfn.XLOOKUP($A37,'PY1 Data(H)'!$A$1:$A$288,'PY1 Data(H)'!$A$1:$BR$288))</f>
        <v>948997</v>
      </c>
      <c r="L37" s="176" cm="1">
        <f t="array" ref="L37">_xlfn.XLOOKUP(L$1,'PY1 Data(H)'!$A$1:$BR$1,_xlfn.XLOOKUP($A37,'PY1 Data(H)'!$A$1:$A$288,'PY1 Data(H)'!$A$1:$BR$288))</f>
        <v>0</v>
      </c>
      <c r="M37" s="176" cm="1">
        <f t="array" ref="M37">_xlfn.XLOOKUP(M$1,'PY1 Data(H)'!$A$1:$BR$1,_xlfn.XLOOKUP($A37,'PY1 Data(H)'!$A$1:$A$288,'PY1 Data(H)'!$A$1:$BR$288))</f>
        <v>-95000</v>
      </c>
      <c r="N37" s="176" cm="1">
        <f t="array" ref="N37">_xlfn.XLOOKUP(N$1,'PY1 Data(H)'!$A$1:$BR$1,_xlfn.XLOOKUP($A37,'PY1 Data(H)'!$A$1:$A$288,'PY1 Data(H)'!$A$1:$BR$288))</f>
        <v>435004</v>
      </c>
      <c r="O37" s="176" cm="1">
        <f t="array" ref="O37">_xlfn.XLOOKUP(O$1,'PY1 Data(H)'!$A$1:$BR$1,_xlfn.XLOOKUP($A37,'PY1 Data(H)'!$A$1:$A$288,'PY1 Data(H)'!$A$1:$BR$288))</f>
        <v>0</v>
      </c>
      <c r="P37" s="176" cm="1">
        <f t="array" ref="P37">_xlfn.XLOOKUP(P$1,'PY1 Data(H)'!$A$1:$BR$1,_xlfn.XLOOKUP($A37,'PY1 Data(H)'!$A$1:$A$288,'PY1 Data(H)'!$A$1:$BR$288))</f>
        <v>55031541</v>
      </c>
      <c r="Q37" s="176" cm="1">
        <f t="array" ref="Q37">_xlfn.XLOOKUP(Q$1,'PY1 Data(H)'!$A$1:$BR$1,_xlfn.XLOOKUP($A37,'PY1 Data(H)'!$A$1:$A$288,'PY1 Data(H)'!$A$1:$BR$288))</f>
        <v>190881</v>
      </c>
      <c r="R37" s="176" cm="1">
        <f t="array" ref="R37">_xlfn.XLOOKUP(R$1,'PY1 Data(H)'!$A$1:$BR$1,_xlfn.XLOOKUP($A37,'PY1 Data(H)'!$A$1:$A$288,'PY1 Data(H)'!$A$1:$BR$288))</f>
        <v>-129573</v>
      </c>
      <c r="S37" s="176" cm="1">
        <f t="array" ref="S37">_xlfn.XLOOKUP(S$1,'PY1 Data(H)'!$A$1:$BR$1,_xlfn.XLOOKUP($A37,'PY1 Data(H)'!$A$1:$A$288,'PY1 Data(H)'!$A$1:$BR$288))</f>
        <v>1038568</v>
      </c>
      <c r="T37" s="176" cm="1">
        <f t="array" ref="T37">_xlfn.XLOOKUP(T$1,'PY1 Data(H)'!$A$1:$BR$1,_xlfn.XLOOKUP($A37,'PY1 Data(H)'!$A$1:$A$288,'PY1 Data(H)'!$A$1:$BR$288))</f>
        <v>0</v>
      </c>
      <c r="U37" s="176" cm="1">
        <f t="array" ref="U37">_xlfn.XLOOKUP(U$1,'PY1 Data(H)'!$A$1:$BR$1,_xlfn.XLOOKUP($A37,'PY1 Data(H)'!$A$1:$A$288,'PY1 Data(H)'!$A$1:$BR$288))</f>
        <v>8595631</v>
      </c>
      <c r="V37" s="176" cm="1">
        <f t="array" ref="V37">_xlfn.XLOOKUP(V$1,'PY1 Data(H)'!$A$1:$BR$1,_xlfn.XLOOKUP($A37,'PY1 Data(H)'!$A$1:$A$288,'PY1 Data(H)'!$A$1:$BR$288))</f>
        <v>771198</v>
      </c>
      <c r="W37" s="176" cm="1">
        <f t="array" ref="W37">_xlfn.XLOOKUP(W$1,'PY1 Data(H)'!$A$1:$BR$1,_xlfn.XLOOKUP($A37,'PY1 Data(H)'!$A$1:$A$288,'PY1 Data(H)'!$A$1:$BR$288))</f>
        <v>169776</v>
      </c>
      <c r="X37" s="176" cm="1">
        <f t="array" ref="X37">_xlfn.XLOOKUP(X$1,'PY1 Data(H)'!$A$1:$BR$1,_xlfn.XLOOKUP($A37,'PY1 Data(H)'!$A$1:$A$288,'PY1 Data(H)'!$A$1:$BR$288))</f>
        <v>265052</v>
      </c>
      <c r="Y37" s="176" cm="1">
        <f t="array" ref="Y37">_xlfn.XLOOKUP(Y$1,'PY1 Data(H)'!$A$1:$BR$1,_xlfn.XLOOKUP($A37,'PY1 Data(H)'!$A$1:$A$288,'PY1 Data(H)'!$A$1:$BR$288))</f>
        <v>669358</v>
      </c>
      <c r="Z37" s="176" cm="1">
        <f t="array" ref="Z37">_xlfn.XLOOKUP(Z$1,'PY1 Data(H)'!$A$1:$BR$1,_xlfn.XLOOKUP($A37,'PY1 Data(H)'!$A$1:$A$288,'PY1 Data(H)'!$A$1:$BR$288))</f>
        <v>0</v>
      </c>
      <c r="AA37" s="176" cm="1">
        <f t="array" ref="AA37">_xlfn.XLOOKUP(AA$1,'PY1 Data(H)'!$A$1:$BR$1,_xlfn.XLOOKUP($A37,'PY1 Data(H)'!$A$1:$A$288,'PY1 Data(H)'!$A$1:$BR$288))</f>
        <v>-702571</v>
      </c>
      <c r="AB37" s="176" cm="1">
        <f t="array" ref="AB37">_xlfn.XLOOKUP(AB$1,'PY1 Data(H)'!$A$1:$BR$1,_xlfn.XLOOKUP($A37,'PY1 Data(H)'!$A$1:$A$288,'PY1 Data(H)'!$A$1:$BR$288))</f>
        <v>2230</v>
      </c>
      <c r="AC37" s="176" cm="1">
        <f t="array" ref="AC37">_xlfn.XLOOKUP(AC$1,'PY1 Data(H)'!$A$1:$BR$1,_xlfn.XLOOKUP($A37,'PY1 Data(H)'!$A$1:$A$288,'PY1 Data(H)'!$A$1:$BR$288))</f>
        <v>748751</v>
      </c>
      <c r="AD37" s="176" cm="1">
        <f t="array" ref="AD37">_xlfn.XLOOKUP(AD$1,'PY1 Data(H)'!$A$1:$BR$1,_xlfn.XLOOKUP($A37,'PY1 Data(H)'!$A$1:$A$288,'PY1 Data(H)'!$A$1:$BR$288))</f>
        <v>334050</v>
      </c>
      <c r="AE37" s="176" cm="1">
        <f t="array" ref="AE37">_xlfn.XLOOKUP(AE$1,'PY1 Data(H)'!$A$1:$BR$1,_xlfn.XLOOKUP($A37,'PY1 Data(H)'!$A$1:$A$288,'PY1 Data(H)'!$A$1:$BR$288))</f>
        <v>0</v>
      </c>
      <c r="AF37" s="176" cm="1">
        <f t="array" ref="AF37">_xlfn.XLOOKUP(AF$1,'PY1 Data(H)'!$A$1:$BR$1,_xlfn.XLOOKUP($A37,'PY1 Data(H)'!$A$1:$A$288,'PY1 Data(H)'!$A$1:$BR$288))</f>
        <v>9669245</v>
      </c>
      <c r="AG37" s="176" cm="1">
        <f t="array" ref="AG37">_xlfn.XLOOKUP(AG$1,'PY1 Data(H)'!$A$1:$BR$1,_xlfn.XLOOKUP($A37,'PY1 Data(H)'!$A$1:$A$288,'PY1 Data(H)'!$A$1:$BR$288))</f>
        <v>3350345</v>
      </c>
      <c r="AH37" s="176" cm="1">
        <f t="array" ref="AH37">_xlfn.XLOOKUP(AH$1,'PY1 Data(H)'!$A$1:$BR$1,_xlfn.XLOOKUP($A37,'PY1 Data(H)'!$A$1:$A$288,'PY1 Data(H)'!$A$1:$BR$288))</f>
        <v>914695</v>
      </c>
      <c r="AI37" s="176" cm="1">
        <f t="array" ref="AI37">_xlfn.XLOOKUP(AI$1,'PY1 Data(H)'!$A$1:$BR$1,_xlfn.XLOOKUP($A37,'PY1 Data(H)'!$A$1:$A$288,'PY1 Data(H)'!$A$1:$BR$288))</f>
        <v>0</v>
      </c>
      <c r="AJ37" s="176" cm="1">
        <f t="array" ref="AJ37">_xlfn.XLOOKUP(AJ$1,'PY1 Data(H)'!$A$1:$BR$1,_xlfn.XLOOKUP($A37,'PY1 Data(H)'!$A$1:$A$288,'PY1 Data(H)'!$A$1:$BR$288))</f>
        <v>956913</v>
      </c>
      <c r="AK37" s="176" cm="1">
        <f t="array" ref="AK37">_xlfn.XLOOKUP(AK$1,'PY1 Data(H)'!$A$1:$BR$1,_xlfn.XLOOKUP($A37,'PY1 Data(H)'!$A$1:$A$288,'PY1 Data(H)'!$A$1:$BR$288))</f>
        <v>-92259</v>
      </c>
      <c r="AL37" s="176" cm="1">
        <f t="array" ref="AL37">_xlfn.XLOOKUP(AL$1,'PY1 Data(H)'!$A$1:$BR$1,_xlfn.XLOOKUP($A37,'PY1 Data(H)'!$A$1:$A$288,'PY1 Data(H)'!$A$1:$BR$288))</f>
        <v>-88605</v>
      </c>
      <c r="AM37" s="176" cm="1">
        <f t="array" ref="AM37">_xlfn.XLOOKUP(AM$1,'PY1 Data(H)'!$A$1:$BR$1,_xlfn.XLOOKUP($A37,'PY1 Data(H)'!$A$1:$A$288,'PY1 Data(H)'!$A$1:$BR$288))</f>
        <v>3227418</v>
      </c>
      <c r="AN37" s="176" cm="1">
        <f t="array" ref="AN37">_xlfn.XLOOKUP(AN$1,'PY1 Data(H)'!$A$1:$BR$1,_xlfn.XLOOKUP($A37,'PY1 Data(H)'!$A$1:$A$288,'PY1 Data(H)'!$A$1:$BR$288))</f>
        <v>181637</v>
      </c>
      <c r="AO37" s="176" cm="1">
        <f t="array" ref="AO37">_xlfn.XLOOKUP(AO$1,'PY1 Data(H)'!$A$1:$BR$1,_xlfn.XLOOKUP($A37,'PY1 Data(H)'!$A$1:$A$288,'PY1 Data(H)'!$A$1:$BR$288))</f>
        <v>813409</v>
      </c>
      <c r="AP37" s="176" cm="1">
        <f t="array" ref="AP37">_xlfn.XLOOKUP(AP$1,'PY1 Data(H)'!$A$1:$BR$1,_xlfn.XLOOKUP($A37,'PY1 Data(H)'!$A$1:$A$288,'PY1 Data(H)'!$A$1:$BR$288))</f>
        <v>0</v>
      </c>
      <c r="AQ37" s="176" cm="1">
        <f t="array" ref="AQ37">_xlfn.XLOOKUP(AQ$1,'PY1 Data(H)'!$A$1:$BR$1,_xlfn.XLOOKUP($A37,'PY1 Data(H)'!$A$1:$A$288,'PY1 Data(H)'!$A$1:$BR$288))</f>
        <v>254161</v>
      </c>
      <c r="AR37" s="176" cm="1">
        <f t="array" ref="AR37">_xlfn.XLOOKUP(AR$1,'PY1 Data(H)'!$A$1:$BR$1,_xlfn.XLOOKUP($A37,'PY1 Data(H)'!$A$1:$A$288,'PY1 Data(H)'!$A$1:$BR$288))</f>
        <v>1227875</v>
      </c>
      <c r="AS37" s="176" cm="1">
        <f t="array" ref="AS37">_xlfn.XLOOKUP(AS$1,'PY1 Data(H)'!$A$1:$BR$1,_xlfn.XLOOKUP($A37,'PY1 Data(H)'!$A$1:$A$288,'PY1 Data(H)'!$A$1:$BR$288))</f>
        <v>27265</v>
      </c>
      <c r="AT37" s="176" cm="1">
        <f t="array" ref="AT37">_xlfn.XLOOKUP(AT$1,'PY1 Data(H)'!$A$1:$BR$1,_xlfn.XLOOKUP($A37,'PY1 Data(H)'!$A$1:$A$288,'PY1 Data(H)'!$A$1:$BR$288))</f>
        <v>0</v>
      </c>
      <c r="AU37" s="176" cm="1">
        <f t="array" ref="AU37">_xlfn.XLOOKUP(AU$1,'PY1 Data(H)'!$A$1:$BR$1,_xlfn.XLOOKUP($A37,'PY1 Data(H)'!$A$1:$A$288,'PY1 Data(H)'!$A$1:$BR$288))</f>
        <v>-132014</v>
      </c>
      <c r="AV37" s="176" cm="1">
        <f t="array" ref="AV37">_xlfn.XLOOKUP(AV$1,'PY1 Data(H)'!$A$1:$BR$1,_xlfn.XLOOKUP($A37,'PY1 Data(H)'!$A$1:$A$288,'PY1 Data(H)'!$A$1:$BR$288))</f>
        <v>-55622</v>
      </c>
      <c r="AW37" s="176" cm="1">
        <f t="array" ref="AW37">_xlfn.XLOOKUP(AW$1,'PY1 Data(H)'!$A$1:$BR$1,_xlfn.XLOOKUP($A37,'PY1 Data(H)'!$A$1:$A$288,'PY1 Data(H)'!$A$1:$BR$288))</f>
        <v>0</v>
      </c>
      <c r="AX37" s="176" cm="1">
        <f t="array" ref="AX37">_xlfn.XLOOKUP(AX$1,'PY1 Data(H)'!$A$1:$BR$1,_xlfn.XLOOKUP($A37,'PY1 Data(H)'!$A$1:$A$288,'PY1 Data(H)'!$A$1:$BR$288))</f>
        <v>3366</v>
      </c>
      <c r="AY37" s="176" cm="1">
        <f t="array" ref="AY37">_xlfn.XLOOKUP(AY$1,'PY1 Data(H)'!$A$1:$BR$1,_xlfn.XLOOKUP($A37,'PY1 Data(H)'!$A$1:$A$288,'PY1 Data(H)'!$A$1:$BR$288))</f>
        <v>387757</v>
      </c>
      <c r="AZ37" s="176" cm="1">
        <f t="array" ref="AZ37">_xlfn.XLOOKUP(AZ$1,'PY1 Data(H)'!$A$1:$BR$1,_xlfn.XLOOKUP($A37,'PY1 Data(H)'!$A$1:$A$288,'PY1 Data(H)'!$A$1:$BR$288))</f>
        <v>2659824</v>
      </c>
    </row>
    <row r="38" spans="1:52" x14ac:dyDescent="0.3">
      <c r="A38">
        <v>591</v>
      </c>
      <c r="D38" s="176" cm="1">
        <f t="array" ref="D38">_xlfn.XLOOKUP(D$1,'PY1 Data(H)'!$A$1:$BR$1,_xlfn.XLOOKUP($A38,'PY1 Data(H)'!$A$1:$A$288,'PY1 Data(H)'!$A$1:$BR$288))</f>
        <v>2368691</v>
      </c>
      <c r="E38" s="176" cm="1">
        <f t="array" ref="E38">_xlfn.XLOOKUP(E$1,'PY1 Data(H)'!$A$1:$BR$1,_xlfn.XLOOKUP($A38,'PY1 Data(H)'!$A$1:$A$288,'PY1 Data(H)'!$A$1:$BR$288))</f>
        <v>2518367</v>
      </c>
      <c r="F38" s="176" cm="1">
        <f t="array" ref="F38">_xlfn.XLOOKUP(F$1,'PY1 Data(H)'!$A$1:$BR$1,_xlfn.XLOOKUP($A38,'PY1 Data(H)'!$A$1:$A$288,'PY1 Data(H)'!$A$1:$BR$288))</f>
        <v>5577437</v>
      </c>
      <c r="G38" s="176" cm="1">
        <f t="array" ref="G38">_xlfn.XLOOKUP(G$1,'PY1 Data(H)'!$A$1:$BR$1,_xlfn.XLOOKUP($A38,'PY1 Data(H)'!$A$1:$A$288,'PY1 Data(H)'!$A$1:$BR$288))</f>
        <v>0</v>
      </c>
      <c r="H38" s="176" cm="1">
        <f t="array" ref="H38">_xlfn.XLOOKUP(H$1,'PY1 Data(H)'!$A$1:$BR$1,_xlfn.XLOOKUP($A38,'PY1 Data(H)'!$A$1:$A$288,'PY1 Data(H)'!$A$1:$BR$288))</f>
        <v>32034779</v>
      </c>
      <c r="I38" s="176" cm="1">
        <f t="array" ref="I38">_xlfn.XLOOKUP(I$1,'PY1 Data(H)'!$A$1:$BR$1,_xlfn.XLOOKUP($A38,'PY1 Data(H)'!$A$1:$A$288,'PY1 Data(H)'!$A$1:$BR$288))</f>
        <v>0</v>
      </c>
      <c r="J38" s="176" cm="1">
        <f t="array" ref="J38">_xlfn.XLOOKUP(J$1,'PY1 Data(H)'!$A$1:$BR$1,_xlfn.XLOOKUP($A38,'PY1 Data(H)'!$A$1:$A$288,'PY1 Data(H)'!$A$1:$BR$288))</f>
        <v>98210509</v>
      </c>
      <c r="K38" s="176" cm="1">
        <f t="array" ref="K38">_xlfn.XLOOKUP(K$1,'PY1 Data(H)'!$A$1:$BR$1,_xlfn.XLOOKUP($A38,'PY1 Data(H)'!$A$1:$A$288,'PY1 Data(H)'!$A$1:$BR$288))</f>
        <v>8949434</v>
      </c>
      <c r="L38" s="176" cm="1">
        <f t="array" ref="L38">_xlfn.XLOOKUP(L$1,'PY1 Data(H)'!$A$1:$BR$1,_xlfn.XLOOKUP($A38,'PY1 Data(H)'!$A$1:$A$288,'PY1 Data(H)'!$A$1:$BR$288))</f>
        <v>0</v>
      </c>
      <c r="M38" s="176" cm="1">
        <f t="array" ref="M38">_xlfn.XLOOKUP(M$1,'PY1 Data(H)'!$A$1:$BR$1,_xlfn.XLOOKUP($A38,'PY1 Data(H)'!$A$1:$A$288,'PY1 Data(H)'!$A$1:$BR$288))</f>
        <v>3271986</v>
      </c>
      <c r="N38" s="176" cm="1">
        <f t="array" ref="N38">_xlfn.XLOOKUP(N$1,'PY1 Data(H)'!$A$1:$BR$1,_xlfn.XLOOKUP($A38,'PY1 Data(H)'!$A$1:$A$288,'PY1 Data(H)'!$A$1:$BR$288))</f>
        <v>3197293</v>
      </c>
      <c r="O38" s="176" cm="1">
        <f t="array" ref="O38">_xlfn.XLOOKUP(O$1,'PY1 Data(H)'!$A$1:$BR$1,_xlfn.XLOOKUP($A38,'PY1 Data(H)'!$A$1:$A$288,'PY1 Data(H)'!$A$1:$BR$288))</f>
        <v>0</v>
      </c>
      <c r="P38" s="176" cm="1">
        <f t="array" ref="P38">_xlfn.XLOOKUP(P$1,'PY1 Data(H)'!$A$1:$BR$1,_xlfn.XLOOKUP($A38,'PY1 Data(H)'!$A$1:$A$288,'PY1 Data(H)'!$A$1:$BR$288))</f>
        <v>329952909</v>
      </c>
      <c r="Q38" s="176" cm="1">
        <f t="array" ref="Q38">_xlfn.XLOOKUP(Q$1,'PY1 Data(H)'!$A$1:$BR$1,_xlfn.XLOOKUP($A38,'PY1 Data(H)'!$A$1:$A$288,'PY1 Data(H)'!$A$1:$BR$288))</f>
        <v>866693</v>
      </c>
      <c r="R38" s="176" cm="1">
        <f t="array" ref="R38">_xlfn.XLOOKUP(R$1,'PY1 Data(H)'!$A$1:$BR$1,_xlfn.XLOOKUP($A38,'PY1 Data(H)'!$A$1:$A$288,'PY1 Data(H)'!$A$1:$BR$288))</f>
        <v>392743</v>
      </c>
      <c r="S38" s="176" cm="1">
        <f t="array" ref="S38">_xlfn.XLOOKUP(S$1,'PY1 Data(H)'!$A$1:$BR$1,_xlfn.XLOOKUP($A38,'PY1 Data(H)'!$A$1:$A$288,'PY1 Data(H)'!$A$1:$BR$288))</f>
        <v>2333044</v>
      </c>
      <c r="T38" s="176" cm="1">
        <f t="array" ref="T38">_xlfn.XLOOKUP(T$1,'PY1 Data(H)'!$A$1:$BR$1,_xlfn.XLOOKUP($A38,'PY1 Data(H)'!$A$1:$A$288,'PY1 Data(H)'!$A$1:$BR$288))</f>
        <v>0</v>
      </c>
      <c r="U38" s="176" cm="1">
        <f t="array" ref="U38">_xlfn.XLOOKUP(U$1,'PY1 Data(H)'!$A$1:$BR$1,_xlfn.XLOOKUP($A38,'PY1 Data(H)'!$A$1:$A$288,'PY1 Data(H)'!$A$1:$BR$288))</f>
        <v>248110444</v>
      </c>
      <c r="V38" s="176" cm="1">
        <f t="array" ref="V38">_xlfn.XLOOKUP(V$1,'PY1 Data(H)'!$A$1:$BR$1,_xlfn.XLOOKUP($A38,'PY1 Data(H)'!$A$1:$A$288,'PY1 Data(H)'!$A$1:$BR$288))</f>
        <v>2981128</v>
      </c>
      <c r="W38" s="176" cm="1">
        <f t="array" ref="W38">_xlfn.XLOOKUP(W$1,'PY1 Data(H)'!$A$1:$BR$1,_xlfn.XLOOKUP($A38,'PY1 Data(H)'!$A$1:$A$288,'PY1 Data(H)'!$A$1:$BR$288))</f>
        <v>397878</v>
      </c>
      <c r="X38" s="176" cm="1">
        <f t="array" ref="X38">_xlfn.XLOOKUP(X$1,'PY1 Data(H)'!$A$1:$BR$1,_xlfn.XLOOKUP($A38,'PY1 Data(H)'!$A$1:$A$288,'PY1 Data(H)'!$A$1:$BR$288))</f>
        <v>2739009</v>
      </c>
      <c r="Y38" s="176" cm="1">
        <f t="array" ref="Y38">_xlfn.XLOOKUP(Y$1,'PY1 Data(H)'!$A$1:$BR$1,_xlfn.XLOOKUP($A38,'PY1 Data(H)'!$A$1:$A$288,'PY1 Data(H)'!$A$1:$BR$288))</f>
        <v>5023327</v>
      </c>
      <c r="Z38" s="176" cm="1">
        <f t="array" ref="Z38">_xlfn.XLOOKUP(Z$1,'PY1 Data(H)'!$A$1:$BR$1,_xlfn.XLOOKUP($A38,'PY1 Data(H)'!$A$1:$A$288,'PY1 Data(H)'!$A$1:$BR$288))</f>
        <v>0</v>
      </c>
      <c r="AA38" s="176" cm="1">
        <f t="array" ref="AA38">_xlfn.XLOOKUP(AA$1,'PY1 Data(H)'!$A$1:$BR$1,_xlfn.XLOOKUP($A38,'PY1 Data(H)'!$A$1:$A$288,'PY1 Data(H)'!$A$1:$BR$288))</f>
        <v>2483086</v>
      </c>
      <c r="AB38" s="176" cm="1">
        <f t="array" ref="AB38">_xlfn.XLOOKUP(AB$1,'PY1 Data(H)'!$A$1:$BR$1,_xlfn.XLOOKUP($A38,'PY1 Data(H)'!$A$1:$A$288,'PY1 Data(H)'!$A$1:$BR$288))</f>
        <v>464647</v>
      </c>
      <c r="AC38" s="176" cm="1">
        <f t="array" ref="AC38">_xlfn.XLOOKUP(AC$1,'PY1 Data(H)'!$A$1:$BR$1,_xlfn.XLOOKUP($A38,'PY1 Data(H)'!$A$1:$A$288,'PY1 Data(H)'!$A$1:$BR$288))</f>
        <v>9799717</v>
      </c>
      <c r="AD38" s="176" cm="1">
        <f t="array" ref="AD38">_xlfn.XLOOKUP(AD$1,'PY1 Data(H)'!$A$1:$BR$1,_xlfn.XLOOKUP($A38,'PY1 Data(H)'!$A$1:$A$288,'PY1 Data(H)'!$A$1:$BR$288))</f>
        <v>1069289</v>
      </c>
      <c r="AE38" s="176" cm="1">
        <f t="array" ref="AE38">_xlfn.XLOOKUP(AE$1,'PY1 Data(H)'!$A$1:$BR$1,_xlfn.XLOOKUP($A38,'PY1 Data(H)'!$A$1:$A$288,'PY1 Data(H)'!$A$1:$BR$288))</f>
        <v>0</v>
      </c>
      <c r="AF38" s="176" cm="1">
        <f t="array" ref="AF38">_xlfn.XLOOKUP(AF$1,'PY1 Data(H)'!$A$1:$BR$1,_xlfn.XLOOKUP($A38,'PY1 Data(H)'!$A$1:$A$288,'PY1 Data(H)'!$A$1:$BR$288))</f>
        <v>24983106</v>
      </c>
      <c r="AG38" s="176" cm="1">
        <f t="array" ref="AG38">_xlfn.XLOOKUP(AG$1,'PY1 Data(H)'!$A$1:$BR$1,_xlfn.XLOOKUP($A38,'PY1 Data(H)'!$A$1:$A$288,'PY1 Data(H)'!$A$1:$BR$288))</f>
        <v>36397777</v>
      </c>
      <c r="AH38" s="176" cm="1">
        <f t="array" ref="AH38">_xlfn.XLOOKUP(AH$1,'PY1 Data(H)'!$A$1:$BR$1,_xlfn.XLOOKUP($A38,'PY1 Data(H)'!$A$1:$A$288,'PY1 Data(H)'!$A$1:$BR$288))</f>
        <v>7841634</v>
      </c>
      <c r="AI38" s="176" cm="1">
        <f t="array" ref="AI38">_xlfn.XLOOKUP(AI$1,'PY1 Data(H)'!$A$1:$BR$1,_xlfn.XLOOKUP($A38,'PY1 Data(H)'!$A$1:$A$288,'PY1 Data(H)'!$A$1:$BR$288))</f>
        <v>0</v>
      </c>
      <c r="AJ38" s="176" cm="1">
        <f t="array" ref="AJ38">_xlfn.XLOOKUP(AJ$1,'PY1 Data(H)'!$A$1:$BR$1,_xlfn.XLOOKUP($A38,'PY1 Data(H)'!$A$1:$A$288,'PY1 Data(H)'!$A$1:$BR$288))</f>
        <v>7972393</v>
      </c>
      <c r="AK38" s="176" cm="1">
        <f t="array" ref="AK38">_xlfn.XLOOKUP(AK$1,'PY1 Data(H)'!$A$1:$BR$1,_xlfn.XLOOKUP($A38,'PY1 Data(H)'!$A$1:$A$288,'PY1 Data(H)'!$A$1:$BR$288))</f>
        <v>804940</v>
      </c>
      <c r="AL38" s="176" cm="1">
        <f t="array" ref="AL38">_xlfn.XLOOKUP(AL$1,'PY1 Data(H)'!$A$1:$BR$1,_xlfn.XLOOKUP($A38,'PY1 Data(H)'!$A$1:$A$288,'PY1 Data(H)'!$A$1:$BR$288))</f>
        <v>348230</v>
      </c>
      <c r="AM38" s="176" cm="1">
        <f t="array" ref="AM38">_xlfn.XLOOKUP(AM$1,'PY1 Data(H)'!$A$1:$BR$1,_xlfn.XLOOKUP($A38,'PY1 Data(H)'!$A$1:$A$288,'PY1 Data(H)'!$A$1:$BR$288))</f>
        <v>10373141</v>
      </c>
      <c r="AN38" s="176" cm="1">
        <f t="array" ref="AN38">_xlfn.XLOOKUP(AN$1,'PY1 Data(H)'!$A$1:$BR$1,_xlfn.XLOOKUP($A38,'PY1 Data(H)'!$A$1:$A$288,'PY1 Data(H)'!$A$1:$BR$288))</f>
        <v>2141079</v>
      </c>
      <c r="AO38" s="176" cm="1">
        <f t="array" ref="AO38">_xlfn.XLOOKUP(AO$1,'PY1 Data(H)'!$A$1:$BR$1,_xlfn.XLOOKUP($A38,'PY1 Data(H)'!$A$1:$A$288,'PY1 Data(H)'!$A$1:$BR$288))</f>
        <v>2404808</v>
      </c>
      <c r="AP38" s="176" cm="1">
        <f t="array" ref="AP38">_xlfn.XLOOKUP(AP$1,'PY1 Data(H)'!$A$1:$BR$1,_xlfn.XLOOKUP($A38,'PY1 Data(H)'!$A$1:$A$288,'PY1 Data(H)'!$A$1:$BR$288))</f>
        <v>0</v>
      </c>
      <c r="AQ38" s="176" cm="1">
        <f t="array" ref="AQ38">_xlfn.XLOOKUP(AQ$1,'PY1 Data(H)'!$A$1:$BR$1,_xlfn.XLOOKUP($A38,'PY1 Data(H)'!$A$1:$A$288,'PY1 Data(H)'!$A$1:$BR$288))</f>
        <v>522965</v>
      </c>
      <c r="AR38" s="176" cm="1">
        <f t="array" ref="AR38">_xlfn.XLOOKUP(AR$1,'PY1 Data(H)'!$A$1:$BR$1,_xlfn.XLOOKUP($A38,'PY1 Data(H)'!$A$1:$A$288,'PY1 Data(H)'!$A$1:$BR$288))</f>
        <v>695095</v>
      </c>
      <c r="AS38" s="176" cm="1">
        <f t="array" ref="AS38">_xlfn.XLOOKUP(AS$1,'PY1 Data(H)'!$A$1:$BR$1,_xlfn.XLOOKUP($A38,'PY1 Data(H)'!$A$1:$A$288,'PY1 Data(H)'!$A$1:$BR$288))</f>
        <v>156745</v>
      </c>
      <c r="AT38" s="176" cm="1">
        <f t="array" ref="AT38">_xlfn.XLOOKUP(AT$1,'PY1 Data(H)'!$A$1:$BR$1,_xlfn.XLOOKUP($A38,'PY1 Data(H)'!$A$1:$A$288,'PY1 Data(H)'!$A$1:$BR$288))</f>
        <v>0</v>
      </c>
      <c r="AU38" s="176" cm="1">
        <f t="array" ref="AU38">_xlfn.XLOOKUP(AU$1,'PY1 Data(H)'!$A$1:$BR$1,_xlfn.XLOOKUP($A38,'PY1 Data(H)'!$A$1:$A$288,'PY1 Data(H)'!$A$1:$BR$288))</f>
        <v>5661789</v>
      </c>
      <c r="AV38" s="176" cm="1">
        <f t="array" ref="AV38">_xlfn.XLOOKUP(AV$1,'PY1 Data(H)'!$A$1:$BR$1,_xlfn.XLOOKUP($A38,'PY1 Data(H)'!$A$1:$A$288,'PY1 Data(H)'!$A$1:$BR$288))</f>
        <v>55622</v>
      </c>
      <c r="AW38" s="176" cm="1">
        <f t="array" ref="AW38">_xlfn.XLOOKUP(AW$1,'PY1 Data(H)'!$A$1:$BR$1,_xlfn.XLOOKUP($A38,'PY1 Data(H)'!$A$1:$A$288,'PY1 Data(H)'!$A$1:$BR$288))</f>
        <v>0</v>
      </c>
      <c r="AX38" s="176" cm="1">
        <f t="array" ref="AX38">_xlfn.XLOOKUP(AX$1,'PY1 Data(H)'!$A$1:$BR$1,_xlfn.XLOOKUP($A38,'PY1 Data(H)'!$A$1:$A$288,'PY1 Data(H)'!$A$1:$BR$288))</f>
        <v>38803</v>
      </c>
      <c r="AY38" s="176" cm="1">
        <f t="array" ref="AY38">_xlfn.XLOOKUP(AY$1,'PY1 Data(H)'!$A$1:$BR$1,_xlfn.XLOOKUP($A38,'PY1 Data(H)'!$A$1:$A$288,'PY1 Data(H)'!$A$1:$BR$288))</f>
        <v>2165314</v>
      </c>
      <c r="AZ38" s="176" cm="1">
        <f t="array" ref="AZ38">_xlfn.XLOOKUP(AZ$1,'PY1 Data(H)'!$A$1:$BR$1,_xlfn.XLOOKUP($A38,'PY1 Data(H)'!$A$1:$A$288,'PY1 Data(H)'!$A$1:$BR$288))</f>
        <v>2570474</v>
      </c>
    </row>
    <row r="39" spans="1:52" x14ac:dyDescent="0.3">
      <c r="D39" s="176" t="e" cm="1">
        <f t="array" ref="D39">_xlfn.XLOOKUP(D$1,'PY1 Data(H)'!$A$1:$BR$1,_xlfn.XLOOKUP($A39,'PY1 Data(H)'!$A$1:$A$288,'PY1 Data(H)'!$A$1:$BR$288))</f>
        <v>#N/A</v>
      </c>
      <c r="E39" s="176" t="e" cm="1">
        <f t="array" ref="E39">_xlfn.XLOOKUP(E$1,'PY1 Data(H)'!$A$1:$BR$1,_xlfn.XLOOKUP($A39,'PY1 Data(H)'!$A$1:$A$288,'PY1 Data(H)'!$A$1:$BR$288))</f>
        <v>#N/A</v>
      </c>
      <c r="F39" s="176" t="e" cm="1">
        <f t="array" ref="F39">_xlfn.XLOOKUP(F$1,'PY1 Data(H)'!$A$1:$BR$1,_xlfn.XLOOKUP($A39,'PY1 Data(H)'!$A$1:$A$288,'PY1 Data(H)'!$A$1:$BR$288))</f>
        <v>#N/A</v>
      </c>
      <c r="G39" s="176" t="e" cm="1">
        <f t="array" ref="G39">_xlfn.XLOOKUP(G$1,'PY1 Data(H)'!$A$1:$BR$1,_xlfn.XLOOKUP($A39,'PY1 Data(H)'!$A$1:$A$288,'PY1 Data(H)'!$A$1:$BR$288))</f>
        <v>#N/A</v>
      </c>
      <c r="H39" s="176" t="e" cm="1">
        <f t="array" ref="H39">_xlfn.XLOOKUP(H$1,'PY1 Data(H)'!$A$1:$BR$1,_xlfn.XLOOKUP($A39,'PY1 Data(H)'!$A$1:$A$288,'PY1 Data(H)'!$A$1:$BR$288))</f>
        <v>#N/A</v>
      </c>
      <c r="I39" s="176" t="e" cm="1">
        <f t="array" ref="I39">_xlfn.XLOOKUP(I$1,'PY1 Data(H)'!$A$1:$BR$1,_xlfn.XLOOKUP($A39,'PY1 Data(H)'!$A$1:$A$288,'PY1 Data(H)'!$A$1:$BR$288))</f>
        <v>#N/A</v>
      </c>
      <c r="J39" s="176" t="e" cm="1">
        <f t="array" ref="J39">_xlfn.XLOOKUP(J$1,'PY1 Data(H)'!$A$1:$BR$1,_xlfn.XLOOKUP($A39,'PY1 Data(H)'!$A$1:$A$288,'PY1 Data(H)'!$A$1:$BR$288))</f>
        <v>#N/A</v>
      </c>
      <c r="K39" s="176" t="e" cm="1">
        <f t="array" ref="K39">_xlfn.XLOOKUP(K$1,'PY1 Data(H)'!$A$1:$BR$1,_xlfn.XLOOKUP($A39,'PY1 Data(H)'!$A$1:$A$288,'PY1 Data(H)'!$A$1:$BR$288))</f>
        <v>#N/A</v>
      </c>
      <c r="L39" s="176" t="e" cm="1">
        <f t="array" ref="L39">_xlfn.XLOOKUP(L$1,'PY1 Data(H)'!$A$1:$BR$1,_xlfn.XLOOKUP($A39,'PY1 Data(H)'!$A$1:$A$288,'PY1 Data(H)'!$A$1:$BR$288))</f>
        <v>#N/A</v>
      </c>
      <c r="M39" s="176" t="e" cm="1">
        <f t="array" ref="M39">_xlfn.XLOOKUP(M$1,'PY1 Data(H)'!$A$1:$BR$1,_xlfn.XLOOKUP($A39,'PY1 Data(H)'!$A$1:$A$288,'PY1 Data(H)'!$A$1:$BR$288))</f>
        <v>#N/A</v>
      </c>
      <c r="N39" s="176" t="e" cm="1">
        <f t="array" ref="N39">_xlfn.XLOOKUP(N$1,'PY1 Data(H)'!$A$1:$BR$1,_xlfn.XLOOKUP($A39,'PY1 Data(H)'!$A$1:$A$288,'PY1 Data(H)'!$A$1:$BR$288))</f>
        <v>#N/A</v>
      </c>
      <c r="O39" s="176" t="e" cm="1">
        <f t="array" ref="O39">_xlfn.XLOOKUP(O$1,'PY1 Data(H)'!$A$1:$BR$1,_xlfn.XLOOKUP($A39,'PY1 Data(H)'!$A$1:$A$288,'PY1 Data(H)'!$A$1:$BR$288))</f>
        <v>#N/A</v>
      </c>
      <c r="P39" s="176" t="e" cm="1">
        <f t="array" ref="P39">_xlfn.XLOOKUP(P$1,'PY1 Data(H)'!$A$1:$BR$1,_xlfn.XLOOKUP($A39,'PY1 Data(H)'!$A$1:$A$288,'PY1 Data(H)'!$A$1:$BR$288))</f>
        <v>#N/A</v>
      </c>
      <c r="Q39" s="176" t="e" cm="1">
        <f t="array" ref="Q39">_xlfn.XLOOKUP(Q$1,'PY1 Data(H)'!$A$1:$BR$1,_xlfn.XLOOKUP($A39,'PY1 Data(H)'!$A$1:$A$288,'PY1 Data(H)'!$A$1:$BR$288))</f>
        <v>#N/A</v>
      </c>
      <c r="R39" s="176" t="e" cm="1">
        <f t="array" ref="R39">_xlfn.XLOOKUP(R$1,'PY1 Data(H)'!$A$1:$BR$1,_xlfn.XLOOKUP($A39,'PY1 Data(H)'!$A$1:$A$288,'PY1 Data(H)'!$A$1:$BR$288))</f>
        <v>#N/A</v>
      </c>
      <c r="S39" s="176" t="e" cm="1">
        <f t="array" ref="S39">_xlfn.XLOOKUP(S$1,'PY1 Data(H)'!$A$1:$BR$1,_xlfn.XLOOKUP($A39,'PY1 Data(H)'!$A$1:$A$288,'PY1 Data(H)'!$A$1:$BR$288))</f>
        <v>#N/A</v>
      </c>
      <c r="T39" s="176" t="e" cm="1">
        <f t="array" ref="T39">_xlfn.XLOOKUP(T$1,'PY1 Data(H)'!$A$1:$BR$1,_xlfn.XLOOKUP($A39,'PY1 Data(H)'!$A$1:$A$288,'PY1 Data(H)'!$A$1:$BR$288))</f>
        <v>#N/A</v>
      </c>
      <c r="U39" s="176" t="e" cm="1">
        <f t="array" ref="U39">_xlfn.XLOOKUP(U$1,'PY1 Data(H)'!$A$1:$BR$1,_xlfn.XLOOKUP($A39,'PY1 Data(H)'!$A$1:$A$288,'PY1 Data(H)'!$A$1:$BR$288))</f>
        <v>#N/A</v>
      </c>
      <c r="V39" s="176" t="e" cm="1">
        <f t="array" ref="V39">_xlfn.XLOOKUP(V$1,'PY1 Data(H)'!$A$1:$BR$1,_xlfn.XLOOKUP($A39,'PY1 Data(H)'!$A$1:$A$288,'PY1 Data(H)'!$A$1:$BR$288))</f>
        <v>#N/A</v>
      </c>
      <c r="W39" s="176" t="e" cm="1">
        <f t="array" ref="W39">_xlfn.XLOOKUP(W$1,'PY1 Data(H)'!$A$1:$BR$1,_xlfn.XLOOKUP($A39,'PY1 Data(H)'!$A$1:$A$288,'PY1 Data(H)'!$A$1:$BR$288))</f>
        <v>#N/A</v>
      </c>
      <c r="X39" s="176" t="e" cm="1">
        <f t="array" ref="X39">_xlfn.XLOOKUP(X$1,'PY1 Data(H)'!$A$1:$BR$1,_xlfn.XLOOKUP($A39,'PY1 Data(H)'!$A$1:$A$288,'PY1 Data(H)'!$A$1:$BR$288))</f>
        <v>#N/A</v>
      </c>
      <c r="Y39" s="176" t="e" cm="1">
        <f t="array" ref="Y39">_xlfn.XLOOKUP(Y$1,'PY1 Data(H)'!$A$1:$BR$1,_xlfn.XLOOKUP($A39,'PY1 Data(H)'!$A$1:$A$288,'PY1 Data(H)'!$A$1:$BR$288))</f>
        <v>#N/A</v>
      </c>
      <c r="Z39" s="176" t="e" cm="1">
        <f t="array" ref="Z39">_xlfn.XLOOKUP(Z$1,'PY1 Data(H)'!$A$1:$BR$1,_xlfn.XLOOKUP($A39,'PY1 Data(H)'!$A$1:$A$288,'PY1 Data(H)'!$A$1:$BR$288))</f>
        <v>#N/A</v>
      </c>
      <c r="AA39" s="176" t="e" cm="1">
        <f t="array" ref="AA39">_xlfn.XLOOKUP(AA$1,'PY1 Data(H)'!$A$1:$BR$1,_xlfn.XLOOKUP($A39,'PY1 Data(H)'!$A$1:$A$288,'PY1 Data(H)'!$A$1:$BR$288))</f>
        <v>#N/A</v>
      </c>
      <c r="AB39" s="176" t="e" cm="1">
        <f t="array" ref="AB39">_xlfn.XLOOKUP(AB$1,'PY1 Data(H)'!$A$1:$BR$1,_xlfn.XLOOKUP($A39,'PY1 Data(H)'!$A$1:$A$288,'PY1 Data(H)'!$A$1:$BR$288))</f>
        <v>#N/A</v>
      </c>
      <c r="AC39" s="176" t="e" cm="1">
        <f t="array" ref="AC39">_xlfn.XLOOKUP(AC$1,'PY1 Data(H)'!$A$1:$BR$1,_xlfn.XLOOKUP($A39,'PY1 Data(H)'!$A$1:$A$288,'PY1 Data(H)'!$A$1:$BR$288))</f>
        <v>#N/A</v>
      </c>
      <c r="AD39" s="176" t="e" cm="1">
        <f t="array" ref="AD39">_xlfn.XLOOKUP(AD$1,'PY1 Data(H)'!$A$1:$BR$1,_xlfn.XLOOKUP($A39,'PY1 Data(H)'!$A$1:$A$288,'PY1 Data(H)'!$A$1:$BR$288))</f>
        <v>#N/A</v>
      </c>
      <c r="AE39" s="176" t="e" cm="1">
        <f t="array" ref="AE39">_xlfn.XLOOKUP(AE$1,'PY1 Data(H)'!$A$1:$BR$1,_xlfn.XLOOKUP($A39,'PY1 Data(H)'!$A$1:$A$288,'PY1 Data(H)'!$A$1:$BR$288))</f>
        <v>#N/A</v>
      </c>
      <c r="AF39" s="176" t="e" cm="1">
        <f t="array" ref="AF39">_xlfn.XLOOKUP(AF$1,'PY1 Data(H)'!$A$1:$BR$1,_xlfn.XLOOKUP($A39,'PY1 Data(H)'!$A$1:$A$288,'PY1 Data(H)'!$A$1:$BR$288))</f>
        <v>#N/A</v>
      </c>
      <c r="AG39" s="176" t="e" cm="1">
        <f t="array" ref="AG39">_xlfn.XLOOKUP(AG$1,'PY1 Data(H)'!$A$1:$BR$1,_xlfn.XLOOKUP($A39,'PY1 Data(H)'!$A$1:$A$288,'PY1 Data(H)'!$A$1:$BR$288))</f>
        <v>#N/A</v>
      </c>
      <c r="AH39" s="176" t="e" cm="1">
        <f t="array" ref="AH39">_xlfn.XLOOKUP(AH$1,'PY1 Data(H)'!$A$1:$BR$1,_xlfn.XLOOKUP($A39,'PY1 Data(H)'!$A$1:$A$288,'PY1 Data(H)'!$A$1:$BR$288))</f>
        <v>#N/A</v>
      </c>
      <c r="AI39" s="176" t="e" cm="1">
        <f t="array" ref="AI39">_xlfn.XLOOKUP(AI$1,'PY1 Data(H)'!$A$1:$BR$1,_xlfn.XLOOKUP($A39,'PY1 Data(H)'!$A$1:$A$288,'PY1 Data(H)'!$A$1:$BR$288))</f>
        <v>#N/A</v>
      </c>
      <c r="AJ39" s="176" t="e" cm="1">
        <f t="array" ref="AJ39">_xlfn.XLOOKUP(AJ$1,'PY1 Data(H)'!$A$1:$BR$1,_xlfn.XLOOKUP($A39,'PY1 Data(H)'!$A$1:$A$288,'PY1 Data(H)'!$A$1:$BR$288))</f>
        <v>#N/A</v>
      </c>
      <c r="AK39" s="176" t="e" cm="1">
        <f t="array" ref="AK39">_xlfn.XLOOKUP(AK$1,'PY1 Data(H)'!$A$1:$BR$1,_xlfn.XLOOKUP($A39,'PY1 Data(H)'!$A$1:$A$288,'PY1 Data(H)'!$A$1:$BR$288))</f>
        <v>#N/A</v>
      </c>
      <c r="AL39" s="176" t="e" cm="1">
        <f t="array" ref="AL39">_xlfn.XLOOKUP(AL$1,'PY1 Data(H)'!$A$1:$BR$1,_xlfn.XLOOKUP($A39,'PY1 Data(H)'!$A$1:$A$288,'PY1 Data(H)'!$A$1:$BR$288))</f>
        <v>#N/A</v>
      </c>
      <c r="AM39" s="176" t="e" cm="1">
        <f t="array" ref="AM39">_xlfn.XLOOKUP(AM$1,'PY1 Data(H)'!$A$1:$BR$1,_xlfn.XLOOKUP($A39,'PY1 Data(H)'!$A$1:$A$288,'PY1 Data(H)'!$A$1:$BR$288))</f>
        <v>#N/A</v>
      </c>
      <c r="AN39" s="176" t="e" cm="1">
        <f t="array" ref="AN39">_xlfn.XLOOKUP(AN$1,'PY1 Data(H)'!$A$1:$BR$1,_xlfn.XLOOKUP($A39,'PY1 Data(H)'!$A$1:$A$288,'PY1 Data(H)'!$A$1:$BR$288))</f>
        <v>#N/A</v>
      </c>
      <c r="AO39" s="176" t="e" cm="1">
        <f t="array" ref="AO39">_xlfn.XLOOKUP(AO$1,'PY1 Data(H)'!$A$1:$BR$1,_xlfn.XLOOKUP($A39,'PY1 Data(H)'!$A$1:$A$288,'PY1 Data(H)'!$A$1:$BR$288))</f>
        <v>#N/A</v>
      </c>
      <c r="AP39" s="176" t="e" cm="1">
        <f t="array" ref="AP39">_xlfn.XLOOKUP(AP$1,'PY1 Data(H)'!$A$1:$BR$1,_xlfn.XLOOKUP($A39,'PY1 Data(H)'!$A$1:$A$288,'PY1 Data(H)'!$A$1:$BR$288))</f>
        <v>#N/A</v>
      </c>
      <c r="AQ39" s="176" t="e" cm="1">
        <f t="array" ref="AQ39">_xlfn.XLOOKUP(AQ$1,'PY1 Data(H)'!$A$1:$BR$1,_xlfn.XLOOKUP($A39,'PY1 Data(H)'!$A$1:$A$288,'PY1 Data(H)'!$A$1:$BR$288))</f>
        <v>#N/A</v>
      </c>
      <c r="AR39" s="176" t="e" cm="1">
        <f t="array" ref="AR39">_xlfn.XLOOKUP(AR$1,'PY1 Data(H)'!$A$1:$BR$1,_xlfn.XLOOKUP($A39,'PY1 Data(H)'!$A$1:$A$288,'PY1 Data(H)'!$A$1:$BR$288))</f>
        <v>#N/A</v>
      </c>
      <c r="AS39" s="176" t="e" cm="1">
        <f t="array" ref="AS39">_xlfn.XLOOKUP(AS$1,'PY1 Data(H)'!$A$1:$BR$1,_xlfn.XLOOKUP($A39,'PY1 Data(H)'!$A$1:$A$288,'PY1 Data(H)'!$A$1:$BR$288))</f>
        <v>#N/A</v>
      </c>
      <c r="AT39" s="176" t="e" cm="1">
        <f t="array" ref="AT39">_xlfn.XLOOKUP(AT$1,'PY1 Data(H)'!$A$1:$BR$1,_xlfn.XLOOKUP($A39,'PY1 Data(H)'!$A$1:$A$288,'PY1 Data(H)'!$A$1:$BR$288))</f>
        <v>#N/A</v>
      </c>
      <c r="AU39" s="176" t="e" cm="1">
        <f t="array" ref="AU39">_xlfn.XLOOKUP(AU$1,'PY1 Data(H)'!$A$1:$BR$1,_xlfn.XLOOKUP($A39,'PY1 Data(H)'!$A$1:$A$288,'PY1 Data(H)'!$A$1:$BR$288))</f>
        <v>#N/A</v>
      </c>
      <c r="AV39" s="176" t="e" cm="1">
        <f t="array" ref="AV39">_xlfn.XLOOKUP(AV$1,'PY1 Data(H)'!$A$1:$BR$1,_xlfn.XLOOKUP($A39,'PY1 Data(H)'!$A$1:$A$288,'PY1 Data(H)'!$A$1:$BR$288))</f>
        <v>#N/A</v>
      </c>
      <c r="AW39" s="176" t="e" cm="1">
        <f t="array" ref="AW39">_xlfn.XLOOKUP(AW$1,'PY1 Data(H)'!$A$1:$BR$1,_xlfn.XLOOKUP($A39,'PY1 Data(H)'!$A$1:$A$288,'PY1 Data(H)'!$A$1:$BR$288))</f>
        <v>#N/A</v>
      </c>
      <c r="AX39" s="176" t="e" cm="1">
        <f t="array" ref="AX39">_xlfn.XLOOKUP(AX$1,'PY1 Data(H)'!$A$1:$BR$1,_xlfn.XLOOKUP($A39,'PY1 Data(H)'!$A$1:$A$288,'PY1 Data(H)'!$A$1:$BR$288))</f>
        <v>#N/A</v>
      </c>
      <c r="AY39" s="176" t="e" cm="1">
        <f t="array" ref="AY39">_xlfn.XLOOKUP(AY$1,'PY1 Data(H)'!$A$1:$BR$1,_xlfn.XLOOKUP($A39,'PY1 Data(H)'!$A$1:$A$288,'PY1 Data(H)'!$A$1:$BR$288))</f>
        <v>#N/A</v>
      </c>
      <c r="AZ39" s="176" t="e" cm="1">
        <f t="array" ref="AZ39">_xlfn.XLOOKUP(AZ$1,'PY1 Data(H)'!$A$1:$BR$1,_xlfn.XLOOKUP($A39,'PY1 Data(H)'!$A$1:$A$288,'PY1 Data(H)'!$A$1:$BR$288))</f>
        <v>#N/A</v>
      </c>
    </row>
    <row r="40" spans="1:52" x14ac:dyDescent="0.3">
      <c r="A40">
        <v>506</v>
      </c>
      <c r="D40" s="176" cm="1">
        <f t="array" ref="D40">_xlfn.XLOOKUP(D$1,'PY1 Data(H)'!$A$1:$BR$1,_xlfn.XLOOKUP($A40,'PY1 Data(H)'!$A$1:$A$288,'PY1 Data(H)'!$A$1:$BR$288))</f>
        <v>0</v>
      </c>
      <c r="E40" s="176" cm="1">
        <f t="array" ref="E40">_xlfn.XLOOKUP(E$1,'PY1 Data(H)'!$A$1:$BR$1,_xlfn.XLOOKUP($A40,'PY1 Data(H)'!$A$1:$A$288,'PY1 Data(H)'!$A$1:$BR$288))</f>
        <v>0</v>
      </c>
      <c r="F40" s="176" cm="1">
        <f t="array" ref="F40">_xlfn.XLOOKUP(F$1,'PY1 Data(H)'!$A$1:$BR$1,_xlfn.XLOOKUP($A40,'PY1 Data(H)'!$A$1:$A$288,'PY1 Data(H)'!$A$1:$BR$288))</f>
        <v>0</v>
      </c>
      <c r="G40" s="176" cm="1">
        <f t="array" ref="G40">_xlfn.XLOOKUP(G$1,'PY1 Data(H)'!$A$1:$BR$1,_xlfn.XLOOKUP($A40,'PY1 Data(H)'!$A$1:$A$288,'PY1 Data(H)'!$A$1:$BR$288))</f>
        <v>0</v>
      </c>
      <c r="H40" s="176" cm="1">
        <f t="array" ref="H40">_xlfn.XLOOKUP(H$1,'PY1 Data(H)'!$A$1:$BR$1,_xlfn.XLOOKUP($A40,'PY1 Data(H)'!$A$1:$A$288,'PY1 Data(H)'!$A$1:$BR$288))</f>
        <v>0</v>
      </c>
      <c r="I40" s="176" cm="1">
        <f t="array" ref="I40">_xlfn.XLOOKUP(I$1,'PY1 Data(H)'!$A$1:$BR$1,_xlfn.XLOOKUP($A40,'PY1 Data(H)'!$A$1:$A$288,'PY1 Data(H)'!$A$1:$BR$288))</f>
        <v>0</v>
      </c>
      <c r="J40" s="176" cm="1">
        <f t="array" ref="J40">_xlfn.XLOOKUP(J$1,'PY1 Data(H)'!$A$1:$BR$1,_xlfn.XLOOKUP($A40,'PY1 Data(H)'!$A$1:$A$288,'PY1 Data(H)'!$A$1:$BR$288))</f>
        <v>0</v>
      </c>
      <c r="K40" s="176" cm="1">
        <f t="array" ref="K40">_xlfn.XLOOKUP(K$1,'PY1 Data(H)'!$A$1:$BR$1,_xlfn.XLOOKUP($A40,'PY1 Data(H)'!$A$1:$A$288,'PY1 Data(H)'!$A$1:$BR$288))</f>
        <v>0</v>
      </c>
      <c r="L40" s="176" cm="1">
        <f t="array" ref="L40">_xlfn.XLOOKUP(L$1,'PY1 Data(H)'!$A$1:$BR$1,_xlfn.XLOOKUP($A40,'PY1 Data(H)'!$A$1:$A$288,'PY1 Data(H)'!$A$1:$BR$288))</f>
        <v>0</v>
      </c>
      <c r="M40" s="176" cm="1">
        <f t="array" ref="M40">_xlfn.XLOOKUP(M$1,'PY1 Data(H)'!$A$1:$BR$1,_xlfn.XLOOKUP($A40,'PY1 Data(H)'!$A$1:$A$288,'PY1 Data(H)'!$A$1:$BR$288))</f>
        <v>0</v>
      </c>
      <c r="N40" s="176" cm="1">
        <f t="array" ref="N40">_xlfn.XLOOKUP(N$1,'PY1 Data(H)'!$A$1:$BR$1,_xlfn.XLOOKUP($A40,'PY1 Data(H)'!$A$1:$A$288,'PY1 Data(H)'!$A$1:$BR$288))</f>
        <v>0</v>
      </c>
      <c r="O40" s="176" cm="1">
        <f t="array" ref="O40">_xlfn.XLOOKUP(O$1,'PY1 Data(H)'!$A$1:$BR$1,_xlfn.XLOOKUP($A40,'PY1 Data(H)'!$A$1:$A$288,'PY1 Data(H)'!$A$1:$BR$288))</f>
        <v>0</v>
      </c>
      <c r="P40" s="176" cm="1">
        <f t="array" ref="P40">_xlfn.XLOOKUP(P$1,'PY1 Data(H)'!$A$1:$BR$1,_xlfn.XLOOKUP($A40,'PY1 Data(H)'!$A$1:$A$288,'PY1 Data(H)'!$A$1:$BR$288))</f>
        <v>0</v>
      </c>
      <c r="Q40" s="176" cm="1">
        <f t="array" ref="Q40">_xlfn.XLOOKUP(Q$1,'PY1 Data(H)'!$A$1:$BR$1,_xlfn.XLOOKUP($A40,'PY1 Data(H)'!$A$1:$A$288,'PY1 Data(H)'!$A$1:$BR$288))</f>
        <v>0</v>
      </c>
      <c r="R40" s="176" cm="1">
        <f t="array" ref="R40">_xlfn.XLOOKUP(R$1,'PY1 Data(H)'!$A$1:$BR$1,_xlfn.XLOOKUP($A40,'PY1 Data(H)'!$A$1:$A$288,'PY1 Data(H)'!$A$1:$BR$288))</f>
        <v>0</v>
      </c>
      <c r="S40" s="176" cm="1">
        <f t="array" ref="S40">_xlfn.XLOOKUP(S$1,'PY1 Data(H)'!$A$1:$BR$1,_xlfn.XLOOKUP($A40,'PY1 Data(H)'!$A$1:$A$288,'PY1 Data(H)'!$A$1:$BR$288))</f>
        <v>0</v>
      </c>
      <c r="T40" s="176" cm="1">
        <f t="array" ref="T40">_xlfn.XLOOKUP(T$1,'PY1 Data(H)'!$A$1:$BR$1,_xlfn.XLOOKUP($A40,'PY1 Data(H)'!$A$1:$A$288,'PY1 Data(H)'!$A$1:$BR$288))</f>
        <v>0</v>
      </c>
      <c r="U40" s="176" cm="1">
        <f t="array" ref="U40">_xlfn.XLOOKUP(U$1,'PY1 Data(H)'!$A$1:$BR$1,_xlfn.XLOOKUP($A40,'PY1 Data(H)'!$A$1:$A$288,'PY1 Data(H)'!$A$1:$BR$288))</f>
        <v>0</v>
      </c>
      <c r="V40" s="176" cm="1">
        <f t="array" ref="V40">_xlfn.XLOOKUP(V$1,'PY1 Data(H)'!$A$1:$BR$1,_xlfn.XLOOKUP($A40,'PY1 Data(H)'!$A$1:$A$288,'PY1 Data(H)'!$A$1:$BR$288))</f>
        <v>0</v>
      </c>
      <c r="W40" s="176" cm="1">
        <f t="array" ref="W40">_xlfn.XLOOKUP(W$1,'PY1 Data(H)'!$A$1:$BR$1,_xlfn.XLOOKUP($A40,'PY1 Data(H)'!$A$1:$A$288,'PY1 Data(H)'!$A$1:$BR$288))</f>
        <v>0</v>
      </c>
      <c r="X40" s="176" cm="1">
        <f t="array" ref="X40">_xlfn.XLOOKUP(X$1,'PY1 Data(H)'!$A$1:$BR$1,_xlfn.XLOOKUP($A40,'PY1 Data(H)'!$A$1:$A$288,'PY1 Data(H)'!$A$1:$BR$288))</f>
        <v>0</v>
      </c>
      <c r="Y40" s="176" cm="1">
        <f t="array" ref="Y40">_xlfn.XLOOKUP(Y$1,'PY1 Data(H)'!$A$1:$BR$1,_xlfn.XLOOKUP($A40,'PY1 Data(H)'!$A$1:$A$288,'PY1 Data(H)'!$A$1:$BR$288))</f>
        <v>0</v>
      </c>
      <c r="Z40" s="176" cm="1">
        <f t="array" ref="Z40">_xlfn.XLOOKUP(Z$1,'PY1 Data(H)'!$A$1:$BR$1,_xlfn.XLOOKUP($A40,'PY1 Data(H)'!$A$1:$A$288,'PY1 Data(H)'!$A$1:$BR$288))</f>
        <v>0</v>
      </c>
      <c r="AA40" s="176" cm="1">
        <f t="array" ref="AA40">_xlfn.XLOOKUP(AA$1,'PY1 Data(H)'!$A$1:$BR$1,_xlfn.XLOOKUP($A40,'PY1 Data(H)'!$A$1:$A$288,'PY1 Data(H)'!$A$1:$BR$288))</f>
        <v>0</v>
      </c>
      <c r="AB40" s="176" cm="1">
        <f t="array" ref="AB40">_xlfn.XLOOKUP(AB$1,'PY1 Data(H)'!$A$1:$BR$1,_xlfn.XLOOKUP($A40,'PY1 Data(H)'!$A$1:$A$288,'PY1 Data(H)'!$A$1:$BR$288))</f>
        <v>0</v>
      </c>
      <c r="AC40" s="176" cm="1">
        <f t="array" ref="AC40">_xlfn.XLOOKUP(AC$1,'PY1 Data(H)'!$A$1:$BR$1,_xlfn.XLOOKUP($A40,'PY1 Data(H)'!$A$1:$A$288,'PY1 Data(H)'!$A$1:$BR$288))</f>
        <v>0</v>
      </c>
      <c r="AD40" s="176" cm="1">
        <f t="array" ref="AD40">_xlfn.XLOOKUP(AD$1,'PY1 Data(H)'!$A$1:$BR$1,_xlfn.XLOOKUP($A40,'PY1 Data(H)'!$A$1:$A$288,'PY1 Data(H)'!$A$1:$BR$288))</f>
        <v>0</v>
      </c>
      <c r="AE40" s="176" cm="1">
        <f t="array" ref="AE40">_xlfn.XLOOKUP(AE$1,'PY1 Data(H)'!$A$1:$BR$1,_xlfn.XLOOKUP($A40,'PY1 Data(H)'!$A$1:$A$288,'PY1 Data(H)'!$A$1:$BR$288))</f>
        <v>0</v>
      </c>
      <c r="AF40" s="176" cm="1">
        <f t="array" ref="AF40">_xlfn.XLOOKUP(AF$1,'PY1 Data(H)'!$A$1:$BR$1,_xlfn.XLOOKUP($A40,'PY1 Data(H)'!$A$1:$A$288,'PY1 Data(H)'!$A$1:$BR$288))</f>
        <v>0</v>
      </c>
      <c r="AG40" s="176" cm="1">
        <f t="array" ref="AG40">_xlfn.XLOOKUP(AG$1,'PY1 Data(H)'!$A$1:$BR$1,_xlfn.XLOOKUP($A40,'PY1 Data(H)'!$A$1:$A$288,'PY1 Data(H)'!$A$1:$BR$288))</f>
        <v>0</v>
      </c>
      <c r="AH40" s="176" cm="1">
        <f t="array" ref="AH40">_xlfn.XLOOKUP(AH$1,'PY1 Data(H)'!$A$1:$BR$1,_xlfn.XLOOKUP($A40,'PY1 Data(H)'!$A$1:$A$288,'PY1 Data(H)'!$A$1:$BR$288))</f>
        <v>0</v>
      </c>
      <c r="AI40" s="176" cm="1">
        <f t="array" ref="AI40">_xlfn.XLOOKUP(AI$1,'PY1 Data(H)'!$A$1:$BR$1,_xlfn.XLOOKUP($A40,'PY1 Data(H)'!$A$1:$A$288,'PY1 Data(H)'!$A$1:$BR$288))</f>
        <v>747743</v>
      </c>
      <c r="AJ40" s="176" cm="1">
        <f t="array" ref="AJ40">_xlfn.XLOOKUP(AJ$1,'PY1 Data(H)'!$A$1:$BR$1,_xlfn.XLOOKUP($A40,'PY1 Data(H)'!$A$1:$A$288,'PY1 Data(H)'!$A$1:$BR$288))</f>
        <v>0</v>
      </c>
      <c r="AK40" s="176" cm="1">
        <f t="array" ref="AK40">_xlfn.XLOOKUP(AK$1,'PY1 Data(H)'!$A$1:$BR$1,_xlfn.XLOOKUP($A40,'PY1 Data(H)'!$A$1:$A$288,'PY1 Data(H)'!$A$1:$BR$288))</f>
        <v>0</v>
      </c>
      <c r="AL40" s="176" cm="1">
        <f t="array" ref="AL40">_xlfn.XLOOKUP(AL$1,'PY1 Data(H)'!$A$1:$BR$1,_xlfn.XLOOKUP($A40,'PY1 Data(H)'!$A$1:$A$288,'PY1 Data(H)'!$A$1:$BR$288))</f>
        <v>0</v>
      </c>
      <c r="AM40" s="176" cm="1">
        <f t="array" ref="AM40">_xlfn.XLOOKUP(AM$1,'PY1 Data(H)'!$A$1:$BR$1,_xlfn.XLOOKUP($A40,'PY1 Data(H)'!$A$1:$A$288,'PY1 Data(H)'!$A$1:$BR$288))</f>
        <v>0</v>
      </c>
      <c r="AN40" s="176" cm="1">
        <f t="array" ref="AN40">_xlfn.XLOOKUP(AN$1,'PY1 Data(H)'!$A$1:$BR$1,_xlfn.XLOOKUP($A40,'PY1 Data(H)'!$A$1:$A$288,'PY1 Data(H)'!$A$1:$BR$288))</f>
        <v>0</v>
      </c>
      <c r="AO40" s="176" cm="1">
        <f t="array" ref="AO40">_xlfn.XLOOKUP(AO$1,'PY1 Data(H)'!$A$1:$BR$1,_xlfn.XLOOKUP($A40,'PY1 Data(H)'!$A$1:$A$288,'PY1 Data(H)'!$A$1:$BR$288))</f>
        <v>0</v>
      </c>
      <c r="AP40" s="176" cm="1">
        <f t="array" ref="AP40">_xlfn.XLOOKUP(AP$1,'PY1 Data(H)'!$A$1:$BR$1,_xlfn.XLOOKUP($A40,'PY1 Data(H)'!$A$1:$A$288,'PY1 Data(H)'!$A$1:$BR$288))</f>
        <v>0</v>
      </c>
      <c r="AQ40" s="176" cm="1">
        <f t="array" ref="AQ40">_xlfn.XLOOKUP(AQ$1,'PY1 Data(H)'!$A$1:$BR$1,_xlfn.XLOOKUP($A40,'PY1 Data(H)'!$A$1:$A$288,'PY1 Data(H)'!$A$1:$BR$288))</f>
        <v>0</v>
      </c>
      <c r="AR40" s="176" cm="1">
        <f t="array" ref="AR40">_xlfn.XLOOKUP(AR$1,'PY1 Data(H)'!$A$1:$BR$1,_xlfn.XLOOKUP($A40,'PY1 Data(H)'!$A$1:$A$288,'PY1 Data(H)'!$A$1:$BR$288))</f>
        <v>0</v>
      </c>
      <c r="AS40" s="176" cm="1">
        <f t="array" ref="AS40">_xlfn.XLOOKUP(AS$1,'PY1 Data(H)'!$A$1:$BR$1,_xlfn.XLOOKUP($A40,'PY1 Data(H)'!$A$1:$A$288,'PY1 Data(H)'!$A$1:$BR$288))</f>
        <v>0</v>
      </c>
      <c r="AT40" s="176" cm="1">
        <f t="array" ref="AT40">_xlfn.XLOOKUP(AT$1,'PY1 Data(H)'!$A$1:$BR$1,_xlfn.XLOOKUP($A40,'PY1 Data(H)'!$A$1:$A$288,'PY1 Data(H)'!$A$1:$BR$288))</f>
        <v>0</v>
      </c>
      <c r="AU40" s="176" cm="1">
        <f t="array" ref="AU40">_xlfn.XLOOKUP(AU$1,'PY1 Data(H)'!$A$1:$BR$1,_xlfn.XLOOKUP($A40,'PY1 Data(H)'!$A$1:$A$288,'PY1 Data(H)'!$A$1:$BR$288))</f>
        <v>0</v>
      </c>
      <c r="AV40" s="176" cm="1">
        <f t="array" ref="AV40">_xlfn.XLOOKUP(AV$1,'PY1 Data(H)'!$A$1:$BR$1,_xlfn.XLOOKUP($A40,'PY1 Data(H)'!$A$1:$A$288,'PY1 Data(H)'!$A$1:$BR$288))</f>
        <v>0</v>
      </c>
      <c r="AW40" s="176" cm="1">
        <f t="array" ref="AW40">_xlfn.XLOOKUP(AW$1,'PY1 Data(H)'!$A$1:$BR$1,_xlfn.XLOOKUP($A40,'PY1 Data(H)'!$A$1:$A$288,'PY1 Data(H)'!$A$1:$BR$288))</f>
        <v>0</v>
      </c>
      <c r="AX40" s="176" cm="1">
        <f t="array" ref="AX40">_xlfn.XLOOKUP(AX$1,'PY1 Data(H)'!$A$1:$BR$1,_xlfn.XLOOKUP($A40,'PY1 Data(H)'!$A$1:$A$288,'PY1 Data(H)'!$A$1:$BR$288))</f>
        <v>0</v>
      </c>
      <c r="AY40" s="176" cm="1">
        <f t="array" ref="AY40">_xlfn.XLOOKUP(AY$1,'PY1 Data(H)'!$A$1:$BR$1,_xlfn.XLOOKUP($A40,'PY1 Data(H)'!$A$1:$A$288,'PY1 Data(H)'!$A$1:$BR$288))</f>
        <v>0</v>
      </c>
      <c r="AZ40" s="176" cm="1">
        <f t="array" ref="AZ40">_xlfn.XLOOKUP(AZ$1,'PY1 Data(H)'!$A$1:$BR$1,_xlfn.XLOOKUP($A40,'PY1 Data(H)'!$A$1:$A$288,'PY1 Data(H)'!$A$1:$BR$288))</f>
        <v>0</v>
      </c>
    </row>
    <row r="41" spans="1:52" x14ac:dyDescent="0.3">
      <c r="A41">
        <v>536</v>
      </c>
      <c r="D41" s="176" cm="1">
        <f t="array" ref="D41">_xlfn.XLOOKUP(D$1,'PY1 Data(H)'!$A$1:$BR$1,_xlfn.XLOOKUP($A41,'PY1 Data(H)'!$A$1:$A$288,'PY1 Data(H)'!$A$1:$BR$288))</f>
        <v>0</v>
      </c>
      <c r="E41" s="176" cm="1">
        <f t="array" ref="E41">_xlfn.XLOOKUP(E$1,'PY1 Data(H)'!$A$1:$BR$1,_xlfn.XLOOKUP($A41,'PY1 Data(H)'!$A$1:$A$288,'PY1 Data(H)'!$A$1:$BR$288))</f>
        <v>0</v>
      </c>
      <c r="F41" s="176" cm="1">
        <f t="array" ref="F41">_xlfn.XLOOKUP(F$1,'PY1 Data(H)'!$A$1:$BR$1,_xlfn.XLOOKUP($A41,'PY1 Data(H)'!$A$1:$A$288,'PY1 Data(H)'!$A$1:$BR$288))</f>
        <v>0</v>
      </c>
      <c r="G41" s="176" cm="1">
        <f t="array" ref="G41">_xlfn.XLOOKUP(G$1,'PY1 Data(H)'!$A$1:$BR$1,_xlfn.XLOOKUP($A41,'PY1 Data(H)'!$A$1:$A$288,'PY1 Data(H)'!$A$1:$BR$288))</f>
        <v>0</v>
      </c>
      <c r="H41" s="176" cm="1">
        <f t="array" ref="H41">_xlfn.XLOOKUP(H$1,'PY1 Data(H)'!$A$1:$BR$1,_xlfn.XLOOKUP($A41,'PY1 Data(H)'!$A$1:$A$288,'PY1 Data(H)'!$A$1:$BR$288))</f>
        <v>0</v>
      </c>
      <c r="I41" s="176" cm="1">
        <f t="array" ref="I41">_xlfn.XLOOKUP(I$1,'PY1 Data(H)'!$A$1:$BR$1,_xlfn.XLOOKUP($A41,'PY1 Data(H)'!$A$1:$A$288,'PY1 Data(H)'!$A$1:$BR$288))</f>
        <v>0</v>
      </c>
      <c r="J41" s="176" cm="1">
        <f t="array" ref="J41">_xlfn.XLOOKUP(J$1,'PY1 Data(H)'!$A$1:$BR$1,_xlfn.XLOOKUP($A41,'PY1 Data(H)'!$A$1:$A$288,'PY1 Data(H)'!$A$1:$BR$288))</f>
        <v>0</v>
      </c>
      <c r="K41" s="176" cm="1">
        <f t="array" ref="K41">_xlfn.XLOOKUP(K$1,'PY1 Data(H)'!$A$1:$BR$1,_xlfn.XLOOKUP($A41,'PY1 Data(H)'!$A$1:$A$288,'PY1 Data(H)'!$A$1:$BR$288))</f>
        <v>0</v>
      </c>
      <c r="L41" s="176" cm="1">
        <f t="array" ref="L41">_xlfn.XLOOKUP(L$1,'PY1 Data(H)'!$A$1:$BR$1,_xlfn.XLOOKUP($A41,'PY1 Data(H)'!$A$1:$A$288,'PY1 Data(H)'!$A$1:$BR$288))</f>
        <v>0</v>
      </c>
      <c r="M41" s="176" cm="1">
        <f t="array" ref="M41">_xlfn.XLOOKUP(M$1,'PY1 Data(H)'!$A$1:$BR$1,_xlfn.XLOOKUP($A41,'PY1 Data(H)'!$A$1:$A$288,'PY1 Data(H)'!$A$1:$BR$288))</f>
        <v>0</v>
      </c>
      <c r="N41" s="176" cm="1">
        <f t="array" ref="N41">_xlfn.XLOOKUP(N$1,'PY1 Data(H)'!$A$1:$BR$1,_xlfn.XLOOKUP($A41,'PY1 Data(H)'!$A$1:$A$288,'PY1 Data(H)'!$A$1:$BR$288))</f>
        <v>0</v>
      </c>
      <c r="O41" s="176" cm="1">
        <f t="array" ref="O41">_xlfn.XLOOKUP(O$1,'PY1 Data(H)'!$A$1:$BR$1,_xlfn.XLOOKUP($A41,'PY1 Data(H)'!$A$1:$A$288,'PY1 Data(H)'!$A$1:$BR$288))</f>
        <v>0</v>
      </c>
      <c r="P41" s="176" cm="1">
        <f t="array" ref="P41">_xlfn.XLOOKUP(P$1,'PY1 Data(H)'!$A$1:$BR$1,_xlfn.XLOOKUP($A41,'PY1 Data(H)'!$A$1:$A$288,'PY1 Data(H)'!$A$1:$BR$288))</f>
        <v>0</v>
      </c>
      <c r="Q41" s="176" cm="1">
        <f t="array" ref="Q41">_xlfn.XLOOKUP(Q$1,'PY1 Data(H)'!$A$1:$BR$1,_xlfn.XLOOKUP($A41,'PY1 Data(H)'!$A$1:$A$288,'PY1 Data(H)'!$A$1:$BR$288))</f>
        <v>0</v>
      </c>
      <c r="R41" s="176" cm="1">
        <f t="array" ref="R41">_xlfn.XLOOKUP(R$1,'PY1 Data(H)'!$A$1:$BR$1,_xlfn.XLOOKUP($A41,'PY1 Data(H)'!$A$1:$A$288,'PY1 Data(H)'!$A$1:$BR$288))</f>
        <v>0</v>
      </c>
      <c r="S41" s="176" cm="1">
        <f t="array" ref="S41">_xlfn.XLOOKUP(S$1,'PY1 Data(H)'!$A$1:$BR$1,_xlfn.XLOOKUP($A41,'PY1 Data(H)'!$A$1:$A$288,'PY1 Data(H)'!$A$1:$BR$288))</f>
        <v>0</v>
      </c>
      <c r="T41" s="176" cm="1">
        <f t="array" ref="T41">_xlfn.XLOOKUP(T$1,'PY1 Data(H)'!$A$1:$BR$1,_xlfn.XLOOKUP($A41,'PY1 Data(H)'!$A$1:$A$288,'PY1 Data(H)'!$A$1:$BR$288))</f>
        <v>0</v>
      </c>
      <c r="U41" s="176" cm="1">
        <f t="array" ref="U41">_xlfn.XLOOKUP(U$1,'PY1 Data(H)'!$A$1:$BR$1,_xlfn.XLOOKUP($A41,'PY1 Data(H)'!$A$1:$A$288,'PY1 Data(H)'!$A$1:$BR$288))</f>
        <v>0</v>
      </c>
      <c r="V41" s="176" cm="1">
        <f t="array" ref="V41">_xlfn.XLOOKUP(V$1,'PY1 Data(H)'!$A$1:$BR$1,_xlfn.XLOOKUP($A41,'PY1 Data(H)'!$A$1:$A$288,'PY1 Data(H)'!$A$1:$BR$288))</f>
        <v>0</v>
      </c>
      <c r="W41" s="176" cm="1">
        <f t="array" ref="W41">_xlfn.XLOOKUP(W$1,'PY1 Data(H)'!$A$1:$BR$1,_xlfn.XLOOKUP($A41,'PY1 Data(H)'!$A$1:$A$288,'PY1 Data(H)'!$A$1:$BR$288))</f>
        <v>0</v>
      </c>
      <c r="X41" s="176" cm="1">
        <f t="array" ref="X41">_xlfn.XLOOKUP(X$1,'PY1 Data(H)'!$A$1:$BR$1,_xlfn.XLOOKUP($A41,'PY1 Data(H)'!$A$1:$A$288,'PY1 Data(H)'!$A$1:$BR$288))</f>
        <v>0</v>
      </c>
      <c r="Y41" s="176" cm="1">
        <f t="array" ref="Y41">_xlfn.XLOOKUP(Y$1,'PY1 Data(H)'!$A$1:$BR$1,_xlfn.XLOOKUP($A41,'PY1 Data(H)'!$A$1:$A$288,'PY1 Data(H)'!$A$1:$BR$288))</f>
        <v>0</v>
      </c>
      <c r="Z41" s="176" cm="1">
        <f t="array" ref="Z41">_xlfn.XLOOKUP(Z$1,'PY1 Data(H)'!$A$1:$BR$1,_xlfn.XLOOKUP($A41,'PY1 Data(H)'!$A$1:$A$288,'PY1 Data(H)'!$A$1:$BR$288))</f>
        <v>0</v>
      </c>
      <c r="AA41" s="176" cm="1">
        <f t="array" ref="AA41">_xlfn.XLOOKUP(AA$1,'PY1 Data(H)'!$A$1:$BR$1,_xlfn.XLOOKUP($A41,'PY1 Data(H)'!$A$1:$A$288,'PY1 Data(H)'!$A$1:$BR$288))</f>
        <v>0</v>
      </c>
      <c r="AB41" s="176" cm="1">
        <f t="array" ref="AB41">_xlfn.XLOOKUP(AB$1,'PY1 Data(H)'!$A$1:$BR$1,_xlfn.XLOOKUP($A41,'PY1 Data(H)'!$A$1:$A$288,'PY1 Data(H)'!$A$1:$BR$288))</f>
        <v>0</v>
      </c>
      <c r="AC41" s="176" cm="1">
        <f t="array" ref="AC41">_xlfn.XLOOKUP(AC$1,'PY1 Data(H)'!$A$1:$BR$1,_xlfn.XLOOKUP($A41,'PY1 Data(H)'!$A$1:$A$288,'PY1 Data(H)'!$A$1:$BR$288))</f>
        <v>0</v>
      </c>
      <c r="AD41" s="176" cm="1">
        <f t="array" ref="AD41">_xlfn.XLOOKUP(AD$1,'PY1 Data(H)'!$A$1:$BR$1,_xlfn.XLOOKUP($A41,'PY1 Data(H)'!$A$1:$A$288,'PY1 Data(H)'!$A$1:$BR$288))</f>
        <v>0</v>
      </c>
      <c r="AE41" s="176" cm="1">
        <f t="array" ref="AE41">_xlfn.XLOOKUP(AE$1,'PY1 Data(H)'!$A$1:$BR$1,_xlfn.XLOOKUP($A41,'PY1 Data(H)'!$A$1:$A$288,'PY1 Data(H)'!$A$1:$BR$288))</f>
        <v>0</v>
      </c>
      <c r="AF41" s="176" cm="1">
        <f t="array" ref="AF41">_xlfn.XLOOKUP(AF$1,'PY1 Data(H)'!$A$1:$BR$1,_xlfn.XLOOKUP($A41,'PY1 Data(H)'!$A$1:$A$288,'PY1 Data(H)'!$A$1:$BR$288))</f>
        <v>0</v>
      </c>
      <c r="AG41" s="176" cm="1">
        <f t="array" ref="AG41">_xlfn.XLOOKUP(AG$1,'PY1 Data(H)'!$A$1:$BR$1,_xlfn.XLOOKUP($A41,'PY1 Data(H)'!$A$1:$A$288,'PY1 Data(H)'!$A$1:$BR$288))</f>
        <v>0</v>
      </c>
      <c r="AH41" s="176" cm="1">
        <f t="array" ref="AH41">_xlfn.XLOOKUP(AH$1,'PY1 Data(H)'!$A$1:$BR$1,_xlfn.XLOOKUP($A41,'PY1 Data(H)'!$A$1:$A$288,'PY1 Data(H)'!$A$1:$BR$288))</f>
        <v>0</v>
      </c>
      <c r="AI41" s="176" cm="1">
        <f t="array" ref="AI41">_xlfn.XLOOKUP(AI$1,'PY1 Data(H)'!$A$1:$BR$1,_xlfn.XLOOKUP($A41,'PY1 Data(H)'!$A$1:$A$288,'PY1 Data(H)'!$A$1:$BR$288))</f>
        <v>0</v>
      </c>
      <c r="AJ41" s="176" cm="1">
        <f t="array" ref="AJ41">_xlfn.XLOOKUP(AJ$1,'PY1 Data(H)'!$A$1:$BR$1,_xlfn.XLOOKUP($A41,'PY1 Data(H)'!$A$1:$A$288,'PY1 Data(H)'!$A$1:$BR$288))</f>
        <v>0</v>
      </c>
      <c r="AK41" s="176" cm="1">
        <f t="array" ref="AK41">_xlfn.XLOOKUP(AK$1,'PY1 Data(H)'!$A$1:$BR$1,_xlfn.XLOOKUP($A41,'PY1 Data(H)'!$A$1:$A$288,'PY1 Data(H)'!$A$1:$BR$288))</f>
        <v>0</v>
      </c>
      <c r="AL41" s="176" cm="1">
        <f t="array" ref="AL41">_xlfn.XLOOKUP(AL$1,'PY1 Data(H)'!$A$1:$BR$1,_xlfn.XLOOKUP($A41,'PY1 Data(H)'!$A$1:$A$288,'PY1 Data(H)'!$A$1:$BR$288))</f>
        <v>0</v>
      </c>
      <c r="AM41" s="176" cm="1">
        <f t="array" ref="AM41">_xlfn.XLOOKUP(AM$1,'PY1 Data(H)'!$A$1:$BR$1,_xlfn.XLOOKUP($A41,'PY1 Data(H)'!$A$1:$A$288,'PY1 Data(H)'!$A$1:$BR$288))</f>
        <v>0</v>
      </c>
      <c r="AN41" s="176" cm="1">
        <f t="array" ref="AN41">_xlfn.XLOOKUP(AN$1,'PY1 Data(H)'!$A$1:$BR$1,_xlfn.XLOOKUP($A41,'PY1 Data(H)'!$A$1:$A$288,'PY1 Data(H)'!$A$1:$BR$288))</f>
        <v>0</v>
      </c>
      <c r="AO41" s="176" cm="1">
        <f t="array" ref="AO41">_xlfn.XLOOKUP(AO$1,'PY1 Data(H)'!$A$1:$BR$1,_xlfn.XLOOKUP($A41,'PY1 Data(H)'!$A$1:$A$288,'PY1 Data(H)'!$A$1:$BR$288))</f>
        <v>0</v>
      </c>
      <c r="AP41" s="176" cm="1">
        <f t="array" ref="AP41">_xlfn.XLOOKUP(AP$1,'PY1 Data(H)'!$A$1:$BR$1,_xlfn.XLOOKUP($A41,'PY1 Data(H)'!$A$1:$A$288,'PY1 Data(H)'!$A$1:$BR$288))</f>
        <v>0</v>
      </c>
      <c r="AQ41" s="176" cm="1">
        <f t="array" ref="AQ41">_xlfn.XLOOKUP(AQ$1,'PY1 Data(H)'!$A$1:$BR$1,_xlfn.XLOOKUP($A41,'PY1 Data(H)'!$A$1:$A$288,'PY1 Data(H)'!$A$1:$BR$288))</f>
        <v>0</v>
      </c>
      <c r="AR41" s="176" cm="1">
        <f t="array" ref="AR41">_xlfn.XLOOKUP(AR$1,'PY1 Data(H)'!$A$1:$BR$1,_xlfn.XLOOKUP($A41,'PY1 Data(H)'!$A$1:$A$288,'PY1 Data(H)'!$A$1:$BR$288))</f>
        <v>0</v>
      </c>
      <c r="AS41" s="176" cm="1">
        <f t="array" ref="AS41">_xlfn.XLOOKUP(AS$1,'PY1 Data(H)'!$A$1:$BR$1,_xlfn.XLOOKUP($A41,'PY1 Data(H)'!$A$1:$A$288,'PY1 Data(H)'!$A$1:$BR$288))</f>
        <v>0</v>
      </c>
      <c r="AT41" s="176" cm="1">
        <f t="array" ref="AT41">_xlfn.XLOOKUP(AT$1,'PY1 Data(H)'!$A$1:$BR$1,_xlfn.XLOOKUP($A41,'PY1 Data(H)'!$A$1:$A$288,'PY1 Data(H)'!$A$1:$BR$288))</f>
        <v>0</v>
      </c>
      <c r="AU41" s="176" cm="1">
        <f t="array" ref="AU41">_xlfn.XLOOKUP(AU$1,'PY1 Data(H)'!$A$1:$BR$1,_xlfn.XLOOKUP($A41,'PY1 Data(H)'!$A$1:$A$288,'PY1 Data(H)'!$A$1:$BR$288))</f>
        <v>0</v>
      </c>
      <c r="AV41" s="176" cm="1">
        <f t="array" ref="AV41">_xlfn.XLOOKUP(AV$1,'PY1 Data(H)'!$A$1:$BR$1,_xlfn.XLOOKUP($A41,'PY1 Data(H)'!$A$1:$A$288,'PY1 Data(H)'!$A$1:$BR$288))</f>
        <v>0</v>
      </c>
      <c r="AW41" s="176" cm="1">
        <f t="array" ref="AW41">_xlfn.XLOOKUP(AW$1,'PY1 Data(H)'!$A$1:$BR$1,_xlfn.XLOOKUP($A41,'PY1 Data(H)'!$A$1:$A$288,'PY1 Data(H)'!$A$1:$BR$288))</f>
        <v>0</v>
      </c>
      <c r="AX41" s="176" cm="1">
        <f t="array" ref="AX41">_xlfn.XLOOKUP(AX$1,'PY1 Data(H)'!$A$1:$BR$1,_xlfn.XLOOKUP($A41,'PY1 Data(H)'!$A$1:$A$288,'PY1 Data(H)'!$A$1:$BR$288))</f>
        <v>0</v>
      </c>
      <c r="AY41" s="176" cm="1">
        <f t="array" ref="AY41">_xlfn.XLOOKUP(AY$1,'PY1 Data(H)'!$A$1:$BR$1,_xlfn.XLOOKUP($A41,'PY1 Data(H)'!$A$1:$A$288,'PY1 Data(H)'!$A$1:$BR$288))</f>
        <v>0</v>
      </c>
      <c r="AZ41" s="176" cm="1">
        <f t="array" ref="AZ41">_xlfn.XLOOKUP(AZ$1,'PY1 Data(H)'!$A$1:$BR$1,_xlfn.XLOOKUP($A41,'PY1 Data(H)'!$A$1:$A$288,'PY1 Data(H)'!$A$1:$BR$288))</f>
        <v>0</v>
      </c>
    </row>
    <row r="42" spans="1:52" x14ac:dyDescent="0.3">
      <c r="A42">
        <v>586</v>
      </c>
      <c r="D42" s="176" cm="1">
        <f t="array" ref="D42">_xlfn.XLOOKUP(D$1,'PY1 Data(H)'!$A$1:$BR$1,_xlfn.XLOOKUP($A42,'PY1 Data(H)'!$A$1:$A$288,'PY1 Data(H)'!$A$1:$BR$288))</f>
        <v>0</v>
      </c>
      <c r="E42" s="176" cm="1">
        <f t="array" ref="E42">_xlfn.XLOOKUP(E$1,'PY1 Data(H)'!$A$1:$BR$1,_xlfn.XLOOKUP($A42,'PY1 Data(H)'!$A$1:$A$288,'PY1 Data(H)'!$A$1:$BR$288))</f>
        <v>0</v>
      </c>
      <c r="F42" s="176" cm="1">
        <f t="array" ref="F42">_xlfn.XLOOKUP(F$1,'PY1 Data(H)'!$A$1:$BR$1,_xlfn.XLOOKUP($A42,'PY1 Data(H)'!$A$1:$A$288,'PY1 Data(H)'!$A$1:$BR$288))</f>
        <v>0</v>
      </c>
      <c r="G42" s="176" cm="1">
        <f t="array" ref="G42">_xlfn.XLOOKUP(G$1,'PY1 Data(H)'!$A$1:$BR$1,_xlfn.XLOOKUP($A42,'PY1 Data(H)'!$A$1:$A$288,'PY1 Data(H)'!$A$1:$BR$288))</f>
        <v>0</v>
      </c>
      <c r="H42" s="176" cm="1">
        <f t="array" ref="H42">_xlfn.XLOOKUP(H$1,'PY1 Data(H)'!$A$1:$BR$1,_xlfn.XLOOKUP($A42,'PY1 Data(H)'!$A$1:$A$288,'PY1 Data(H)'!$A$1:$BR$288))</f>
        <v>0</v>
      </c>
      <c r="I42" s="176" cm="1">
        <f t="array" ref="I42">_xlfn.XLOOKUP(I$1,'PY1 Data(H)'!$A$1:$BR$1,_xlfn.XLOOKUP($A42,'PY1 Data(H)'!$A$1:$A$288,'PY1 Data(H)'!$A$1:$BR$288))</f>
        <v>0</v>
      </c>
      <c r="J42" s="176" cm="1">
        <f t="array" ref="J42">_xlfn.XLOOKUP(J$1,'PY1 Data(H)'!$A$1:$BR$1,_xlfn.XLOOKUP($A42,'PY1 Data(H)'!$A$1:$A$288,'PY1 Data(H)'!$A$1:$BR$288))</f>
        <v>0</v>
      </c>
      <c r="K42" s="176" cm="1">
        <f t="array" ref="K42">_xlfn.XLOOKUP(K$1,'PY1 Data(H)'!$A$1:$BR$1,_xlfn.XLOOKUP($A42,'PY1 Data(H)'!$A$1:$A$288,'PY1 Data(H)'!$A$1:$BR$288))</f>
        <v>0</v>
      </c>
      <c r="L42" s="176" cm="1">
        <f t="array" ref="L42">_xlfn.XLOOKUP(L$1,'PY1 Data(H)'!$A$1:$BR$1,_xlfn.XLOOKUP($A42,'PY1 Data(H)'!$A$1:$A$288,'PY1 Data(H)'!$A$1:$BR$288))</f>
        <v>0</v>
      </c>
      <c r="M42" s="176" cm="1">
        <f t="array" ref="M42">_xlfn.XLOOKUP(M$1,'PY1 Data(H)'!$A$1:$BR$1,_xlfn.XLOOKUP($A42,'PY1 Data(H)'!$A$1:$A$288,'PY1 Data(H)'!$A$1:$BR$288))</f>
        <v>0</v>
      </c>
      <c r="N42" s="176" cm="1">
        <f t="array" ref="N42">_xlfn.XLOOKUP(N$1,'PY1 Data(H)'!$A$1:$BR$1,_xlfn.XLOOKUP($A42,'PY1 Data(H)'!$A$1:$A$288,'PY1 Data(H)'!$A$1:$BR$288))</f>
        <v>0</v>
      </c>
      <c r="O42" s="176" cm="1">
        <f t="array" ref="O42">_xlfn.XLOOKUP(O$1,'PY1 Data(H)'!$A$1:$BR$1,_xlfn.XLOOKUP($A42,'PY1 Data(H)'!$A$1:$A$288,'PY1 Data(H)'!$A$1:$BR$288))</f>
        <v>0</v>
      </c>
      <c r="P42" s="176" cm="1">
        <f t="array" ref="P42">_xlfn.XLOOKUP(P$1,'PY1 Data(H)'!$A$1:$BR$1,_xlfn.XLOOKUP($A42,'PY1 Data(H)'!$A$1:$A$288,'PY1 Data(H)'!$A$1:$BR$288))</f>
        <v>0</v>
      </c>
      <c r="Q42" s="176" cm="1">
        <f t="array" ref="Q42">_xlfn.XLOOKUP(Q$1,'PY1 Data(H)'!$A$1:$BR$1,_xlfn.XLOOKUP($A42,'PY1 Data(H)'!$A$1:$A$288,'PY1 Data(H)'!$A$1:$BR$288))</f>
        <v>0</v>
      </c>
      <c r="R42" s="176" cm="1">
        <f t="array" ref="R42">_xlfn.XLOOKUP(R$1,'PY1 Data(H)'!$A$1:$BR$1,_xlfn.XLOOKUP($A42,'PY1 Data(H)'!$A$1:$A$288,'PY1 Data(H)'!$A$1:$BR$288))</f>
        <v>0</v>
      </c>
      <c r="S42" s="176" cm="1">
        <f t="array" ref="S42">_xlfn.XLOOKUP(S$1,'PY1 Data(H)'!$A$1:$BR$1,_xlfn.XLOOKUP($A42,'PY1 Data(H)'!$A$1:$A$288,'PY1 Data(H)'!$A$1:$BR$288))</f>
        <v>0</v>
      </c>
      <c r="T42" s="176" cm="1">
        <f t="array" ref="T42">_xlfn.XLOOKUP(T$1,'PY1 Data(H)'!$A$1:$BR$1,_xlfn.XLOOKUP($A42,'PY1 Data(H)'!$A$1:$A$288,'PY1 Data(H)'!$A$1:$BR$288))</f>
        <v>0</v>
      </c>
      <c r="U42" s="176" cm="1">
        <f t="array" ref="U42">_xlfn.XLOOKUP(U$1,'PY1 Data(H)'!$A$1:$BR$1,_xlfn.XLOOKUP($A42,'PY1 Data(H)'!$A$1:$A$288,'PY1 Data(H)'!$A$1:$BR$288))</f>
        <v>0</v>
      </c>
      <c r="V42" s="176" cm="1">
        <f t="array" ref="V42">_xlfn.XLOOKUP(V$1,'PY1 Data(H)'!$A$1:$BR$1,_xlfn.XLOOKUP($A42,'PY1 Data(H)'!$A$1:$A$288,'PY1 Data(H)'!$A$1:$BR$288))</f>
        <v>0</v>
      </c>
      <c r="W42" s="176" cm="1">
        <f t="array" ref="W42">_xlfn.XLOOKUP(W$1,'PY1 Data(H)'!$A$1:$BR$1,_xlfn.XLOOKUP($A42,'PY1 Data(H)'!$A$1:$A$288,'PY1 Data(H)'!$A$1:$BR$288))</f>
        <v>0</v>
      </c>
      <c r="X42" s="176" cm="1">
        <f t="array" ref="X42">_xlfn.XLOOKUP(X$1,'PY1 Data(H)'!$A$1:$BR$1,_xlfn.XLOOKUP($A42,'PY1 Data(H)'!$A$1:$A$288,'PY1 Data(H)'!$A$1:$BR$288))</f>
        <v>0</v>
      </c>
      <c r="Y42" s="176" cm="1">
        <f t="array" ref="Y42">_xlfn.XLOOKUP(Y$1,'PY1 Data(H)'!$A$1:$BR$1,_xlfn.XLOOKUP($A42,'PY1 Data(H)'!$A$1:$A$288,'PY1 Data(H)'!$A$1:$BR$288))</f>
        <v>0</v>
      </c>
      <c r="Z42" s="176" cm="1">
        <f t="array" ref="Z42">_xlfn.XLOOKUP(Z$1,'PY1 Data(H)'!$A$1:$BR$1,_xlfn.XLOOKUP($A42,'PY1 Data(H)'!$A$1:$A$288,'PY1 Data(H)'!$A$1:$BR$288))</f>
        <v>0</v>
      </c>
      <c r="AA42" s="176" cm="1">
        <f t="array" ref="AA42">_xlfn.XLOOKUP(AA$1,'PY1 Data(H)'!$A$1:$BR$1,_xlfn.XLOOKUP($A42,'PY1 Data(H)'!$A$1:$A$288,'PY1 Data(H)'!$A$1:$BR$288))</f>
        <v>0</v>
      </c>
      <c r="AB42" s="176" cm="1">
        <f t="array" ref="AB42">_xlfn.XLOOKUP(AB$1,'PY1 Data(H)'!$A$1:$BR$1,_xlfn.XLOOKUP($A42,'PY1 Data(H)'!$A$1:$A$288,'PY1 Data(H)'!$A$1:$BR$288))</f>
        <v>0</v>
      </c>
      <c r="AC42" s="176" cm="1">
        <f t="array" ref="AC42">_xlfn.XLOOKUP(AC$1,'PY1 Data(H)'!$A$1:$BR$1,_xlfn.XLOOKUP($A42,'PY1 Data(H)'!$A$1:$A$288,'PY1 Data(H)'!$A$1:$BR$288))</f>
        <v>0</v>
      </c>
      <c r="AD42" s="176" cm="1">
        <f t="array" ref="AD42">_xlfn.XLOOKUP(AD$1,'PY1 Data(H)'!$A$1:$BR$1,_xlfn.XLOOKUP($A42,'PY1 Data(H)'!$A$1:$A$288,'PY1 Data(H)'!$A$1:$BR$288))</f>
        <v>0</v>
      </c>
      <c r="AE42" s="176" cm="1">
        <f t="array" ref="AE42">_xlfn.XLOOKUP(AE$1,'PY1 Data(H)'!$A$1:$BR$1,_xlfn.XLOOKUP($A42,'PY1 Data(H)'!$A$1:$A$288,'PY1 Data(H)'!$A$1:$BR$288))</f>
        <v>0</v>
      </c>
      <c r="AF42" s="176" cm="1">
        <f t="array" ref="AF42">_xlfn.XLOOKUP(AF$1,'PY1 Data(H)'!$A$1:$BR$1,_xlfn.XLOOKUP($A42,'PY1 Data(H)'!$A$1:$A$288,'PY1 Data(H)'!$A$1:$BR$288))</f>
        <v>0</v>
      </c>
      <c r="AG42" s="176" cm="1">
        <f t="array" ref="AG42">_xlfn.XLOOKUP(AG$1,'PY1 Data(H)'!$A$1:$BR$1,_xlfn.XLOOKUP($A42,'PY1 Data(H)'!$A$1:$A$288,'PY1 Data(H)'!$A$1:$BR$288))</f>
        <v>0</v>
      </c>
      <c r="AH42" s="176" cm="1">
        <f t="array" ref="AH42">_xlfn.XLOOKUP(AH$1,'PY1 Data(H)'!$A$1:$BR$1,_xlfn.XLOOKUP($A42,'PY1 Data(H)'!$A$1:$A$288,'PY1 Data(H)'!$A$1:$BR$288))</f>
        <v>0</v>
      </c>
      <c r="AI42" s="176" cm="1">
        <f t="array" ref="AI42">_xlfn.XLOOKUP(AI$1,'PY1 Data(H)'!$A$1:$BR$1,_xlfn.XLOOKUP($A42,'PY1 Data(H)'!$A$1:$A$288,'PY1 Data(H)'!$A$1:$BR$288))</f>
        <v>0</v>
      </c>
      <c r="AJ42" s="176" cm="1">
        <f t="array" ref="AJ42">_xlfn.XLOOKUP(AJ$1,'PY1 Data(H)'!$A$1:$BR$1,_xlfn.XLOOKUP($A42,'PY1 Data(H)'!$A$1:$A$288,'PY1 Data(H)'!$A$1:$BR$288))</f>
        <v>0</v>
      </c>
      <c r="AK42" s="176" cm="1">
        <f t="array" ref="AK42">_xlfn.XLOOKUP(AK$1,'PY1 Data(H)'!$A$1:$BR$1,_xlfn.XLOOKUP($A42,'PY1 Data(H)'!$A$1:$A$288,'PY1 Data(H)'!$A$1:$BR$288))</f>
        <v>0</v>
      </c>
      <c r="AL42" s="176" cm="1">
        <f t="array" ref="AL42">_xlfn.XLOOKUP(AL$1,'PY1 Data(H)'!$A$1:$BR$1,_xlfn.XLOOKUP($A42,'PY1 Data(H)'!$A$1:$A$288,'PY1 Data(H)'!$A$1:$BR$288))</f>
        <v>0</v>
      </c>
      <c r="AM42" s="176" cm="1">
        <f t="array" ref="AM42">_xlfn.XLOOKUP(AM$1,'PY1 Data(H)'!$A$1:$BR$1,_xlfn.XLOOKUP($A42,'PY1 Data(H)'!$A$1:$A$288,'PY1 Data(H)'!$A$1:$BR$288))</f>
        <v>0</v>
      </c>
      <c r="AN42" s="176" cm="1">
        <f t="array" ref="AN42">_xlfn.XLOOKUP(AN$1,'PY1 Data(H)'!$A$1:$BR$1,_xlfn.XLOOKUP($A42,'PY1 Data(H)'!$A$1:$A$288,'PY1 Data(H)'!$A$1:$BR$288))</f>
        <v>0</v>
      </c>
      <c r="AO42" s="176" cm="1">
        <f t="array" ref="AO42">_xlfn.XLOOKUP(AO$1,'PY1 Data(H)'!$A$1:$BR$1,_xlfn.XLOOKUP($A42,'PY1 Data(H)'!$A$1:$A$288,'PY1 Data(H)'!$A$1:$BR$288))</f>
        <v>0</v>
      </c>
      <c r="AP42" s="176" cm="1">
        <f t="array" ref="AP42">_xlfn.XLOOKUP(AP$1,'PY1 Data(H)'!$A$1:$BR$1,_xlfn.XLOOKUP($A42,'PY1 Data(H)'!$A$1:$A$288,'PY1 Data(H)'!$A$1:$BR$288))</f>
        <v>0</v>
      </c>
      <c r="AQ42" s="176" cm="1">
        <f t="array" ref="AQ42">_xlfn.XLOOKUP(AQ$1,'PY1 Data(H)'!$A$1:$BR$1,_xlfn.XLOOKUP($A42,'PY1 Data(H)'!$A$1:$A$288,'PY1 Data(H)'!$A$1:$BR$288))</f>
        <v>0</v>
      </c>
      <c r="AR42" s="176" cm="1">
        <f t="array" ref="AR42">_xlfn.XLOOKUP(AR$1,'PY1 Data(H)'!$A$1:$BR$1,_xlfn.XLOOKUP($A42,'PY1 Data(H)'!$A$1:$A$288,'PY1 Data(H)'!$A$1:$BR$288))</f>
        <v>0</v>
      </c>
      <c r="AS42" s="176" cm="1">
        <f t="array" ref="AS42">_xlfn.XLOOKUP(AS$1,'PY1 Data(H)'!$A$1:$BR$1,_xlfn.XLOOKUP($A42,'PY1 Data(H)'!$A$1:$A$288,'PY1 Data(H)'!$A$1:$BR$288))</f>
        <v>0</v>
      </c>
      <c r="AT42" s="176" cm="1">
        <f t="array" ref="AT42">_xlfn.XLOOKUP(AT$1,'PY1 Data(H)'!$A$1:$BR$1,_xlfn.XLOOKUP($A42,'PY1 Data(H)'!$A$1:$A$288,'PY1 Data(H)'!$A$1:$BR$288))</f>
        <v>0</v>
      </c>
      <c r="AU42" s="176" cm="1">
        <f t="array" ref="AU42">_xlfn.XLOOKUP(AU$1,'PY1 Data(H)'!$A$1:$BR$1,_xlfn.XLOOKUP($A42,'PY1 Data(H)'!$A$1:$A$288,'PY1 Data(H)'!$A$1:$BR$288))</f>
        <v>0</v>
      </c>
      <c r="AV42" s="176" cm="1">
        <f t="array" ref="AV42">_xlfn.XLOOKUP(AV$1,'PY1 Data(H)'!$A$1:$BR$1,_xlfn.XLOOKUP($A42,'PY1 Data(H)'!$A$1:$A$288,'PY1 Data(H)'!$A$1:$BR$288))</f>
        <v>0</v>
      </c>
      <c r="AW42" s="176" cm="1">
        <f t="array" ref="AW42">_xlfn.XLOOKUP(AW$1,'PY1 Data(H)'!$A$1:$BR$1,_xlfn.XLOOKUP($A42,'PY1 Data(H)'!$A$1:$A$288,'PY1 Data(H)'!$A$1:$BR$288))</f>
        <v>0</v>
      </c>
      <c r="AX42" s="176" cm="1">
        <f t="array" ref="AX42">_xlfn.XLOOKUP(AX$1,'PY1 Data(H)'!$A$1:$BR$1,_xlfn.XLOOKUP($A42,'PY1 Data(H)'!$A$1:$A$288,'PY1 Data(H)'!$A$1:$BR$288))</f>
        <v>0</v>
      </c>
      <c r="AY42" s="176" cm="1">
        <f t="array" ref="AY42">_xlfn.XLOOKUP(AY$1,'PY1 Data(H)'!$A$1:$BR$1,_xlfn.XLOOKUP($A42,'PY1 Data(H)'!$A$1:$A$288,'PY1 Data(H)'!$A$1:$BR$288))</f>
        <v>0</v>
      </c>
      <c r="AZ42" s="176" cm="1">
        <f t="array" ref="AZ42">_xlfn.XLOOKUP(AZ$1,'PY1 Data(H)'!$A$1:$BR$1,_xlfn.XLOOKUP($A42,'PY1 Data(H)'!$A$1:$A$288,'PY1 Data(H)'!$A$1:$BR$288))</f>
        <v>0</v>
      </c>
    </row>
    <row r="43" spans="1:52" x14ac:dyDescent="0.3">
      <c r="A43">
        <v>379</v>
      </c>
      <c r="D43" s="176" cm="1">
        <f t="array" ref="D43">_xlfn.XLOOKUP(D$1,'PY1 Data(H)'!$A$1:$BR$1,_xlfn.XLOOKUP($A43,'PY1 Data(H)'!$A$1:$A$288,'PY1 Data(H)'!$A$1:$BR$288))</f>
        <v>0</v>
      </c>
      <c r="E43" s="176" cm="1">
        <f t="array" ref="E43">_xlfn.XLOOKUP(E$1,'PY1 Data(H)'!$A$1:$BR$1,_xlfn.XLOOKUP($A43,'PY1 Data(H)'!$A$1:$A$288,'PY1 Data(H)'!$A$1:$BR$288))</f>
        <v>0</v>
      </c>
      <c r="F43" s="176" cm="1">
        <f t="array" ref="F43">_xlfn.XLOOKUP(F$1,'PY1 Data(H)'!$A$1:$BR$1,_xlfn.XLOOKUP($A43,'PY1 Data(H)'!$A$1:$A$288,'PY1 Data(H)'!$A$1:$BR$288))</f>
        <v>0</v>
      </c>
      <c r="G43" s="176" cm="1">
        <f t="array" ref="G43">_xlfn.XLOOKUP(G$1,'PY1 Data(H)'!$A$1:$BR$1,_xlfn.XLOOKUP($A43,'PY1 Data(H)'!$A$1:$A$288,'PY1 Data(H)'!$A$1:$BR$288))</f>
        <v>0</v>
      </c>
      <c r="H43" s="176" cm="1">
        <f t="array" ref="H43">_xlfn.XLOOKUP(H$1,'PY1 Data(H)'!$A$1:$BR$1,_xlfn.XLOOKUP($A43,'PY1 Data(H)'!$A$1:$A$288,'PY1 Data(H)'!$A$1:$BR$288))</f>
        <v>0</v>
      </c>
      <c r="I43" s="176" cm="1">
        <f t="array" ref="I43">_xlfn.XLOOKUP(I$1,'PY1 Data(H)'!$A$1:$BR$1,_xlfn.XLOOKUP($A43,'PY1 Data(H)'!$A$1:$A$288,'PY1 Data(H)'!$A$1:$BR$288))</f>
        <v>0</v>
      </c>
      <c r="J43" s="176" cm="1">
        <f t="array" ref="J43">_xlfn.XLOOKUP(J$1,'PY1 Data(H)'!$A$1:$BR$1,_xlfn.XLOOKUP($A43,'PY1 Data(H)'!$A$1:$A$288,'PY1 Data(H)'!$A$1:$BR$288))</f>
        <v>0</v>
      </c>
      <c r="K43" s="176" cm="1">
        <f t="array" ref="K43">_xlfn.XLOOKUP(K$1,'PY1 Data(H)'!$A$1:$BR$1,_xlfn.XLOOKUP($A43,'PY1 Data(H)'!$A$1:$A$288,'PY1 Data(H)'!$A$1:$BR$288))</f>
        <v>0</v>
      </c>
      <c r="L43" s="176" cm="1">
        <f t="array" ref="L43">_xlfn.XLOOKUP(L$1,'PY1 Data(H)'!$A$1:$BR$1,_xlfn.XLOOKUP($A43,'PY1 Data(H)'!$A$1:$A$288,'PY1 Data(H)'!$A$1:$BR$288))</f>
        <v>0</v>
      </c>
      <c r="M43" s="176" cm="1">
        <f t="array" ref="M43">_xlfn.XLOOKUP(M$1,'PY1 Data(H)'!$A$1:$BR$1,_xlfn.XLOOKUP($A43,'PY1 Data(H)'!$A$1:$A$288,'PY1 Data(H)'!$A$1:$BR$288))</f>
        <v>0</v>
      </c>
      <c r="N43" s="176" cm="1">
        <f t="array" ref="N43">_xlfn.XLOOKUP(N$1,'PY1 Data(H)'!$A$1:$BR$1,_xlfn.XLOOKUP($A43,'PY1 Data(H)'!$A$1:$A$288,'PY1 Data(H)'!$A$1:$BR$288))</f>
        <v>0</v>
      </c>
      <c r="O43" s="176" cm="1">
        <f t="array" ref="O43">_xlfn.XLOOKUP(O$1,'PY1 Data(H)'!$A$1:$BR$1,_xlfn.XLOOKUP($A43,'PY1 Data(H)'!$A$1:$A$288,'PY1 Data(H)'!$A$1:$BR$288))</f>
        <v>0</v>
      </c>
      <c r="P43" s="176" cm="1">
        <f t="array" ref="P43">_xlfn.XLOOKUP(P$1,'PY1 Data(H)'!$A$1:$BR$1,_xlfn.XLOOKUP($A43,'PY1 Data(H)'!$A$1:$A$288,'PY1 Data(H)'!$A$1:$BR$288))</f>
        <v>0</v>
      </c>
      <c r="Q43" s="176" cm="1">
        <f t="array" ref="Q43">_xlfn.XLOOKUP(Q$1,'PY1 Data(H)'!$A$1:$BR$1,_xlfn.XLOOKUP($A43,'PY1 Data(H)'!$A$1:$A$288,'PY1 Data(H)'!$A$1:$BR$288))</f>
        <v>0</v>
      </c>
      <c r="R43" s="176" cm="1">
        <f t="array" ref="R43">_xlfn.XLOOKUP(R$1,'PY1 Data(H)'!$A$1:$BR$1,_xlfn.XLOOKUP($A43,'PY1 Data(H)'!$A$1:$A$288,'PY1 Data(H)'!$A$1:$BR$288))</f>
        <v>0</v>
      </c>
      <c r="S43" s="176" cm="1">
        <f t="array" ref="S43">_xlfn.XLOOKUP(S$1,'PY1 Data(H)'!$A$1:$BR$1,_xlfn.XLOOKUP($A43,'PY1 Data(H)'!$A$1:$A$288,'PY1 Data(H)'!$A$1:$BR$288))</f>
        <v>0</v>
      </c>
      <c r="T43" s="176" cm="1">
        <f t="array" ref="T43">_xlfn.XLOOKUP(T$1,'PY1 Data(H)'!$A$1:$BR$1,_xlfn.XLOOKUP($A43,'PY1 Data(H)'!$A$1:$A$288,'PY1 Data(H)'!$A$1:$BR$288))</f>
        <v>0</v>
      </c>
      <c r="U43" s="176" cm="1">
        <f t="array" ref="U43">_xlfn.XLOOKUP(U$1,'PY1 Data(H)'!$A$1:$BR$1,_xlfn.XLOOKUP($A43,'PY1 Data(H)'!$A$1:$A$288,'PY1 Data(H)'!$A$1:$BR$288))</f>
        <v>0</v>
      </c>
      <c r="V43" s="176" cm="1">
        <f t="array" ref="V43">_xlfn.XLOOKUP(V$1,'PY1 Data(H)'!$A$1:$BR$1,_xlfn.XLOOKUP($A43,'PY1 Data(H)'!$A$1:$A$288,'PY1 Data(H)'!$A$1:$BR$288))</f>
        <v>0</v>
      </c>
      <c r="W43" s="176" cm="1">
        <f t="array" ref="W43">_xlfn.XLOOKUP(W$1,'PY1 Data(H)'!$A$1:$BR$1,_xlfn.XLOOKUP($A43,'PY1 Data(H)'!$A$1:$A$288,'PY1 Data(H)'!$A$1:$BR$288))</f>
        <v>0</v>
      </c>
      <c r="X43" s="176" cm="1">
        <f t="array" ref="X43">_xlfn.XLOOKUP(X$1,'PY1 Data(H)'!$A$1:$BR$1,_xlfn.XLOOKUP($A43,'PY1 Data(H)'!$A$1:$A$288,'PY1 Data(H)'!$A$1:$BR$288))</f>
        <v>0</v>
      </c>
      <c r="Y43" s="176" cm="1">
        <f t="array" ref="Y43">_xlfn.XLOOKUP(Y$1,'PY1 Data(H)'!$A$1:$BR$1,_xlfn.XLOOKUP($A43,'PY1 Data(H)'!$A$1:$A$288,'PY1 Data(H)'!$A$1:$BR$288))</f>
        <v>0</v>
      </c>
      <c r="Z43" s="176" cm="1">
        <f t="array" ref="Z43">_xlfn.XLOOKUP(Z$1,'PY1 Data(H)'!$A$1:$BR$1,_xlfn.XLOOKUP($A43,'PY1 Data(H)'!$A$1:$A$288,'PY1 Data(H)'!$A$1:$BR$288))</f>
        <v>0</v>
      </c>
      <c r="AA43" s="176" cm="1">
        <f t="array" ref="AA43">_xlfn.XLOOKUP(AA$1,'PY1 Data(H)'!$A$1:$BR$1,_xlfn.XLOOKUP($A43,'PY1 Data(H)'!$A$1:$A$288,'PY1 Data(H)'!$A$1:$BR$288))</f>
        <v>0</v>
      </c>
      <c r="AB43" s="176" cm="1">
        <f t="array" ref="AB43">_xlfn.XLOOKUP(AB$1,'PY1 Data(H)'!$A$1:$BR$1,_xlfn.XLOOKUP($A43,'PY1 Data(H)'!$A$1:$A$288,'PY1 Data(H)'!$A$1:$BR$288))</f>
        <v>0</v>
      </c>
      <c r="AC43" s="176" cm="1">
        <f t="array" ref="AC43">_xlfn.XLOOKUP(AC$1,'PY1 Data(H)'!$A$1:$BR$1,_xlfn.XLOOKUP($A43,'PY1 Data(H)'!$A$1:$A$288,'PY1 Data(H)'!$A$1:$BR$288))</f>
        <v>0</v>
      </c>
      <c r="AD43" s="176" cm="1">
        <f t="array" ref="AD43">_xlfn.XLOOKUP(AD$1,'PY1 Data(H)'!$A$1:$BR$1,_xlfn.XLOOKUP($A43,'PY1 Data(H)'!$A$1:$A$288,'PY1 Data(H)'!$A$1:$BR$288))</f>
        <v>0</v>
      </c>
      <c r="AE43" s="176" cm="1">
        <f t="array" ref="AE43">_xlfn.XLOOKUP(AE$1,'PY1 Data(H)'!$A$1:$BR$1,_xlfn.XLOOKUP($A43,'PY1 Data(H)'!$A$1:$A$288,'PY1 Data(H)'!$A$1:$BR$288))</f>
        <v>0</v>
      </c>
      <c r="AF43" s="176" cm="1">
        <f t="array" ref="AF43">_xlfn.XLOOKUP(AF$1,'PY1 Data(H)'!$A$1:$BR$1,_xlfn.XLOOKUP($A43,'PY1 Data(H)'!$A$1:$A$288,'PY1 Data(H)'!$A$1:$BR$288))</f>
        <v>0</v>
      </c>
      <c r="AG43" s="176" cm="1">
        <f t="array" ref="AG43">_xlfn.XLOOKUP(AG$1,'PY1 Data(H)'!$A$1:$BR$1,_xlfn.XLOOKUP($A43,'PY1 Data(H)'!$A$1:$A$288,'PY1 Data(H)'!$A$1:$BR$288))</f>
        <v>0</v>
      </c>
      <c r="AH43" s="176" cm="1">
        <f t="array" ref="AH43">_xlfn.XLOOKUP(AH$1,'PY1 Data(H)'!$A$1:$BR$1,_xlfn.XLOOKUP($A43,'PY1 Data(H)'!$A$1:$A$288,'PY1 Data(H)'!$A$1:$BR$288))</f>
        <v>0</v>
      </c>
      <c r="AI43" s="176" cm="1">
        <f t="array" ref="AI43">_xlfn.XLOOKUP(AI$1,'PY1 Data(H)'!$A$1:$BR$1,_xlfn.XLOOKUP($A43,'PY1 Data(H)'!$A$1:$A$288,'PY1 Data(H)'!$A$1:$BR$288))</f>
        <v>748937</v>
      </c>
      <c r="AJ43" s="176" cm="1">
        <f t="array" ref="AJ43">_xlfn.XLOOKUP(AJ$1,'PY1 Data(H)'!$A$1:$BR$1,_xlfn.XLOOKUP($A43,'PY1 Data(H)'!$A$1:$A$288,'PY1 Data(H)'!$A$1:$BR$288))</f>
        <v>0</v>
      </c>
      <c r="AK43" s="176" cm="1">
        <f t="array" ref="AK43">_xlfn.XLOOKUP(AK$1,'PY1 Data(H)'!$A$1:$BR$1,_xlfn.XLOOKUP($A43,'PY1 Data(H)'!$A$1:$A$288,'PY1 Data(H)'!$A$1:$BR$288))</f>
        <v>0</v>
      </c>
      <c r="AL43" s="176" cm="1">
        <f t="array" ref="AL43">_xlfn.XLOOKUP(AL$1,'PY1 Data(H)'!$A$1:$BR$1,_xlfn.XLOOKUP($A43,'PY1 Data(H)'!$A$1:$A$288,'PY1 Data(H)'!$A$1:$BR$288))</f>
        <v>0</v>
      </c>
      <c r="AM43" s="176" cm="1">
        <f t="array" ref="AM43">_xlfn.XLOOKUP(AM$1,'PY1 Data(H)'!$A$1:$BR$1,_xlfn.XLOOKUP($A43,'PY1 Data(H)'!$A$1:$A$288,'PY1 Data(H)'!$A$1:$BR$288))</f>
        <v>0</v>
      </c>
      <c r="AN43" s="176" cm="1">
        <f t="array" ref="AN43">_xlfn.XLOOKUP(AN$1,'PY1 Data(H)'!$A$1:$BR$1,_xlfn.XLOOKUP($A43,'PY1 Data(H)'!$A$1:$A$288,'PY1 Data(H)'!$A$1:$BR$288))</f>
        <v>0</v>
      </c>
      <c r="AO43" s="176" cm="1">
        <f t="array" ref="AO43">_xlfn.XLOOKUP(AO$1,'PY1 Data(H)'!$A$1:$BR$1,_xlfn.XLOOKUP($A43,'PY1 Data(H)'!$A$1:$A$288,'PY1 Data(H)'!$A$1:$BR$288))</f>
        <v>0</v>
      </c>
      <c r="AP43" s="176" cm="1">
        <f t="array" ref="AP43">_xlfn.XLOOKUP(AP$1,'PY1 Data(H)'!$A$1:$BR$1,_xlfn.XLOOKUP($A43,'PY1 Data(H)'!$A$1:$A$288,'PY1 Data(H)'!$A$1:$BR$288))</f>
        <v>0</v>
      </c>
      <c r="AQ43" s="176" cm="1">
        <f t="array" ref="AQ43">_xlfn.XLOOKUP(AQ$1,'PY1 Data(H)'!$A$1:$BR$1,_xlfn.XLOOKUP($A43,'PY1 Data(H)'!$A$1:$A$288,'PY1 Data(H)'!$A$1:$BR$288))</f>
        <v>0</v>
      </c>
      <c r="AR43" s="176" cm="1">
        <f t="array" ref="AR43">_xlfn.XLOOKUP(AR$1,'PY1 Data(H)'!$A$1:$BR$1,_xlfn.XLOOKUP($A43,'PY1 Data(H)'!$A$1:$A$288,'PY1 Data(H)'!$A$1:$BR$288))</f>
        <v>0</v>
      </c>
      <c r="AS43" s="176" cm="1">
        <f t="array" ref="AS43">_xlfn.XLOOKUP(AS$1,'PY1 Data(H)'!$A$1:$BR$1,_xlfn.XLOOKUP($A43,'PY1 Data(H)'!$A$1:$A$288,'PY1 Data(H)'!$A$1:$BR$288))</f>
        <v>0</v>
      </c>
      <c r="AT43" s="176" cm="1">
        <f t="array" ref="AT43">_xlfn.XLOOKUP(AT$1,'PY1 Data(H)'!$A$1:$BR$1,_xlfn.XLOOKUP($A43,'PY1 Data(H)'!$A$1:$A$288,'PY1 Data(H)'!$A$1:$BR$288))</f>
        <v>0</v>
      </c>
      <c r="AU43" s="176" cm="1">
        <f t="array" ref="AU43">_xlfn.XLOOKUP(AU$1,'PY1 Data(H)'!$A$1:$BR$1,_xlfn.XLOOKUP($A43,'PY1 Data(H)'!$A$1:$A$288,'PY1 Data(H)'!$A$1:$BR$288))</f>
        <v>0</v>
      </c>
      <c r="AV43" s="176" cm="1">
        <f t="array" ref="AV43">_xlfn.XLOOKUP(AV$1,'PY1 Data(H)'!$A$1:$BR$1,_xlfn.XLOOKUP($A43,'PY1 Data(H)'!$A$1:$A$288,'PY1 Data(H)'!$A$1:$BR$288))</f>
        <v>0</v>
      </c>
      <c r="AW43" s="176" cm="1">
        <f t="array" ref="AW43">_xlfn.XLOOKUP(AW$1,'PY1 Data(H)'!$A$1:$BR$1,_xlfn.XLOOKUP($A43,'PY1 Data(H)'!$A$1:$A$288,'PY1 Data(H)'!$A$1:$BR$288))</f>
        <v>0</v>
      </c>
      <c r="AX43" s="176" cm="1">
        <f t="array" ref="AX43">_xlfn.XLOOKUP(AX$1,'PY1 Data(H)'!$A$1:$BR$1,_xlfn.XLOOKUP($A43,'PY1 Data(H)'!$A$1:$A$288,'PY1 Data(H)'!$A$1:$BR$288))</f>
        <v>0</v>
      </c>
      <c r="AY43" s="176" cm="1">
        <f t="array" ref="AY43">_xlfn.XLOOKUP(AY$1,'PY1 Data(H)'!$A$1:$BR$1,_xlfn.XLOOKUP($A43,'PY1 Data(H)'!$A$1:$A$288,'PY1 Data(H)'!$A$1:$BR$288))</f>
        <v>0</v>
      </c>
      <c r="AZ43" s="176" cm="1">
        <f t="array" ref="AZ43">_xlfn.XLOOKUP(AZ$1,'PY1 Data(H)'!$A$1:$BR$1,_xlfn.XLOOKUP($A43,'PY1 Data(H)'!$A$1:$A$288,'PY1 Data(H)'!$A$1:$BR$288))</f>
        <v>0</v>
      </c>
    </row>
    <row r="44" spans="1:52" x14ac:dyDescent="0.3">
      <c r="A44">
        <v>368</v>
      </c>
      <c r="D44" s="176" cm="1">
        <f t="array" ref="D44">_xlfn.XLOOKUP(D$1,'PY1 Data(H)'!$A$1:$BR$1,_xlfn.XLOOKUP($A44,'PY1 Data(H)'!$A$1:$A$288,'PY1 Data(H)'!$A$1:$BR$288))</f>
        <v>0</v>
      </c>
      <c r="E44" s="176" cm="1">
        <f t="array" ref="E44">_xlfn.XLOOKUP(E$1,'PY1 Data(H)'!$A$1:$BR$1,_xlfn.XLOOKUP($A44,'PY1 Data(H)'!$A$1:$A$288,'PY1 Data(H)'!$A$1:$BR$288))</f>
        <v>0</v>
      </c>
      <c r="F44" s="176" cm="1">
        <f t="array" ref="F44">_xlfn.XLOOKUP(F$1,'PY1 Data(H)'!$A$1:$BR$1,_xlfn.XLOOKUP($A44,'PY1 Data(H)'!$A$1:$A$288,'PY1 Data(H)'!$A$1:$BR$288))</f>
        <v>0</v>
      </c>
      <c r="G44" s="176" cm="1">
        <f t="array" ref="G44">_xlfn.XLOOKUP(G$1,'PY1 Data(H)'!$A$1:$BR$1,_xlfn.XLOOKUP($A44,'PY1 Data(H)'!$A$1:$A$288,'PY1 Data(H)'!$A$1:$BR$288))</f>
        <v>0</v>
      </c>
      <c r="H44" s="176" cm="1">
        <f t="array" ref="H44">_xlfn.XLOOKUP(H$1,'PY1 Data(H)'!$A$1:$BR$1,_xlfn.XLOOKUP($A44,'PY1 Data(H)'!$A$1:$A$288,'PY1 Data(H)'!$A$1:$BR$288))</f>
        <v>0</v>
      </c>
      <c r="I44" s="176" cm="1">
        <f t="array" ref="I44">_xlfn.XLOOKUP(I$1,'PY1 Data(H)'!$A$1:$BR$1,_xlfn.XLOOKUP($A44,'PY1 Data(H)'!$A$1:$A$288,'PY1 Data(H)'!$A$1:$BR$288))</f>
        <v>0</v>
      </c>
      <c r="J44" s="176" cm="1">
        <f t="array" ref="J44">_xlfn.XLOOKUP(J$1,'PY1 Data(H)'!$A$1:$BR$1,_xlfn.XLOOKUP($A44,'PY1 Data(H)'!$A$1:$A$288,'PY1 Data(H)'!$A$1:$BR$288))</f>
        <v>0</v>
      </c>
      <c r="K44" s="176" cm="1">
        <f t="array" ref="K44">_xlfn.XLOOKUP(K$1,'PY1 Data(H)'!$A$1:$BR$1,_xlfn.XLOOKUP($A44,'PY1 Data(H)'!$A$1:$A$288,'PY1 Data(H)'!$A$1:$BR$288))</f>
        <v>0</v>
      </c>
      <c r="L44" s="176" cm="1">
        <f t="array" ref="L44">_xlfn.XLOOKUP(L$1,'PY1 Data(H)'!$A$1:$BR$1,_xlfn.XLOOKUP($A44,'PY1 Data(H)'!$A$1:$A$288,'PY1 Data(H)'!$A$1:$BR$288))</f>
        <v>0</v>
      </c>
      <c r="M44" s="176" cm="1">
        <f t="array" ref="M44">_xlfn.XLOOKUP(M$1,'PY1 Data(H)'!$A$1:$BR$1,_xlfn.XLOOKUP($A44,'PY1 Data(H)'!$A$1:$A$288,'PY1 Data(H)'!$A$1:$BR$288))</f>
        <v>0</v>
      </c>
      <c r="N44" s="176" cm="1">
        <f t="array" ref="N44">_xlfn.XLOOKUP(N$1,'PY1 Data(H)'!$A$1:$BR$1,_xlfn.XLOOKUP($A44,'PY1 Data(H)'!$A$1:$A$288,'PY1 Data(H)'!$A$1:$BR$288))</f>
        <v>0</v>
      </c>
      <c r="O44" s="176" cm="1">
        <f t="array" ref="O44">_xlfn.XLOOKUP(O$1,'PY1 Data(H)'!$A$1:$BR$1,_xlfn.XLOOKUP($A44,'PY1 Data(H)'!$A$1:$A$288,'PY1 Data(H)'!$A$1:$BR$288))</f>
        <v>0</v>
      </c>
      <c r="P44" s="176" cm="1">
        <f t="array" ref="P44">_xlfn.XLOOKUP(P$1,'PY1 Data(H)'!$A$1:$BR$1,_xlfn.XLOOKUP($A44,'PY1 Data(H)'!$A$1:$A$288,'PY1 Data(H)'!$A$1:$BR$288))</f>
        <v>0</v>
      </c>
      <c r="Q44" s="176" cm="1">
        <f t="array" ref="Q44">_xlfn.XLOOKUP(Q$1,'PY1 Data(H)'!$A$1:$BR$1,_xlfn.XLOOKUP($A44,'PY1 Data(H)'!$A$1:$A$288,'PY1 Data(H)'!$A$1:$BR$288))</f>
        <v>0</v>
      </c>
      <c r="R44" s="176" cm="1">
        <f t="array" ref="R44">_xlfn.XLOOKUP(R$1,'PY1 Data(H)'!$A$1:$BR$1,_xlfn.XLOOKUP($A44,'PY1 Data(H)'!$A$1:$A$288,'PY1 Data(H)'!$A$1:$BR$288))</f>
        <v>0</v>
      </c>
      <c r="S44" s="176" cm="1">
        <f t="array" ref="S44">_xlfn.XLOOKUP(S$1,'PY1 Data(H)'!$A$1:$BR$1,_xlfn.XLOOKUP($A44,'PY1 Data(H)'!$A$1:$A$288,'PY1 Data(H)'!$A$1:$BR$288))</f>
        <v>0</v>
      </c>
      <c r="T44" s="176" cm="1">
        <f t="array" ref="T44">_xlfn.XLOOKUP(T$1,'PY1 Data(H)'!$A$1:$BR$1,_xlfn.XLOOKUP($A44,'PY1 Data(H)'!$A$1:$A$288,'PY1 Data(H)'!$A$1:$BR$288))</f>
        <v>0</v>
      </c>
      <c r="U44" s="176" cm="1">
        <f t="array" ref="U44">_xlfn.XLOOKUP(U$1,'PY1 Data(H)'!$A$1:$BR$1,_xlfn.XLOOKUP($A44,'PY1 Data(H)'!$A$1:$A$288,'PY1 Data(H)'!$A$1:$BR$288))</f>
        <v>0</v>
      </c>
      <c r="V44" s="176" cm="1">
        <f t="array" ref="V44">_xlfn.XLOOKUP(V$1,'PY1 Data(H)'!$A$1:$BR$1,_xlfn.XLOOKUP($A44,'PY1 Data(H)'!$A$1:$A$288,'PY1 Data(H)'!$A$1:$BR$288))</f>
        <v>0</v>
      </c>
      <c r="W44" s="176" cm="1">
        <f t="array" ref="W44">_xlfn.XLOOKUP(W$1,'PY1 Data(H)'!$A$1:$BR$1,_xlfn.XLOOKUP($A44,'PY1 Data(H)'!$A$1:$A$288,'PY1 Data(H)'!$A$1:$BR$288))</f>
        <v>0</v>
      </c>
      <c r="X44" s="176" cm="1">
        <f t="array" ref="X44">_xlfn.XLOOKUP(X$1,'PY1 Data(H)'!$A$1:$BR$1,_xlfn.XLOOKUP($A44,'PY1 Data(H)'!$A$1:$A$288,'PY1 Data(H)'!$A$1:$BR$288))</f>
        <v>0</v>
      </c>
      <c r="Y44" s="176" cm="1">
        <f t="array" ref="Y44">_xlfn.XLOOKUP(Y$1,'PY1 Data(H)'!$A$1:$BR$1,_xlfn.XLOOKUP($A44,'PY1 Data(H)'!$A$1:$A$288,'PY1 Data(H)'!$A$1:$BR$288))</f>
        <v>0</v>
      </c>
      <c r="Z44" s="176" cm="1">
        <f t="array" ref="Z44">_xlfn.XLOOKUP(Z$1,'PY1 Data(H)'!$A$1:$BR$1,_xlfn.XLOOKUP($A44,'PY1 Data(H)'!$A$1:$A$288,'PY1 Data(H)'!$A$1:$BR$288))</f>
        <v>0</v>
      </c>
      <c r="AA44" s="176" cm="1">
        <f t="array" ref="AA44">_xlfn.XLOOKUP(AA$1,'PY1 Data(H)'!$A$1:$BR$1,_xlfn.XLOOKUP($A44,'PY1 Data(H)'!$A$1:$A$288,'PY1 Data(H)'!$A$1:$BR$288))</f>
        <v>0</v>
      </c>
      <c r="AB44" s="176" cm="1">
        <f t="array" ref="AB44">_xlfn.XLOOKUP(AB$1,'PY1 Data(H)'!$A$1:$BR$1,_xlfn.XLOOKUP($A44,'PY1 Data(H)'!$A$1:$A$288,'PY1 Data(H)'!$A$1:$BR$288))</f>
        <v>0</v>
      </c>
      <c r="AC44" s="176" cm="1">
        <f t="array" ref="AC44">_xlfn.XLOOKUP(AC$1,'PY1 Data(H)'!$A$1:$BR$1,_xlfn.XLOOKUP($A44,'PY1 Data(H)'!$A$1:$A$288,'PY1 Data(H)'!$A$1:$BR$288))</f>
        <v>0</v>
      </c>
      <c r="AD44" s="176" cm="1">
        <f t="array" ref="AD44">_xlfn.XLOOKUP(AD$1,'PY1 Data(H)'!$A$1:$BR$1,_xlfn.XLOOKUP($A44,'PY1 Data(H)'!$A$1:$A$288,'PY1 Data(H)'!$A$1:$BR$288))</f>
        <v>0</v>
      </c>
      <c r="AE44" s="176" cm="1">
        <f t="array" ref="AE44">_xlfn.XLOOKUP(AE$1,'PY1 Data(H)'!$A$1:$BR$1,_xlfn.XLOOKUP($A44,'PY1 Data(H)'!$A$1:$A$288,'PY1 Data(H)'!$A$1:$BR$288))</f>
        <v>0</v>
      </c>
      <c r="AF44" s="176" cm="1">
        <f t="array" ref="AF44">_xlfn.XLOOKUP(AF$1,'PY1 Data(H)'!$A$1:$BR$1,_xlfn.XLOOKUP($A44,'PY1 Data(H)'!$A$1:$A$288,'PY1 Data(H)'!$A$1:$BR$288))</f>
        <v>0</v>
      </c>
      <c r="AG44" s="176" cm="1">
        <f t="array" ref="AG44">_xlfn.XLOOKUP(AG$1,'PY1 Data(H)'!$A$1:$BR$1,_xlfn.XLOOKUP($A44,'PY1 Data(H)'!$A$1:$A$288,'PY1 Data(H)'!$A$1:$BR$288))</f>
        <v>0</v>
      </c>
      <c r="AH44" s="176" cm="1">
        <f t="array" ref="AH44">_xlfn.XLOOKUP(AH$1,'PY1 Data(H)'!$A$1:$BR$1,_xlfn.XLOOKUP($A44,'PY1 Data(H)'!$A$1:$A$288,'PY1 Data(H)'!$A$1:$BR$288))</f>
        <v>0</v>
      </c>
      <c r="AI44" s="176" cm="1">
        <f t="array" ref="AI44">_xlfn.XLOOKUP(AI$1,'PY1 Data(H)'!$A$1:$BR$1,_xlfn.XLOOKUP($A44,'PY1 Data(H)'!$A$1:$A$288,'PY1 Data(H)'!$A$1:$BR$288))</f>
        <v>0</v>
      </c>
      <c r="AJ44" s="176" cm="1">
        <f t="array" ref="AJ44">_xlfn.XLOOKUP(AJ$1,'PY1 Data(H)'!$A$1:$BR$1,_xlfn.XLOOKUP($A44,'PY1 Data(H)'!$A$1:$A$288,'PY1 Data(H)'!$A$1:$BR$288))</f>
        <v>0</v>
      </c>
      <c r="AK44" s="176" cm="1">
        <f t="array" ref="AK44">_xlfn.XLOOKUP(AK$1,'PY1 Data(H)'!$A$1:$BR$1,_xlfn.XLOOKUP($A44,'PY1 Data(H)'!$A$1:$A$288,'PY1 Data(H)'!$A$1:$BR$288))</f>
        <v>0</v>
      </c>
      <c r="AL44" s="176" cm="1">
        <f t="array" ref="AL44">_xlfn.XLOOKUP(AL$1,'PY1 Data(H)'!$A$1:$BR$1,_xlfn.XLOOKUP($A44,'PY1 Data(H)'!$A$1:$A$288,'PY1 Data(H)'!$A$1:$BR$288))</f>
        <v>0</v>
      </c>
      <c r="AM44" s="176" cm="1">
        <f t="array" ref="AM44">_xlfn.XLOOKUP(AM$1,'PY1 Data(H)'!$A$1:$BR$1,_xlfn.XLOOKUP($A44,'PY1 Data(H)'!$A$1:$A$288,'PY1 Data(H)'!$A$1:$BR$288))</f>
        <v>0</v>
      </c>
      <c r="AN44" s="176" cm="1">
        <f t="array" ref="AN44">_xlfn.XLOOKUP(AN$1,'PY1 Data(H)'!$A$1:$BR$1,_xlfn.XLOOKUP($A44,'PY1 Data(H)'!$A$1:$A$288,'PY1 Data(H)'!$A$1:$BR$288))</f>
        <v>0</v>
      </c>
      <c r="AO44" s="176" cm="1">
        <f t="array" ref="AO44">_xlfn.XLOOKUP(AO$1,'PY1 Data(H)'!$A$1:$BR$1,_xlfn.XLOOKUP($A44,'PY1 Data(H)'!$A$1:$A$288,'PY1 Data(H)'!$A$1:$BR$288))</f>
        <v>0</v>
      </c>
      <c r="AP44" s="176" cm="1">
        <f t="array" ref="AP44">_xlfn.XLOOKUP(AP$1,'PY1 Data(H)'!$A$1:$BR$1,_xlfn.XLOOKUP($A44,'PY1 Data(H)'!$A$1:$A$288,'PY1 Data(H)'!$A$1:$BR$288))</f>
        <v>0</v>
      </c>
      <c r="AQ44" s="176" cm="1">
        <f t="array" ref="AQ44">_xlfn.XLOOKUP(AQ$1,'PY1 Data(H)'!$A$1:$BR$1,_xlfn.XLOOKUP($A44,'PY1 Data(H)'!$A$1:$A$288,'PY1 Data(H)'!$A$1:$BR$288))</f>
        <v>0</v>
      </c>
      <c r="AR44" s="176" cm="1">
        <f t="array" ref="AR44">_xlfn.XLOOKUP(AR$1,'PY1 Data(H)'!$A$1:$BR$1,_xlfn.XLOOKUP($A44,'PY1 Data(H)'!$A$1:$A$288,'PY1 Data(H)'!$A$1:$BR$288))</f>
        <v>0</v>
      </c>
      <c r="AS44" s="176" cm="1">
        <f t="array" ref="AS44">_xlfn.XLOOKUP(AS$1,'PY1 Data(H)'!$A$1:$BR$1,_xlfn.XLOOKUP($A44,'PY1 Data(H)'!$A$1:$A$288,'PY1 Data(H)'!$A$1:$BR$288))</f>
        <v>0</v>
      </c>
      <c r="AT44" s="176" cm="1">
        <f t="array" ref="AT44">_xlfn.XLOOKUP(AT$1,'PY1 Data(H)'!$A$1:$BR$1,_xlfn.XLOOKUP($A44,'PY1 Data(H)'!$A$1:$A$288,'PY1 Data(H)'!$A$1:$BR$288))</f>
        <v>0</v>
      </c>
      <c r="AU44" s="176" cm="1">
        <f t="array" ref="AU44">_xlfn.XLOOKUP(AU$1,'PY1 Data(H)'!$A$1:$BR$1,_xlfn.XLOOKUP($A44,'PY1 Data(H)'!$A$1:$A$288,'PY1 Data(H)'!$A$1:$BR$288))</f>
        <v>0</v>
      </c>
      <c r="AV44" s="176" cm="1">
        <f t="array" ref="AV44">_xlfn.XLOOKUP(AV$1,'PY1 Data(H)'!$A$1:$BR$1,_xlfn.XLOOKUP($A44,'PY1 Data(H)'!$A$1:$A$288,'PY1 Data(H)'!$A$1:$BR$288))</f>
        <v>0</v>
      </c>
      <c r="AW44" s="176" cm="1">
        <f t="array" ref="AW44">_xlfn.XLOOKUP(AW$1,'PY1 Data(H)'!$A$1:$BR$1,_xlfn.XLOOKUP($A44,'PY1 Data(H)'!$A$1:$A$288,'PY1 Data(H)'!$A$1:$BR$288))</f>
        <v>0</v>
      </c>
      <c r="AX44" s="176" cm="1">
        <f t="array" ref="AX44">_xlfn.XLOOKUP(AX$1,'PY1 Data(H)'!$A$1:$BR$1,_xlfn.XLOOKUP($A44,'PY1 Data(H)'!$A$1:$A$288,'PY1 Data(H)'!$A$1:$BR$288))</f>
        <v>0</v>
      </c>
      <c r="AY44" s="176" cm="1">
        <f t="array" ref="AY44">_xlfn.XLOOKUP(AY$1,'PY1 Data(H)'!$A$1:$BR$1,_xlfn.XLOOKUP($A44,'PY1 Data(H)'!$A$1:$A$288,'PY1 Data(H)'!$A$1:$BR$288))</f>
        <v>0</v>
      </c>
      <c r="AZ44" s="176" cm="1">
        <f t="array" ref="AZ44">_xlfn.XLOOKUP(AZ$1,'PY1 Data(H)'!$A$1:$BR$1,_xlfn.XLOOKUP($A44,'PY1 Data(H)'!$A$1:$A$288,'PY1 Data(H)'!$A$1:$BR$288))</f>
        <v>0</v>
      </c>
    </row>
    <row r="45" spans="1:52" x14ac:dyDescent="0.3">
      <c r="A45">
        <v>4</v>
      </c>
      <c r="D45" s="176" cm="1">
        <f t="array" ref="D45">_xlfn.XLOOKUP(D$1,'PY1 Data(H)'!$A$1:$BR$1,_xlfn.XLOOKUP($A45,'PY1 Data(H)'!$A$1:$A$288,'PY1 Data(H)'!$A$1:$BR$288))</f>
        <v>0</v>
      </c>
      <c r="E45" s="176" cm="1">
        <f t="array" ref="E45">_xlfn.XLOOKUP(E$1,'PY1 Data(H)'!$A$1:$BR$1,_xlfn.XLOOKUP($A45,'PY1 Data(H)'!$A$1:$A$288,'PY1 Data(H)'!$A$1:$BR$288))</f>
        <v>0</v>
      </c>
      <c r="F45" s="176" cm="1">
        <f t="array" ref="F45">_xlfn.XLOOKUP(F$1,'PY1 Data(H)'!$A$1:$BR$1,_xlfn.XLOOKUP($A45,'PY1 Data(H)'!$A$1:$A$288,'PY1 Data(H)'!$A$1:$BR$288))</f>
        <v>0</v>
      </c>
      <c r="G45" s="176" cm="1">
        <f t="array" ref="G45">_xlfn.XLOOKUP(G$1,'PY1 Data(H)'!$A$1:$BR$1,_xlfn.XLOOKUP($A45,'PY1 Data(H)'!$A$1:$A$288,'PY1 Data(H)'!$A$1:$BR$288))</f>
        <v>0</v>
      </c>
      <c r="H45" s="176" cm="1">
        <f t="array" ref="H45">_xlfn.XLOOKUP(H$1,'PY1 Data(H)'!$A$1:$BR$1,_xlfn.XLOOKUP($A45,'PY1 Data(H)'!$A$1:$A$288,'PY1 Data(H)'!$A$1:$BR$288))</f>
        <v>0</v>
      </c>
      <c r="I45" s="176" cm="1">
        <f t="array" ref="I45">_xlfn.XLOOKUP(I$1,'PY1 Data(H)'!$A$1:$BR$1,_xlfn.XLOOKUP($A45,'PY1 Data(H)'!$A$1:$A$288,'PY1 Data(H)'!$A$1:$BR$288))</f>
        <v>0</v>
      </c>
      <c r="J45" s="176" cm="1">
        <f t="array" ref="J45">_xlfn.XLOOKUP(J$1,'PY1 Data(H)'!$A$1:$BR$1,_xlfn.XLOOKUP($A45,'PY1 Data(H)'!$A$1:$A$288,'PY1 Data(H)'!$A$1:$BR$288))</f>
        <v>0</v>
      </c>
      <c r="K45" s="176" cm="1">
        <f t="array" ref="K45">_xlfn.XLOOKUP(K$1,'PY1 Data(H)'!$A$1:$BR$1,_xlfn.XLOOKUP($A45,'PY1 Data(H)'!$A$1:$A$288,'PY1 Data(H)'!$A$1:$BR$288))</f>
        <v>0</v>
      </c>
      <c r="L45" s="176" cm="1">
        <f t="array" ref="L45">_xlfn.XLOOKUP(L$1,'PY1 Data(H)'!$A$1:$BR$1,_xlfn.XLOOKUP($A45,'PY1 Data(H)'!$A$1:$A$288,'PY1 Data(H)'!$A$1:$BR$288))</f>
        <v>0</v>
      </c>
      <c r="M45" s="176" cm="1">
        <f t="array" ref="M45">_xlfn.XLOOKUP(M$1,'PY1 Data(H)'!$A$1:$BR$1,_xlfn.XLOOKUP($A45,'PY1 Data(H)'!$A$1:$A$288,'PY1 Data(H)'!$A$1:$BR$288))</f>
        <v>0</v>
      </c>
      <c r="N45" s="176" cm="1">
        <f t="array" ref="N45">_xlfn.XLOOKUP(N$1,'PY1 Data(H)'!$A$1:$BR$1,_xlfn.XLOOKUP($A45,'PY1 Data(H)'!$A$1:$A$288,'PY1 Data(H)'!$A$1:$BR$288))</f>
        <v>0</v>
      </c>
      <c r="O45" s="176" cm="1">
        <f t="array" ref="O45">_xlfn.XLOOKUP(O$1,'PY1 Data(H)'!$A$1:$BR$1,_xlfn.XLOOKUP($A45,'PY1 Data(H)'!$A$1:$A$288,'PY1 Data(H)'!$A$1:$BR$288))</f>
        <v>0</v>
      </c>
      <c r="P45" s="176" cm="1">
        <f t="array" ref="P45">_xlfn.XLOOKUP(P$1,'PY1 Data(H)'!$A$1:$BR$1,_xlfn.XLOOKUP($A45,'PY1 Data(H)'!$A$1:$A$288,'PY1 Data(H)'!$A$1:$BR$288))</f>
        <v>0</v>
      </c>
      <c r="Q45" s="176" cm="1">
        <f t="array" ref="Q45">_xlfn.XLOOKUP(Q$1,'PY1 Data(H)'!$A$1:$BR$1,_xlfn.XLOOKUP($A45,'PY1 Data(H)'!$A$1:$A$288,'PY1 Data(H)'!$A$1:$BR$288))</f>
        <v>0</v>
      </c>
      <c r="R45" s="176" cm="1">
        <f t="array" ref="R45">_xlfn.XLOOKUP(R$1,'PY1 Data(H)'!$A$1:$BR$1,_xlfn.XLOOKUP($A45,'PY1 Data(H)'!$A$1:$A$288,'PY1 Data(H)'!$A$1:$BR$288))</f>
        <v>0</v>
      </c>
      <c r="S45" s="176" cm="1">
        <f t="array" ref="S45">_xlfn.XLOOKUP(S$1,'PY1 Data(H)'!$A$1:$BR$1,_xlfn.XLOOKUP($A45,'PY1 Data(H)'!$A$1:$A$288,'PY1 Data(H)'!$A$1:$BR$288))</f>
        <v>0</v>
      </c>
      <c r="T45" s="176" cm="1">
        <f t="array" ref="T45">_xlfn.XLOOKUP(T$1,'PY1 Data(H)'!$A$1:$BR$1,_xlfn.XLOOKUP($A45,'PY1 Data(H)'!$A$1:$A$288,'PY1 Data(H)'!$A$1:$BR$288))</f>
        <v>0</v>
      </c>
      <c r="U45" s="176" cm="1">
        <f t="array" ref="U45">_xlfn.XLOOKUP(U$1,'PY1 Data(H)'!$A$1:$BR$1,_xlfn.XLOOKUP($A45,'PY1 Data(H)'!$A$1:$A$288,'PY1 Data(H)'!$A$1:$BR$288))</f>
        <v>0</v>
      </c>
      <c r="V45" s="176" cm="1">
        <f t="array" ref="V45">_xlfn.XLOOKUP(V$1,'PY1 Data(H)'!$A$1:$BR$1,_xlfn.XLOOKUP($A45,'PY1 Data(H)'!$A$1:$A$288,'PY1 Data(H)'!$A$1:$BR$288))</f>
        <v>0</v>
      </c>
      <c r="W45" s="176" cm="1">
        <f t="array" ref="W45">_xlfn.XLOOKUP(W$1,'PY1 Data(H)'!$A$1:$BR$1,_xlfn.XLOOKUP($A45,'PY1 Data(H)'!$A$1:$A$288,'PY1 Data(H)'!$A$1:$BR$288))</f>
        <v>0</v>
      </c>
      <c r="X45" s="176" cm="1">
        <f t="array" ref="X45">_xlfn.XLOOKUP(X$1,'PY1 Data(H)'!$A$1:$BR$1,_xlfn.XLOOKUP($A45,'PY1 Data(H)'!$A$1:$A$288,'PY1 Data(H)'!$A$1:$BR$288))</f>
        <v>0</v>
      </c>
      <c r="Y45" s="176" cm="1">
        <f t="array" ref="Y45">_xlfn.XLOOKUP(Y$1,'PY1 Data(H)'!$A$1:$BR$1,_xlfn.XLOOKUP($A45,'PY1 Data(H)'!$A$1:$A$288,'PY1 Data(H)'!$A$1:$BR$288))</f>
        <v>0</v>
      </c>
      <c r="Z45" s="176" cm="1">
        <f t="array" ref="Z45">_xlfn.XLOOKUP(Z$1,'PY1 Data(H)'!$A$1:$BR$1,_xlfn.XLOOKUP($A45,'PY1 Data(H)'!$A$1:$A$288,'PY1 Data(H)'!$A$1:$BR$288))</f>
        <v>0</v>
      </c>
      <c r="AA45" s="176" cm="1">
        <f t="array" ref="AA45">_xlfn.XLOOKUP(AA$1,'PY1 Data(H)'!$A$1:$BR$1,_xlfn.XLOOKUP($A45,'PY1 Data(H)'!$A$1:$A$288,'PY1 Data(H)'!$A$1:$BR$288))</f>
        <v>0</v>
      </c>
      <c r="AB45" s="176" cm="1">
        <f t="array" ref="AB45">_xlfn.XLOOKUP(AB$1,'PY1 Data(H)'!$A$1:$BR$1,_xlfn.XLOOKUP($A45,'PY1 Data(H)'!$A$1:$A$288,'PY1 Data(H)'!$A$1:$BR$288))</f>
        <v>0</v>
      </c>
      <c r="AC45" s="176" cm="1">
        <f t="array" ref="AC45">_xlfn.XLOOKUP(AC$1,'PY1 Data(H)'!$A$1:$BR$1,_xlfn.XLOOKUP($A45,'PY1 Data(H)'!$A$1:$A$288,'PY1 Data(H)'!$A$1:$BR$288))</f>
        <v>0</v>
      </c>
      <c r="AD45" s="176" cm="1">
        <f t="array" ref="AD45">_xlfn.XLOOKUP(AD$1,'PY1 Data(H)'!$A$1:$BR$1,_xlfn.XLOOKUP($A45,'PY1 Data(H)'!$A$1:$A$288,'PY1 Data(H)'!$A$1:$BR$288))</f>
        <v>0</v>
      </c>
      <c r="AE45" s="176" cm="1">
        <f t="array" ref="AE45">_xlfn.XLOOKUP(AE$1,'PY1 Data(H)'!$A$1:$BR$1,_xlfn.XLOOKUP($A45,'PY1 Data(H)'!$A$1:$A$288,'PY1 Data(H)'!$A$1:$BR$288))</f>
        <v>0</v>
      </c>
      <c r="AF45" s="176" cm="1">
        <f t="array" ref="AF45">_xlfn.XLOOKUP(AF$1,'PY1 Data(H)'!$A$1:$BR$1,_xlfn.XLOOKUP($A45,'PY1 Data(H)'!$A$1:$A$288,'PY1 Data(H)'!$A$1:$BR$288))</f>
        <v>0</v>
      </c>
      <c r="AG45" s="176" cm="1">
        <f t="array" ref="AG45">_xlfn.XLOOKUP(AG$1,'PY1 Data(H)'!$A$1:$BR$1,_xlfn.XLOOKUP($A45,'PY1 Data(H)'!$A$1:$A$288,'PY1 Data(H)'!$A$1:$BR$288))</f>
        <v>0</v>
      </c>
      <c r="AH45" s="176" cm="1">
        <f t="array" ref="AH45">_xlfn.XLOOKUP(AH$1,'PY1 Data(H)'!$A$1:$BR$1,_xlfn.XLOOKUP($A45,'PY1 Data(H)'!$A$1:$A$288,'PY1 Data(H)'!$A$1:$BR$288))</f>
        <v>0</v>
      </c>
      <c r="AI45" s="176" cm="1">
        <f t="array" ref="AI45">_xlfn.XLOOKUP(AI$1,'PY1 Data(H)'!$A$1:$BR$1,_xlfn.XLOOKUP($A45,'PY1 Data(H)'!$A$1:$A$288,'PY1 Data(H)'!$A$1:$BR$288))</f>
        <v>1398</v>
      </c>
      <c r="AJ45" s="176" cm="1">
        <f t="array" ref="AJ45">_xlfn.XLOOKUP(AJ$1,'PY1 Data(H)'!$A$1:$BR$1,_xlfn.XLOOKUP($A45,'PY1 Data(H)'!$A$1:$A$288,'PY1 Data(H)'!$A$1:$BR$288))</f>
        <v>0</v>
      </c>
      <c r="AK45" s="176" cm="1">
        <f t="array" ref="AK45">_xlfn.XLOOKUP(AK$1,'PY1 Data(H)'!$A$1:$BR$1,_xlfn.XLOOKUP($A45,'PY1 Data(H)'!$A$1:$A$288,'PY1 Data(H)'!$A$1:$BR$288))</f>
        <v>0</v>
      </c>
      <c r="AL45" s="176" cm="1">
        <f t="array" ref="AL45">_xlfn.XLOOKUP(AL$1,'PY1 Data(H)'!$A$1:$BR$1,_xlfn.XLOOKUP($A45,'PY1 Data(H)'!$A$1:$A$288,'PY1 Data(H)'!$A$1:$BR$288))</f>
        <v>0</v>
      </c>
      <c r="AM45" s="176" cm="1">
        <f t="array" ref="AM45">_xlfn.XLOOKUP(AM$1,'PY1 Data(H)'!$A$1:$BR$1,_xlfn.XLOOKUP($A45,'PY1 Data(H)'!$A$1:$A$288,'PY1 Data(H)'!$A$1:$BR$288))</f>
        <v>0</v>
      </c>
      <c r="AN45" s="176" cm="1">
        <f t="array" ref="AN45">_xlfn.XLOOKUP(AN$1,'PY1 Data(H)'!$A$1:$BR$1,_xlfn.XLOOKUP($A45,'PY1 Data(H)'!$A$1:$A$288,'PY1 Data(H)'!$A$1:$BR$288))</f>
        <v>0</v>
      </c>
      <c r="AO45" s="176" cm="1">
        <f t="array" ref="AO45">_xlfn.XLOOKUP(AO$1,'PY1 Data(H)'!$A$1:$BR$1,_xlfn.XLOOKUP($A45,'PY1 Data(H)'!$A$1:$A$288,'PY1 Data(H)'!$A$1:$BR$288))</f>
        <v>0</v>
      </c>
      <c r="AP45" s="176" cm="1">
        <f t="array" ref="AP45">_xlfn.XLOOKUP(AP$1,'PY1 Data(H)'!$A$1:$BR$1,_xlfn.XLOOKUP($A45,'PY1 Data(H)'!$A$1:$A$288,'PY1 Data(H)'!$A$1:$BR$288))</f>
        <v>0</v>
      </c>
      <c r="AQ45" s="176" cm="1">
        <f t="array" ref="AQ45">_xlfn.XLOOKUP(AQ$1,'PY1 Data(H)'!$A$1:$BR$1,_xlfn.XLOOKUP($A45,'PY1 Data(H)'!$A$1:$A$288,'PY1 Data(H)'!$A$1:$BR$288))</f>
        <v>0</v>
      </c>
      <c r="AR45" s="176" cm="1">
        <f t="array" ref="AR45">_xlfn.XLOOKUP(AR$1,'PY1 Data(H)'!$A$1:$BR$1,_xlfn.XLOOKUP($A45,'PY1 Data(H)'!$A$1:$A$288,'PY1 Data(H)'!$A$1:$BR$288))</f>
        <v>0</v>
      </c>
      <c r="AS45" s="176" cm="1">
        <f t="array" ref="AS45">_xlfn.XLOOKUP(AS$1,'PY1 Data(H)'!$A$1:$BR$1,_xlfn.XLOOKUP($A45,'PY1 Data(H)'!$A$1:$A$288,'PY1 Data(H)'!$A$1:$BR$288))</f>
        <v>0</v>
      </c>
      <c r="AT45" s="176" cm="1">
        <f t="array" ref="AT45">_xlfn.XLOOKUP(AT$1,'PY1 Data(H)'!$A$1:$BR$1,_xlfn.XLOOKUP($A45,'PY1 Data(H)'!$A$1:$A$288,'PY1 Data(H)'!$A$1:$BR$288))</f>
        <v>0</v>
      </c>
      <c r="AU45" s="176" cm="1">
        <f t="array" ref="AU45">_xlfn.XLOOKUP(AU$1,'PY1 Data(H)'!$A$1:$BR$1,_xlfn.XLOOKUP($A45,'PY1 Data(H)'!$A$1:$A$288,'PY1 Data(H)'!$A$1:$BR$288))</f>
        <v>0</v>
      </c>
      <c r="AV45" s="176" cm="1">
        <f t="array" ref="AV45">_xlfn.XLOOKUP(AV$1,'PY1 Data(H)'!$A$1:$BR$1,_xlfn.XLOOKUP($A45,'PY1 Data(H)'!$A$1:$A$288,'PY1 Data(H)'!$A$1:$BR$288))</f>
        <v>0</v>
      </c>
      <c r="AW45" s="176" cm="1">
        <f t="array" ref="AW45">_xlfn.XLOOKUP(AW$1,'PY1 Data(H)'!$A$1:$BR$1,_xlfn.XLOOKUP($A45,'PY1 Data(H)'!$A$1:$A$288,'PY1 Data(H)'!$A$1:$BR$288))</f>
        <v>0</v>
      </c>
      <c r="AX45" s="176" cm="1">
        <f t="array" ref="AX45">_xlfn.XLOOKUP(AX$1,'PY1 Data(H)'!$A$1:$BR$1,_xlfn.XLOOKUP($A45,'PY1 Data(H)'!$A$1:$A$288,'PY1 Data(H)'!$A$1:$BR$288))</f>
        <v>0</v>
      </c>
      <c r="AY45" s="176" cm="1">
        <f t="array" ref="AY45">_xlfn.XLOOKUP(AY$1,'PY1 Data(H)'!$A$1:$BR$1,_xlfn.XLOOKUP($A45,'PY1 Data(H)'!$A$1:$A$288,'PY1 Data(H)'!$A$1:$BR$288))</f>
        <v>0</v>
      </c>
      <c r="AZ45" s="176" cm="1">
        <f t="array" ref="AZ45">_xlfn.XLOOKUP(AZ$1,'PY1 Data(H)'!$A$1:$BR$1,_xlfn.XLOOKUP($A45,'PY1 Data(H)'!$A$1:$A$288,'PY1 Data(H)'!$A$1:$BR$288))</f>
        <v>0</v>
      </c>
    </row>
    <row r="46" spans="1:52" x14ac:dyDescent="0.3">
      <c r="A46">
        <v>5</v>
      </c>
      <c r="D46" s="176" cm="1">
        <f t="array" ref="D46">_xlfn.XLOOKUP(D$1,'PY1 Data(H)'!$A$1:$BR$1,_xlfn.XLOOKUP($A46,'PY1 Data(H)'!$A$1:$A$288,'PY1 Data(H)'!$A$1:$BR$288))</f>
        <v>0</v>
      </c>
      <c r="E46" s="176" cm="1">
        <f t="array" ref="E46">_xlfn.XLOOKUP(E$1,'PY1 Data(H)'!$A$1:$BR$1,_xlfn.XLOOKUP($A46,'PY1 Data(H)'!$A$1:$A$288,'PY1 Data(H)'!$A$1:$BR$288))</f>
        <v>0</v>
      </c>
      <c r="F46" s="176" cm="1">
        <f t="array" ref="F46">_xlfn.XLOOKUP(F$1,'PY1 Data(H)'!$A$1:$BR$1,_xlfn.XLOOKUP($A46,'PY1 Data(H)'!$A$1:$A$288,'PY1 Data(H)'!$A$1:$BR$288))</f>
        <v>0</v>
      </c>
      <c r="G46" s="176" cm="1">
        <f t="array" ref="G46">_xlfn.XLOOKUP(G$1,'PY1 Data(H)'!$A$1:$BR$1,_xlfn.XLOOKUP($A46,'PY1 Data(H)'!$A$1:$A$288,'PY1 Data(H)'!$A$1:$BR$288))</f>
        <v>0</v>
      </c>
      <c r="H46" s="176" cm="1">
        <f t="array" ref="H46">_xlfn.XLOOKUP(H$1,'PY1 Data(H)'!$A$1:$BR$1,_xlfn.XLOOKUP($A46,'PY1 Data(H)'!$A$1:$A$288,'PY1 Data(H)'!$A$1:$BR$288))</f>
        <v>0</v>
      </c>
      <c r="I46" s="176" cm="1">
        <f t="array" ref="I46">_xlfn.XLOOKUP(I$1,'PY1 Data(H)'!$A$1:$BR$1,_xlfn.XLOOKUP($A46,'PY1 Data(H)'!$A$1:$A$288,'PY1 Data(H)'!$A$1:$BR$288))</f>
        <v>0</v>
      </c>
      <c r="J46" s="176" cm="1">
        <f t="array" ref="J46">_xlfn.XLOOKUP(J$1,'PY1 Data(H)'!$A$1:$BR$1,_xlfn.XLOOKUP($A46,'PY1 Data(H)'!$A$1:$A$288,'PY1 Data(H)'!$A$1:$BR$288))</f>
        <v>0</v>
      </c>
      <c r="K46" s="176" cm="1">
        <f t="array" ref="K46">_xlfn.XLOOKUP(K$1,'PY1 Data(H)'!$A$1:$BR$1,_xlfn.XLOOKUP($A46,'PY1 Data(H)'!$A$1:$A$288,'PY1 Data(H)'!$A$1:$BR$288))</f>
        <v>0</v>
      </c>
      <c r="L46" s="176" cm="1">
        <f t="array" ref="L46">_xlfn.XLOOKUP(L$1,'PY1 Data(H)'!$A$1:$BR$1,_xlfn.XLOOKUP($A46,'PY1 Data(H)'!$A$1:$A$288,'PY1 Data(H)'!$A$1:$BR$288))</f>
        <v>0</v>
      </c>
      <c r="M46" s="176" cm="1">
        <f t="array" ref="M46">_xlfn.XLOOKUP(M$1,'PY1 Data(H)'!$A$1:$BR$1,_xlfn.XLOOKUP($A46,'PY1 Data(H)'!$A$1:$A$288,'PY1 Data(H)'!$A$1:$BR$288))</f>
        <v>0</v>
      </c>
      <c r="N46" s="176" cm="1">
        <f t="array" ref="N46">_xlfn.XLOOKUP(N$1,'PY1 Data(H)'!$A$1:$BR$1,_xlfn.XLOOKUP($A46,'PY1 Data(H)'!$A$1:$A$288,'PY1 Data(H)'!$A$1:$BR$288))</f>
        <v>0</v>
      </c>
      <c r="O46" s="176" cm="1">
        <f t="array" ref="O46">_xlfn.XLOOKUP(O$1,'PY1 Data(H)'!$A$1:$BR$1,_xlfn.XLOOKUP($A46,'PY1 Data(H)'!$A$1:$A$288,'PY1 Data(H)'!$A$1:$BR$288))</f>
        <v>0</v>
      </c>
      <c r="P46" s="176" cm="1">
        <f t="array" ref="P46">_xlfn.XLOOKUP(P$1,'PY1 Data(H)'!$A$1:$BR$1,_xlfn.XLOOKUP($A46,'PY1 Data(H)'!$A$1:$A$288,'PY1 Data(H)'!$A$1:$BR$288))</f>
        <v>0</v>
      </c>
      <c r="Q46" s="176" cm="1">
        <f t="array" ref="Q46">_xlfn.XLOOKUP(Q$1,'PY1 Data(H)'!$A$1:$BR$1,_xlfn.XLOOKUP($A46,'PY1 Data(H)'!$A$1:$A$288,'PY1 Data(H)'!$A$1:$BR$288))</f>
        <v>0</v>
      </c>
      <c r="R46" s="176" cm="1">
        <f t="array" ref="R46">_xlfn.XLOOKUP(R$1,'PY1 Data(H)'!$A$1:$BR$1,_xlfn.XLOOKUP($A46,'PY1 Data(H)'!$A$1:$A$288,'PY1 Data(H)'!$A$1:$BR$288))</f>
        <v>0</v>
      </c>
      <c r="S46" s="176" cm="1">
        <f t="array" ref="S46">_xlfn.XLOOKUP(S$1,'PY1 Data(H)'!$A$1:$BR$1,_xlfn.XLOOKUP($A46,'PY1 Data(H)'!$A$1:$A$288,'PY1 Data(H)'!$A$1:$BR$288))</f>
        <v>0</v>
      </c>
      <c r="T46" s="176" cm="1">
        <f t="array" ref="T46">_xlfn.XLOOKUP(T$1,'PY1 Data(H)'!$A$1:$BR$1,_xlfn.XLOOKUP($A46,'PY1 Data(H)'!$A$1:$A$288,'PY1 Data(H)'!$A$1:$BR$288))</f>
        <v>0</v>
      </c>
      <c r="U46" s="176" cm="1">
        <f t="array" ref="U46">_xlfn.XLOOKUP(U$1,'PY1 Data(H)'!$A$1:$BR$1,_xlfn.XLOOKUP($A46,'PY1 Data(H)'!$A$1:$A$288,'PY1 Data(H)'!$A$1:$BR$288))</f>
        <v>0</v>
      </c>
      <c r="V46" s="176" cm="1">
        <f t="array" ref="V46">_xlfn.XLOOKUP(V$1,'PY1 Data(H)'!$A$1:$BR$1,_xlfn.XLOOKUP($A46,'PY1 Data(H)'!$A$1:$A$288,'PY1 Data(H)'!$A$1:$BR$288))</f>
        <v>0</v>
      </c>
      <c r="W46" s="176" cm="1">
        <f t="array" ref="W46">_xlfn.XLOOKUP(W$1,'PY1 Data(H)'!$A$1:$BR$1,_xlfn.XLOOKUP($A46,'PY1 Data(H)'!$A$1:$A$288,'PY1 Data(H)'!$A$1:$BR$288))</f>
        <v>0</v>
      </c>
      <c r="X46" s="176" cm="1">
        <f t="array" ref="X46">_xlfn.XLOOKUP(X$1,'PY1 Data(H)'!$A$1:$BR$1,_xlfn.XLOOKUP($A46,'PY1 Data(H)'!$A$1:$A$288,'PY1 Data(H)'!$A$1:$BR$288))</f>
        <v>0</v>
      </c>
      <c r="Y46" s="176" cm="1">
        <f t="array" ref="Y46">_xlfn.XLOOKUP(Y$1,'PY1 Data(H)'!$A$1:$BR$1,_xlfn.XLOOKUP($A46,'PY1 Data(H)'!$A$1:$A$288,'PY1 Data(H)'!$A$1:$BR$288))</f>
        <v>0</v>
      </c>
      <c r="Z46" s="176" cm="1">
        <f t="array" ref="Z46">_xlfn.XLOOKUP(Z$1,'PY1 Data(H)'!$A$1:$BR$1,_xlfn.XLOOKUP($A46,'PY1 Data(H)'!$A$1:$A$288,'PY1 Data(H)'!$A$1:$BR$288))</f>
        <v>0</v>
      </c>
      <c r="AA46" s="176" cm="1">
        <f t="array" ref="AA46">_xlfn.XLOOKUP(AA$1,'PY1 Data(H)'!$A$1:$BR$1,_xlfn.XLOOKUP($A46,'PY1 Data(H)'!$A$1:$A$288,'PY1 Data(H)'!$A$1:$BR$288))</f>
        <v>0</v>
      </c>
      <c r="AB46" s="176" cm="1">
        <f t="array" ref="AB46">_xlfn.XLOOKUP(AB$1,'PY1 Data(H)'!$A$1:$BR$1,_xlfn.XLOOKUP($A46,'PY1 Data(H)'!$A$1:$A$288,'PY1 Data(H)'!$A$1:$BR$288))</f>
        <v>0</v>
      </c>
      <c r="AC46" s="176" cm="1">
        <f t="array" ref="AC46">_xlfn.XLOOKUP(AC$1,'PY1 Data(H)'!$A$1:$BR$1,_xlfn.XLOOKUP($A46,'PY1 Data(H)'!$A$1:$A$288,'PY1 Data(H)'!$A$1:$BR$288))</f>
        <v>0</v>
      </c>
      <c r="AD46" s="176" cm="1">
        <f t="array" ref="AD46">_xlfn.XLOOKUP(AD$1,'PY1 Data(H)'!$A$1:$BR$1,_xlfn.XLOOKUP($A46,'PY1 Data(H)'!$A$1:$A$288,'PY1 Data(H)'!$A$1:$BR$288))</f>
        <v>0</v>
      </c>
      <c r="AE46" s="176" cm="1">
        <f t="array" ref="AE46">_xlfn.XLOOKUP(AE$1,'PY1 Data(H)'!$A$1:$BR$1,_xlfn.XLOOKUP($A46,'PY1 Data(H)'!$A$1:$A$288,'PY1 Data(H)'!$A$1:$BR$288))</f>
        <v>0</v>
      </c>
      <c r="AF46" s="176" cm="1">
        <f t="array" ref="AF46">_xlfn.XLOOKUP(AF$1,'PY1 Data(H)'!$A$1:$BR$1,_xlfn.XLOOKUP($A46,'PY1 Data(H)'!$A$1:$A$288,'PY1 Data(H)'!$A$1:$BR$288))</f>
        <v>0</v>
      </c>
      <c r="AG46" s="176" cm="1">
        <f t="array" ref="AG46">_xlfn.XLOOKUP(AG$1,'PY1 Data(H)'!$A$1:$BR$1,_xlfn.XLOOKUP($A46,'PY1 Data(H)'!$A$1:$A$288,'PY1 Data(H)'!$A$1:$BR$288))</f>
        <v>0</v>
      </c>
      <c r="AH46" s="176" cm="1">
        <f t="array" ref="AH46">_xlfn.XLOOKUP(AH$1,'PY1 Data(H)'!$A$1:$BR$1,_xlfn.XLOOKUP($A46,'PY1 Data(H)'!$A$1:$A$288,'PY1 Data(H)'!$A$1:$BR$288))</f>
        <v>0</v>
      </c>
      <c r="AI46" s="176" cm="1">
        <f t="array" ref="AI46">_xlfn.XLOOKUP(AI$1,'PY1 Data(H)'!$A$1:$BR$1,_xlfn.XLOOKUP($A46,'PY1 Data(H)'!$A$1:$A$288,'PY1 Data(H)'!$A$1:$BR$288))</f>
        <v>0</v>
      </c>
      <c r="AJ46" s="176" cm="1">
        <f t="array" ref="AJ46">_xlfn.XLOOKUP(AJ$1,'PY1 Data(H)'!$A$1:$BR$1,_xlfn.XLOOKUP($A46,'PY1 Data(H)'!$A$1:$A$288,'PY1 Data(H)'!$A$1:$BR$288))</f>
        <v>0</v>
      </c>
      <c r="AK46" s="176" cm="1">
        <f t="array" ref="AK46">_xlfn.XLOOKUP(AK$1,'PY1 Data(H)'!$A$1:$BR$1,_xlfn.XLOOKUP($A46,'PY1 Data(H)'!$A$1:$A$288,'PY1 Data(H)'!$A$1:$BR$288))</f>
        <v>0</v>
      </c>
      <c r="AL46" s="176" cm="1">
        <f t="array" ref="AL46">_xlfn.XLOOKUP(AL$1,'PY1 Data(H)'!$A$1:$BR$1,_xlfn.XLOOKUP($A46,'PY1 Data(H)'!$A$1:$A$288,'PY1 Data(H)'!$A$1:$BR$288))</f>
        <v>0</v>
      </c>
      <c r="AM46" s="176" cm="1">
        <f t="array" ref="AM46">_xlfn.XLOOKUP(AM$1,'PY1 Data(H)'!$A$1:$BR$1,_xlfn.XLOOKUP($A46,'PY1 Data(H)'!$A$1:$A$288,'PY1 Data(H)'!$A$1:$BR$288))</f>
        <v>0</v>
      </c>
      <c r="AN46" s="176" cm="1">
        <f t="array" ref="AN46">_xlfn.XLOOKUP(AN$1,'PY1 Data(H)'!$A$1:$BR$1,_xlfn.XLOOKUP($A46,'PY1 Data(H)'!$A$1:$A$288,'PY1 Data(H)'!$A$1:$BR$288))</f>
        <v>0</v>
      </c>
      <c r="AO46" s="176" cm="1">
        <f t="array" ref="AO46">_xlfn.XLOOKUP(AO$1,'PY1 Data(H)'!$A$1:$BR$1,_xlfn.XLOOKUP($A46,'PY1 Data(H)'!$A$1:$A$288,'PY1 Data(H)'!$A$1:$BR$288))</f>
        <v>0</v>
      </c>
      <c r="AP46" s="176" cm="1">
        <f t="array" ref="AP46">_xlfn.XLOOKUP(AP$1,'PY1 Data(H)'!$A$1:$BR$1,_xlfn.XLOOKUP($A46,'PY1 Data(H)'!$A$1:$A$288,'PY1 Data(H)'!$A$1:$BR$288))</f>
        <v>0</v>
      </c>
      <c r="AQ46" s="176" cm="1">
        <f t="array" ref="AQ46">_xlfn.XLOOKUP(AQ$1,'PY1 Data(H)'!$A$1:$BR$1,_xlfn.XLOOKUP($A46,'PY1 Data(H)'!$A$1:$A$288,'PY1 Data(H)'!$A$1:$BR$288))</f>
        <v>0</v>
      </c>
      <c r="AR46" s="176" cm="1">
        <f t="array" ref="AR46">_xlfn.XLOOKUP(AR$1,'PY1 Data(H)'!$A$1:$BR$1,_xlfn.XLOOKUP($A46,'PY1 Data(H)'!$A$1:$A$288,'PY1 Data(H)'!$A$1:$BR$288))</f>
        <v>0</v>
      </c>
      <c r="AS46" s="176" cm="1">
        <f t="array" ref="AS46">_xlfn.XLOOKUP(AS$1,'PY1 Data(H)'!$A$1:$BR$1,_xlfn.XLOOKUP($A46,'PY1 Data(H)'!$A$1:$A$288,'PY1 Data(H)'!$A$1:$BR$288))</f>
        <v>0</v>
      </c>
      <c r="AT46" s="176" cm="1">
        <f t="array" ref="AT46">_xlfn.XLOOKUP(AT$1,'PY1 Data(H)'!$A$1:$BR$1,_xlfn.XLOOKUP($A46,'PY1 Data(H)'!$A$1:$A$288,'PY1 Data(H)'!$A$1:$BR$288))</f>
        <v>0</v>
      </c>
      <c r="AU46" s="176" cm="1">
        <f t="array" ref="AU46">_xlfn.XLOOKUP(AU$1,'PY1 Data(H)'!$A$1:$BR$1,_xlfn.XLOOKUP($A46,'PY1 Data(H)'!$A$1:$A$288,'PY1 Data(H)'!$A$1:$BR$288))</f>
        <v>0</v>
      </c>
      <c r="AV46" s="176" cm="1">
        <f t="array" ref="AV46">_xlfn.XLOOKUP(AV$1,'PY1 Data(H)'!$A$1:$BR$1,_xlfn.XLOOKUP($A46,'PY1 Data(H)'!$A$1:$A$288,'PY1 Data(H)'!$A$1:$BR$288))</f>
        <v>0</v>
      </c>
      <c r="AW46" s="176" cm="1">
        <f t="array" ref="AW46">_xlfn.XLOOKUP(AW$1,'PY1 Data(H)'!$A$1:$BR$1,_xlfn.XLOOKUP($A46,'PY1 Data(H)'!$A$1:$A$288,'PY1 Data(H)'!$A$1:$BR$288))</f>
        <v>0</v>
      </c>
      <c r="AX46" s="176" cm="1">
        <f t="array" ref="AX46">_xlfn.XLOOKUP(AX$1,'PY1 Data(H)'!$A$1:$BR$1,_xlfn.XLOOKUP($A46,'PY1 Data(H)'!$A$1:$A$288,'PY1 Data(H)'!$A$1:$BR$288))</f>
        <v>0</v>
      </c>
      <c r="AY46" s="176" cm="1">
        <f t="array" ref="AY46">_xlfn.XLOOKUP(AY$1,'PY1 Data(H)'!$A$1:$BR$1,_xlfn.XLOOKUP($A46,'PY1 Data(H)'!$A$1:$A$288,'PY1 Data(H)'!$A$1:$BR$288))</f>
        <v>0</v>
      </c>
      <c r="AZ46" s="176" cm="1">
        <f t="array" ref="AZ46">_xlfn.XLOOKUP(AZ$1,'PY1 Data(H)'!$A$1:$BR$1,_xlfn.XLOOKUP($A46,'PY1 Data(H)'!$A$1:$A$288,'PY1 Data(H)'!$A$1:$BR$288))</f>
        <v>0</v>
      </c>
    </row>
    <row r="47" spans="1:52" x14ac:dyDescent="0.3">
      <c r="A47">
        <v>380</v>
      </c>
      <c r="D47" s="176" cm="1">
        <f t="array" ref="D47">_xlfn.XLOOKUP(D$1,'PY1 Data(H)'!$A$1:$BR$1,_xlfn.XLOOKUP($A47,'PY1 Data(H)'!$A$1:$A$288,'PY1 Data(H)'!$A$1:$BR$288))</f>
        <v>0</v>
      </c>
      <c r="E47" s="176" cm="1">
        <f t="array" ref="E47">_xlfn.XLOOKUP(E$1,'PY1 Data(H)'!$A$1:$BR$1,_xlfn.XLOOKUP($A47,'PY1 Data(H)'!$A$1:$A$288,'PY1 Data(H)'!$A$1:$BR$288))</f>
        <v>0</v>
      </c>
      <c r="F47" s="176" cm="1">
        <f t="array" ref="F47">_xlfn.XLOOKUP(F$1,'PY1 Data(H)'!$A$1:$BR$1,_xlfn.XLOOKUP($A47,'PY1 Data(H)'!$A$1:$A$288,'PY1 Data(H)'!$A$1:$BR$288))</f>
        <v>0</v>
      </c>
      <c r="G47" s="176" cm="1">
        <f t="array" ref="G47">_xlfn.XLOOKUP(G$1,'PY1 Data(H)'!$A$1:$BR$1,_xlfn.XLOOKUP($A47,'PY1 Data(H)'!$A$1:$A$288,'PY1 Data(H)'!$A$1:$BR$288))</f>
        <v>0</v>
      </c>
      <c r="H47" s="176" cm="1">
        <f t="array" ref="H47">_xlfn.XLOOKUP(H$1,'PY1 Data(H)'!$A$1:$BR$1,_xlfn.XLOOKUP($A47,'PY1 Data(H)'!$A$1:$A$288,'PY1 Data(H)'!$A$1:$BR$288))</f>
        <v>0</v>
      </c>
      <c r="I47" s="176" cm="1">
        <f t="array" ref="I47">_xlfn.XLOOKUP(I$1,'PY1 Data(H)'!$A$1:$BR$1,_xlfn.XLOOKUP($A47,'PY1 Data(H)'!$A$1:$A$288,'PY1 Data(H)'!$A$1:$BR$288))</f>
        <v>0</v>
      </c>
      <c r="J47" s="176" cm="1">
        <f t="array" ref="J47">_xlfn.XLOOKUP(J$1,'PY1 Data(H)'!$A$1:$BR$1,_xlfn.XLOOKUP($A47,'PY1 Data(H)'!$A$1:$A$288,'PY1 Data(H)'!$A$1:$BR$288))</f>
        <v>0</v>
      </c>
      <c r="K47" s="176" cm="1">
        <f t="array" ref="K47">_xlfn.XLOOKUP(K$1,'PY1 Data(H)'!$A$1:$BR$1,_xlfn.XLOOKUP($A47,'PY1 Data(H)'!$A$1:$A$288,'PY1 Data(H)'!$A$1:$BR$288))</f>
        <v>0</v>
      </c>
      <c r="L47" s="176" cm="1">
        <f t="array" ref="L47">_xlfn.XLOOKUP(L$1,'PY1 Data(H)'!$A$1:$BR$1,_xlfn.XLOOKUP($A47,'PY1 Data(H)'!$A$1:$A$288,'PY1 Data(H)'!$A$1:$BR$288))</f>
        <v>0</v>
      </c>
      <c r="M47" s="176" cm="1">
        <f t="array" ref="M47">_xlfn.XLOOKUP(M$1,'PY1 Data(H)'!$A$1:$BR$1,_xlfn.XLOOKUP($A47,'PY1 Data(H)'!$A$1:$A$288,'PY1 Data(H)'!$A$1:$BR$288))</f>
        <v>0</v>
      </c>
      <c r="N47" s="176" cm="1">
        <f t="array" ref="N47">_xlfn.XLOOKUP(N$1,'PY1 Data(H)'!$A$1:$BR$1,_xlfn.XLOOKUP($A47,'PY1 Data(H)'!$A$1:$A$288,'PY1 Data(H)'!$A$1:$BR$288))</f>
        <v>0</v>
      </c>
      <c r="O47" s="176" cm="1">
        <f t="array" ref="O47">_xlfn.XLOOKUP(O$1,'PY1 Data(H)'!$A$1:$BR$1,_xlfn.XLOOKUP($A47,'PY1 Data(H)'!$A$1:$A$288,'PY1 Data(H)'!$A$1:$BR$288))</f>
        <v>0</v>
      </c>
      <c r="P47" s="176" cm="1">
        <f t="array" ref="P47">_xlfn.XLOOKUP(P$1,'PY1 Data(H)'!$A$1:$BR$1,_xlfn.XLOOKUP($A47,'PY1 Data(H)'!$A$1:$A$288,'PY1 Data(H)'!$A$1:$BR$288))</f>
        <v>0</v>
      </c>
      <c r="Q47" s="176" cm="1">
        <f t="array" ref="Q47">_xlfn.XLOOKUP(Q$1,'PY1 Data(H)'!$A$1:$BR$1,_xlfn.XLOOKUP($A47,'PY1 Data(H)'!$A$1:$A$288,'PY1 Data(H)'!$A$1:$BR$288))</f>
        <v>0</v>
      </c>
      <c r="R47" s="176" cm="1">
        <f t="array" ref="R47">_xlfn.XLOOKUP(R$1,'PY1 Data(H)'!$A$1:$BR$1,_xlfn.XLOOKUP($A47,'PY1 Data(H)'!$A$1:$A$288,'PY1 Data(H)'!$A$1:$BR$288))</f>
        <v>0</v>
      </c>
      <c r="S47" s="176" cm="1">
        <f t="array" ref="S47">_xlfn.XLOOKUP(S$1,'PY1 Data(H)'!$A$1:$BR$1,_xlfn.XLOOKUP($A47,'PY1 Data(H)'!$A$1:$A$288,'PY1 Data(H)'!$A$1:$BR$288))</f>
        <v>0</v>
      </c>
      <c r="T47" s="176" cm="1">
        <f t="array" ref="T47">_xlfn.XLOOKUP(T$1,'PY1 Data(H)'!$A$1:$BR$1,_xlfn.XLOOKUP($A47,'PY1 Data(H)'!$A$1:$A$288,'PY1 Data(H)'!$A$1:$BR$288))</f>
        <v>0</v>
      </c>
      <c r="U47" s="176" cm="1">
        <f t="array" ref="U47">_xlfn.XLOOKUP(U$1,'PY1 Data(H)'!$A$1:$BR$1,_xlfn.XLOOKUP($A47,'PY1 Data(H)'!$A$1:$A$288,'PY1 Data(H)'!$A$1:$BR$288))</f>
        <v>0</v>
      </c>
      <c r="V47" s="176" cm="1">
        <f t="array" ref="V47">_xlfn.XLOOKUP(V$1,'PY1 Data(H)'!$A$1:$BR$1,_xlfn.XLOOKUP($A47,'PY1 Data(H)'!$A$1:$A$288,'PY1 Data(H)'!$A$1:$BR$288))</f>
        <v>0</v>
      </c>
      <c r="W47" s="176" cm="1">
        <f t="array" ref="W47">_xlfn.XLOOKUP(W$1,'PY1 Data(H)'!$A$1:$BR$1,_xlfn.XLOOKUP($A47,'PY1 Data(H)'!$A$1:$A$288,'PY1 Data(H)'!$A$1:$BR$288))</f>
        <v>0</v>
      </c>
      <c r="X47" s="176" cm="1">
        <f t="array" ref="X47">_xlfn.XLOOKUP(X$1,'PY1 Data(H)'!$A$1:$BR$1,_xlfn.XLOOKUP($A47,'PY1 Data(H)'!$A$1:$A$288,'PY1 Data(H)'!$A$1:$BR$288))</f>
        <v>0</v>
      </c>
      <c r="Y47" s="176" cm="1">
        <f t="array" ref="Y47">_xlfn.XLOOKUP(Y$1,'PY1 Data(H)'!$A$1:$BR$1,_xlfn.XLOOKUP($A47,'PY1 Data(H)'!$A$1:$A$288,'PY1 Data(H)'!$A$1:$BR$288))</f>
        <v>0</v>
      </c>
      <c r="Z47" s="176" cm="1">
        <f t="array" ref="Z47">_xlfn.XLOOKUP(Z$1,'PY1 Data(H)'!$A$1:$BR$1,_xlfn.XLOOKUP($A47,'PY1 Data(H)'!$A$1:$A$288,'PY1 Data(H)'!$A$1:$BR$288))</f>
        <v>0</v>
      </c>
      <c r="AA47" s="176" cm="1">
        <f t="array" ref="AA47">_xlfn.XLOOKUP(AA$1,'PY1 Data(H)'!$A$1:$BR$1,_xlfn.XLOOKUP($A47,'PY1 Data(H)'!$A$1:$A$288,'PY1 Data(H)'!$A$1:$BR$288))</f>
        <v>0</v>
      </c>
      <c r="AB47" s="176" cm="1">
        <f t="array" ref="AB47">_xlfn.XLOOKUP(AB$1,'PY1 Data(H)'!$A$1:$BR$1,_xlfn.XLOOKUP($A47,'PY1 Data(H)'!$A$1:$A$288,'PY1 Data(H)'!$A$1:$BR$288))</f>
        <v>0</v>
      </c>
      <c r="AC47" s="176" cm="1">
        <f t="array" ref="AC47">_xlfn.XLOOKUP(AC$1,'PY1 Data(H)'!$A$1:$BR$1,_xlfn.XLOOKUP($A47,'PY1 Data(H)'!$A$1:$A$288,'PY1 Data(H)'!$A$1:$BR$288))</f>
        <v>0</v>
      </c>
      <c r="AD47" s="176" cm="1">
        <f t="array" ref="AD47">_xlfn.XLOOKUP(AD$1,'PY1 Data(H)'!$A$1:$BR$1,_xlfn.XLOOKUP($A47,'PY1 Data(H)'!$A$1:$A$288,'PY1 Data(H)'!$A$1:$BR$288))</f>
        <v>0</v>
      </c>
      <c r="AE47" s="176" cm="1">
        <f t="array" ref="AE47">_xlfn.XLOOKUP(AE$1,'PY1 Data(H)'!$A$1:$BR$1,_xlfn.XLOOKUP($A47,'PY1 Data(H)'!$A$1:$A$288,'PY1 Data(H)'!$A$1:$BR$288))</f>
        <v>0</v>
      </c>
      <c r="AF47" s="176" cm="1">
        <f t="array" ref="AF47">_xlfn.XLOOKUP(AF$1,'PY1 Data(H)'!$A$1:$BR$1,_xlfn.XLOOKUP($A47,'PY1 Data(H)'!$A$1:$A$288,'PY1 Data(H)'!$A$1:$BR$288))</f>
        <v>0</v>
      </c>
      <c r="AG47" s="176" cm="1">
        <f t="array" ref="AG47">_xlfn.XLOOKUP(AG$1,'PY1 Data(H)'!$A$1:$BR$1,_xlfn.XLOOKUP($A47,'PY1 Data(H)'!$A$1:$A$288,'PY1 Data(H)'!$A$1:$BR$288))</f>
        <v>0</v>
      </c>
      <c r="AH47" s="176" cm="1">
        <f t="array" ref="AH47">_xlfn.XLOOKUP(AH$1,'PY1 Data(H)'!$A$1:$BR$1,_xlfn.XLOOKUP($A47,'PY1 Data(H)'!$A$1:$A$288,'PY1 Data(H)'!$A$1:$BR$288))</f>
        <v>0</v>
      </c>
      <c r="AI47" s="176" cm="1">
        <f t="array" ref="AI47">_xlfn.XLOOKUP(AI$1,'PY1 Data(H)'!$A$1:$BR$1,_xlfn.XLOOKUP($A47,'PY1 Data(H)'!$A$1:$A$288,'PY1 Data(H)'!$A$1:$BR$288))</f>
        <v>1194</v>
      </c>
      <c r="AJ47" s="176" cm="1">
        <f t="array" ref="AJ47">_xlfn.XLOOKUP(AJ$1,'PY1 Data(H)'!$A$1:$BR$1,_xlfn.XLOOKUP($A47,'PY1 Data(H)'!$A$1:$A$288,'PY1 Data(H)'!$A$1:$BR$288))</f>
        <v>0</v>
      </c>
      <c r="AK47" s="176" cm="1">
        <f t="array" ref="AK47">_xlfn.XLOOKUP(AK$1,'PY1 Data(H)'!$A$1:$BR$1,_xlfn.XLOOKUP($A47,'PY1 Data(H)'!$A$1:$A$288,'PY1 Data(H)'!$A$1:$BR$288))</f>
        <v>0</v>
      </c>
      <c r="AL47" s="176" cm="1">
        <f t="array" ref="AL47">_xlfn.XLOOKUP(AL$1,'PY1 Data(H)'!$A$1:$BR$1,_xlfn.XLOOKUP($A47,'PY1 Data(H)'!$A$1:$A$288,'PY1 Data(H)'!$A$1:$BR$288))</f>
        <v>0</v>
      </c>
      <c r="AM47" s="176" cm="1">
        <f t="array" ref="AM47">_xlfn.XLOOKUP(AM$1,'PY1 Data(H)'!$A$1:$BR$1,_xlfn.XLOOKUP($A47,'PY1 Data(H)'!$A$1:$A$288,'PY1 Data(H)'!$A$1:$BR$288))</f>
        <v>0</v>
      </c>
      <c r="AN47" s="176" cm="1">
        <f t="array" ref="AN47">_xlfn.XLOOKUP(AN$1,'PY1 Data(H)'!$A$1:$BR$1,_xlfn.XLOOKUP($A47,'PY1 Data(H)'!$A$1:$A$288,'PY1 Data(H)'!$A$1:$BR$288))</f>
        <v>0</v>
      </c>
      <c r="AO47" s="176" cm="1">
        <f t="array" ref="AO47">_xlfn.XLOOKUP(AO$1,'PY1 Data(H)'!$A$1:$BR$1,_xlfn.XLOOKUP($A47,'PY1 Data(H)'!$A$1:$A$288,'PY1 Data(H)'!$A$1:$BR$288))</f>
        <v>0</v>
      </c>
      <c r="AP47" s="176" cm="1">
        <f t="array" ref="AP47">_xlfn.XLOOKUP(AP$1,'PY1 Data(H)'!$A$1:$BR$1,_xlfn.XLOOKUP($A47,'PY1 Data(H)'!$A$1:$A$288,'PY1 Data(H)'!$A$1:$BR$288))</f>
        <v>0</v>
      </c>
      <c r="AQ47" s="176" cm="1">
        <f t="array" ref="AQ47">_xlfn.XLOOKUP(AQ$1,'PY1 Data(H)'!$A$1:$BR$1,_xlfn.XLOOKUP($A47,'PY1 Data(H)'!$A$1:$A$288,'PY1 Data(H)'!$A$1:$BR$288))</f>
        <v>0</v>
      </c>
      <c r="AR47" s="176" cm="1">
        <f t="array" ref="AR47">_xlfn.XLOOKUP(AR$1,'PY1 Data(H)'!$A$1:$BR$1,_xlfn.XLOOKUP($A47,'PY1 Data(H)'!$A$1:$A$288,'PY1 Data(H)'!$A$1:$BR$288))</f>
        <v>0</v>
      </c>
      <c r="AS47" s="176" cm="1">
        <f t="array" ref="AS47">_xlfn.XLOOKUP(AS$1,'PY1 Data(H)'!$A$1:$BR$1,_xlfn.XLOOKUP($A47,'PY1 Data(H)'!$A$1:$A$288,'PY1 Data(H)'!$A$1:$BR$288))</f>
        <v>0</v>
      </c>
      <c r="AT47" s="176" cm="1">
        <f t="array" ref="AT47">_xlfn.XLOOKUP(AT$1,'PY1 Data(H)'!$A$1:$BR$1,_xlfn.XLOOKUP($A47,'PY1 Data(H)'!$A$1:$A$288,'PY1 Data(H)'!$A$1:$BR$288))</f>
        <v>0</v>
      </c>
      <c r="AU47" s="176" cm="1">
        <f t="array" ref="AU47">_xlfn.XLOOKUP(AU$1,'PY1 Data(H)'!$A$1:$BR$1,_xlfn.XLOOKUP($A47,'PY1 Data(H)'!$A$1:$A$288,'PY1 Data(H)'!$A$1:$BR$288))</f>
        <v>0</v>
      </c>
      <c r="AV47" s="176" cm="1">
        <f t="array" ref="AV47">_xlfn.XLOOKUP(AV$1,'PY1 Data(H)'!$A$1:$BR$1,_xlfn.XLOOKUP($A47,'PY1 Data(H)'!$A$1:$A$288,'PY1 Data(H)'!$A$1:$BR$288))</f>
        <v>0</v>
      </c>
      <c r="AW47" s="176" cm="1">
        <f t="array" ref="AW47">_xlfn.XLOOKUP(AW$1,'PY1 Data(H)'!$A$1:$BR$1,_xlfn.XLOOKUP($A47,'PY1 Data(H)'!$A$1:$A$288,'PY1 Data(H)'!$A$1:$BR$288))</f>
        <v>0</v>
      </c>
      <c r="AX47" s="176" cm="1">
        <f t="array" ref="AX47">_xlfn.XLOOKUP(AX$1,'PY1 Data(H)'!$A$1:$BR$1,_xlfn.XLOOKUP($A47,'PY1 Data(H)'!$A$1:$A$288,'PY1 Data(H)'!$A$1:$BR$288))</f>
        <v>0</v>
      </c>
      <c r="AY47" s="176" cm="1">
        <f t="array" ref="AY47">_xlfn.XLOOKUP(AY$1,'PY1 Data(H)'!$A$1:$BR$1,_xlfn.XLOOKUP($A47,'PY1 Data(H)'!$A$1:$A$288,'PY1 Data(H)'!$A$1:$BR$288))</f>
        <v>0</v>
      </c>
      <c r="AZ47" s="176" cm="1">
        <f t="array" ref="AZ47">_xlfn.XLOOKUP(AZ$1,'PY1 Data(H)'!$A$1:$BR$1,_xlfn.XLOOKUP($A47,'PY1 Data(H)'!$A$1:$A$288,'PY1 Data(H)'!$A$1:$BR$288))</f>
        <v>0</v>
      </c>
    </row>
    <row r="48" spans="1:52" x14ac:dyDescent="0.3">
      <c r="A48">
        <v>391</v>
      </c>
      <c r="D48" s="176" cm="1">
        <f t="array" ref="D48">_xlfn.XLOOKUP(D$1,'PY1 Data(H)'!$A$1:$BR$1,_xlfn.XLOOKUP($A48,'PY1 Data(H)'!$A$1:$A$288,'PY1 Data(H)'!$A$1:$BR$288))</f>
        <v>0</v>
      </c>
      <c r="E48" s="176" cm="1">
        <f t="array" ref="E48">_xlfn.XLOOKUP(E$1,'PY1 Data(H)'!$A$1:$BR$1,_xlfn.XLOOKUP($A48,'PY1 Data(H)'!$A$1:$A$288,'PY1 Data(H)'!$A$1:$BR$288))</f>
        <v>0</v>
      </c>
      <c r="F48" s="176" cm="1">
        <f t="array" ref="F48">_xlfn.XLOOKUP(F$1,'PY1 Data(H)'!$A$1:$BR$1,_xlfn.XLOOKUP($A48,'PY1 Data(H)'!$A$1:$A$288,'PY1 Data(H)'!$A$1:$BR$288))</f>
        <v>0</v>
      </c>
      <c r="G48" s="176" cm="1">
        <f t="array" ref="G48">_xlfn.XLOOKUP(G$1,'PY1 Data(H)'!$A$1:$BR$1,_xlfn.XLOOKUP($A48,'PY1 Data(H)'!$A$1:$A$288,'PY1 Data(H)'!$A$1:$BR$288))</f>
        <v>0</v>
      </c>
      <c r="H48" s="176" cm="1">
        <f t="array" ref="H48">_xlfn.XLOOKUP(H$1,'PY1 Data(H)'!$A$1:$BR$1,_xlfn.XLOOKUP($A48,'PY1 Data(H)'!$A$1:$A$288,'PY1 Data(H)'!$A$1:$BR$288))</f>
        <v>0</v>
      </c>
      <c r="I48" s="176" cm="1">
        <f t="array" ref="I48">_xlfn.XLOOKUP(I$1,'PY1 Data(H)'!$A$1:$BR$1,_xlfn.XLOOKUP($A48,'PY1 Data(H)'!$A$1:$A$288,'PY1 Data(H)'!$A$1:$BR$288))</f>
        <v>0</v>
      </c>
      <c r="J48" s="176" cm="1">
        <f t="array" ref="J48">_xlfn.XLOOKUP(J$1,'PY1 Data(H)'!$A$1:$BR$1,_xlfn.XLOOKUP($A48,'PY1 Data(H)'!$A$1:$A$288,'PY1 Data(H)'!$A$1:$BR$288))</f>
        <v>0</v>
      </c>
      <c r="K48" s="176" cm="1">
        <f t="array" ref="K48">_xlfn.XLOOKUP(K$1,'PY1 Data(H)'!$A$1:$BR$1,_xlfn.XLOOKUP($A48,'PY1 Data(H)'!$A$1:$A$288,'PY1 Data(H)'!$A$1:$BR$288))</f>
        <v>0</v>
      </c>
      <c r="L48" s="176" cm="1">
        <f t="array" ref="L48">_xlfn.XLOOKUP(L$1,'PY1 Data(H)'!$A$1:$BR$1,_xlfn.XLOOKUP($A48,'PY1 Data(H)'!$A$1:$A$288,'PY1 Data(H)'!$A$1:$BR$288))</f>
        <v>0</v>
      </c>
      <c r="M48" s="176" cm="1">
        <f t="array" ref="M48">_xlfn.XLOOKUP(M$1,'PY1 Data(H)'!$A$1:$BR$1,_xlfn.XLOOKUP($A48,'PY1 Data(H)'!$A$1:$A$288,'PY1 Data(H)'!$A$1:$BR$288))</f>
        <v>0</v>
      </c>
      <c r="N48" s="176" cm="1">
        <f t="array" ref="N48">_xlfn.XLOOKUP(N$1,'PY1 Data(H)'!$A$1:$BR$1,_xlfn.XLOOKUP($A48,'PY1 Data(H)'!$A$1:$A$288,'PY1 Data(H)'!$A$1:$BR$288))</f>
        <v>0</v>
      </c>
      <c r="O48" s="176" cm="1">
        <f t="array" ref="O48">_xlfn.XLOOKUP(O$1,'PY1 Data(H)'!$A$1:$BR$1,_xlfn.XLOOKUP($A48,'PY1 Data(H)'!$A$1:$A$288,'PY1 Data(H)'!$A$1:$BR$288))</f>
        <v>0</v>
      </c>
      <c r="P48" s="176" cm="1">
        <f t="array" ref="P48">_xlfn.XLOOKUP(P$1,'PY1 Data(H)'!$A$1:$BR$1,_xlfn.XLOOKUP($A48,'PY1 Data(H)'!$A$1:$A$288,'PY1 Data(H)'!$A$1:$BR$288))</f>
        <v>0</v>
      </c>
      <c r="Q48" s="176" cm="1">
        <f t="array" ref="Q48">_xlfn.XLOOKUP(Q$1,'PY1 Data(H)'!$A$1:$BR$1,_xlfn.XLOOKUP($A48,'PY1 Data(H)'!$A$1:$A$288,'PY1 Data(H)'!$A$1:$BR$288))</f>
        <v>0</v>
      </c>
      <c r="R48" s="176" cm="1">
        <f t="array" ref="R48">_xlfn.XLOOKUP(R$1,'PY1 Data(H)'!$A$1:$BR$1,_xlfn.XLOOKUP($A48,'PY1 Data(H)'!$A$1:$A$288,'PY1 Data(H)'!$A$1:$BR$288))</f>
        <v>0</v>
      </c>
      <c r="S48" s="176" cm="1">
        <f t="array" ref="S48">_xlfn.XLOOKUP(S$1,'PY1 Data(H)'!$A$1:$BR$1,_xlfn.XLOOKUP($A48,'PY1 Data(H)'!$A$1:$A$288,'PY1 Data(H)'!$A$1:$BR$288))</f>
        <v>0</v>
      </c>
      <c r="T48" s="176" cm="1">
        <f t="array" ref="T48">_xlfn.XLOOKUP(T$1,'PY1 Data(H)'!$A$1:$BR$1,_xlfn.XLOOKUP($A48,'PY1 Data(H)'!$A$1:$A$288,'PY1 Data(H)'!$A$1:$BR$288))</f>
        <v>0</v>
      </c>
      <c r="U48" s="176" cm="1">
        <f t="array" ref="U48">_xlfn.XLOOKUP(U$1,'PY1 Data(H)'!$A$1:$BR$1,_xlfn.XLOOKUP($A48,'PY1 Data(H)'!$A$1:$A$288,'PY1 Data(H)'!$A$1:$BR$288))</f>
        <v>0</v>
      </c>
      <c r="V48" s="176" cm="1">
        <f t="array" ref="V48">_xlfn.XLOOKUP(V$1,'PY1 Data(H)'!$A$1:$BR$1,_xlfn.XLOOKUP($A48,'PY1 Data(H)'!$A$1:$A$288,'PY1 Data(H)'!$A$1:$BR$288))</f>
        <v>0</v>
      </c>
      <c r="W48" s="176" cm="1">
        <f t="array" ref="W48">_xlfn.XLOOKUP(W$1,'PY1 Data(H)'!$A$1:$BR$1,_xlfn.XLOOKUP($A48,'PY1 Data(H)'!$A$1:$A$288,'PY1 Data(H)'!$A$1:$BR$288))</f>
        <v>0</v>
      </c>
      <c r="X48" s="176" cm="1">
        <f t="array" ref="X48">_xlfn.XLOOKUP(X$1,'PY1 Data(H)'!$A$1:$BR$1,_xlfn.XLOOKUP($A48,'PY1 Data(H)'!$A$1:$A$288,'PY1 Data(H)'!$A$1:$BR$288))</f>
        <v>0</v>
      </c>
      <c r="Y48" s="176" cm="1">
        <f t="array" ref="Y48">_xlfn.XLOOKUP(Y$1,'PY1 Data(H)'!$A$1:$BR$1,_xlfn.XLOOKUP($A48,'PY1 Data(H)'!$A$1:$A$288,'PY1 Data(H)'!$A$1:$BR$288))</f>
        <v>0</v>
      </c>
      <c r="Z48" s="176" cm="1">
        <f t="array" ref="Z48">_xlfn.XLOOKUP(Z$1,'PY1 Data(H)'!$A$1:$BR$1,_xlfn.XLOOKUP($A48,'PY1 Data(H)'!$A$1:$A$288,'PY1 Data(H)'!$A$1:$BR$288))</f>
        <v>0</v>
      </c>
      <c r="AA48" s="176" cm="1">
        <f t="array" ref="AA48">_xlfn.XLOOKUP(AA$1,'PY1 Data(H)'!$A$1:$BR$1,_xlfn.XLOOKUP($A48,'PY1 Data(H)'!$A$1:$A$288,'PY1 Data(H)'!$A$1:$BR$288))</f>
        <v>0</v>
      </c>
      <c r="AB48" s="176" cm="1">
        <f t="array" ref="AB48">_xlfn.XLOOKUP(AB$1,'PY1 Data(H)'!$A$1:$BR$1,_xlfn.XLOOKUP($A48,'PY1 Data(H)'!$A$1:$A$288,'PY1 Data(H)'!$A$1:$BR$288))</f>
        <v>0</v>
      </c>
      <c r="AC48" s="176" cm="1">
        <f t="array" ref="AC48">_xlfn.XLOOKUP(AC$1,'PY1 Data(H)'!$A$1:$BR$1,_xlfn.XLOOKUP($A48,'PY1 Data(H)'!$A$1:$A$288,'PY1 Data(H)'!$A$1:$BR$288))</f>
        <v>0</v>
      </c>
      <c r="AD48" s="176" cm="1">
        <f t="array" ref="AD48">_xlfn.XLOOKUP(AD$1,'PY1 Data(H)'!$A$1:$BR$1,_xlfn.XLOOKUP($A48,'PY1 Data(H)'!$A$1:$A$288,'PY1 Data(H)'!$A$1:$BR$288))</f>
        <v>0</v>
      </c>
      <c r="AE48" s="176" cm="1">
        <f t="array" ref="AE48">_xlfn.XLOOKUP(AE$1,'PY1 Data(H)'!$A$1:$BR$1,_xlfn.XLOOKUP($A48,'PY1 Data(H)'!$A$1:$A$288,'PY1 Data(H)'!$A$1:$BR$288))</f>
        <v>0</v>
      </c>
      <c r="AF48" s="176" cm="1">
        <f t="array" ref="AF48">_xlfn.XLOOKUP(AF$1,'PY1 Data(H)'!$A$1:$BR$1,_xlfn.XLOOKUP($A48,'PY1 Data(H)'!$A$1:$A$288,'PY1 Data(H)'!$A$1:$BR$288))</f>
        <v>0</v>
      </c>
      <c r="AG48" s="176" cm="1">
        <f t="array" ref="AG48">_xlfn.XLOOKUP(AG$1,'PY1 Data(H)'!$A$1:$BR$1,_xlfn.XLOOKUP($A48,'PY1 Data(H)'!$A$1:$A$288,'PY1 Data(H)'!$A$1:$BR$288))</f>
        <v>0</v>
      </c>
      <c r="AH48" s="176" cm="1">
        <f t="array" ref="AH48">_xlfn.XLOOKUP(AH$1,'PY1 Data(H)'!$A$1:$BR$1,_xlfn.XLOOKUP($A48,'PY1 Data(H)'!$A$1:$A$288,'PY1 Data(H)'!$A$1:$BR$288))</f>
        <v>0</v>
      </c>
      <c r="AI48" s="176" cm="1">
        <f t="array" ref="AI48">_xlfn.XLOOKUP(AI$1,'PY1 Data(H)'!$A$1:$BR$1,_xlfn.XLOOKUP($A48,'PY1 Data(H)'!$A$1:$A$288,'PY1 Data(H)'!$A$1:$BR$288))</f>
        <v>0</v>
      </c>
      <c r="AJ48" s="176" cm="1">
        <f t="array" ref="AJ48">_xlfn.XLOOKUP(AJ$1,'PY1 Data(H)'!$A$1:$BR$1,_xlfn.XLOOKUP($A48,'PY1 Data(H)'!$A$1:$A$288,'PY1 Data(H)'!$A$1:$BR$288))</f>
        <v>0</v>
      </c>
      <c r="AK48" s="176" cm="1">
        <f t="array" ref="AK48">_xlfn.XLOOKUP(AK$1,'PY1 Data(H)'!$A$1:$BR$1,_xlfn.XLOOKUP($A48,'PY1 Data(H)'!$A$1:$A$288,'PY1 Data(H)'!$A$1:$BR$288))</f>
        <v>0</v>
      </c>
      <c r="AL48" s="176" cm="1">
        <f t="array" ref="AL48">_xlfn.XLOOKUP(AL$1,'PY1 Data(H)'!$A$1:$BR$1,_xlfn.XLOOKUP($A48,'PY1 Data(H)'!$A$1:$A$288,'PY1 Data(H)'!$A$1:$BR$288))</f>
        <v>0</v>
      </c>
      <c r="AM48" s="176" cm="1">
        <f t="array" ref="AM48">_xlfn.XLOOKUP(AM$1,'PY1 Data(H)'!$A$1:$BR$1,_xlfn.XLOOKUP($A48,'PY1 Data(H)'!$A$1:$A$288,'PY1 Data(H)'!$A$1:$BR$288))</f>
        <v>0</v>
      </c>
      <c r="AN48" s="176" cm="1">
        <f t="array" ref="AN48">_xlfn.XLOOKUP(AN$1,'PY1 Data(H)'!$A$1:$BR$1,_xlfn.XLOOKUP($A48,'PY1 Data(H)'!$A$1:$A$288,'PY1 Data(H)'!$A$1:$BR$288))</f>
        <v>0</v>
      </c>
      <c r="AO48" s="176" cm="1">
        <f t="array" ref="AO48">_xlfn.XLOOKUP(AO$1,'PY1 Data(H)'!$A$1:$BR$1,_xlfn.XLOOKUP($A48,'PY1 Data(H)'!$A$1:$A$288,'PY1 Data(H)'!$A$1:$BR$288))</f>
        <v>0</v>
      </c>
      <c r="AP48" s="176" cm="1">
        <f t="array" ref="AP48">_xlfn.XLOOKUP(AP$1,'PY1 Data(H)'!$A$1:$BR$1,_xlfn.XLOOKUP($A48,'PY1 Data(H)'!$A$1:$A$288,'PY1 Data(H)'!$A$1:$BR$288))</f>
        <v>0</v>
      </c>
      <c r="AQ48" s="176" cm="1">
        <f t="array" ref="AQ48">_xlfn.XLOOKUP(AQ$1,'PY1 Data(H)'!$A$1:$BR$1,_xlfn.XLOOKUP($A48,'PY1 Data(H)'!$A$1:$A$288,'PY1 Data(H)'!$A$1:$BR$288))</f>
        <v>0</v>
      </c>
      <c r="AR48" s="176" cm="1">
        <f t="array" ref="AR48">_xlfn.XLOOKUP(AR$1,'PY1 Data(H)'!$A$1:$BR$1,_xlfn.XLOOKUP($A48,'PY1 Data(H)'!$A$1:$A$288,'PY1 Data(H)'!$A$1:$BR$288))</f>
        <v>0</v>
      </c>
      <c r="AS48" s="176" cm="1">
        <f t="array" ref="AS48">_xlfn.XLOOKUP(AS$1,'PY1 Data(H)'!$A$1:$BR$1,_xlfn.XLOOKUP($A48,'PY1 Data(H)'!$A$1:$A$288,'PY1 Data(H)'!$A$1:$BR$288))</f>
        <v>0</v>
      </c>
      <c r="AT48" s="176" cm="1">
        <f t="array" ref="AT48">_xlfn.XLOOKUP(AT$1,'PY1 Data(H)'!$A$1:$BR$1,_xlfn.XLOOKUP($A48,'PY1 Data(H)'!$A$1:$A$288,'PY1 Data(H)'!$A$1:$BR$288))</f>
        <v>0</v>
      </c>
      <c r="AU48" s="176" cm="1">
        <f t="array" ref="AU48">_xlfn.XLOOKUP(AU$1,'PY1 Data(H)'!$A$1:$BR$1,_xlfn.XLOOKUP($A48,'PY1 Data(H)'!$A$1:$A$288,'PY1 Data(H)'!$A$1:$BR$288))</f>
        <v>0</v>
      </c>
      <c r="AV48" s="176" cm="1">
        <f t="array" ref="AV48">_xlfn.XLOOKUP(AV$1,'PY1 Data(H)'!$A$1:$BR$1,_xlfn.XLOOKUP($A48,'PY1 Data(H)'!$A$1:$A$288,'PY1 Data(H)'!$A$1:$BR$288))</f>
        <v>0</v>
      </c>
      <c r="AW48" s="176" cm="1">
        <f t="array" ref="AW48">_xlfn.XLOOKUP(AW$1,'PY1 Data(H)'!$A$1:$BR$1,_xlfn.XLOOKUP($A48,'PY1 Data(H)'!$A$1:$A$288,'PY1 Data(H)'!$A$1:$BR$288))</f>
        <v>0</v>
      </c>
      <c r="AX48" s="176" cm="1">
        <f t="array" ref="AX48">_xlfn.XLOOKUP(AX$1,'PY1 Data(H)'!$A$1:$BR$1,_xlfn.XLOOKUP($A48,'PY1 Data(H)'!$A$1:$A$288,'PY1 Data(H)'!$A$1:$BR$288))</f>
        <v>0</v>
      </c>
      <c r="AY48" s="176" cm="1">
        <f t="array" ref="AY48">_xlfn.XLOOKUP(AY$1,'PY1 Data(H)'!$A$1:$BR$1,_xlfn.XLOOKUP($A48,'PY1 Data(H)'!$A$1:$A$288,'PY1 Data(H)'!$A$1:$BR$288))</f>
        <v>0</v>
      </c>
      <c r="AZ48" s="176" cm="1">
        <f t="array" ref="AZ48">_xlfn.XLOOKUP(AZ$1,'PY1 Data(H)'!$A$1:$BR$1,_xlfn.XLOOKUP($A48,'PY1 Data(H)'!$A$1:$A$288,'PY1 Data(H)'!$A$1:$BR$288))</f>
        <v>0</v>
      </c>
    </row>
    <row r="49" spans="1:52" x14ac:dyDescent="0.3">
      <c r="A49">
        <v>7</v>
      </c>
      <c r="D49" s="176" cm="1">
        <f t="array" ref="D49">_xlfn.XLOOKUP(D$1,'PY1 Data(H)'!$A$1:$BR$1,_xlfn.XLOOKUP($A49,'PY1 Data(H)'!$A$1:$A$288,'PY1 Data(H)'!$A$1:$BR$288))</f>
        <v>0</v>
      </c>
      <c r="E49" s="176" cm="1">
        <f t="array" ref="E49">_xlfn.XLOOKUP(E$1,'PY1 Data(H)'!$A$1:$BR$1,_xlfn.XLOOKUP($A49,'PY1 Data(H)'!$A$1:$A$288,'PY1 Data(H)'!$A$1:$BR$288))</f>
        <v>0</v>
      </c>
      <c r="F49" s="176" cm="1">
        <f t="array" ref="F49">_xlfn.XLOOKUP(F$1,'PY1 Data(H)'!$A$1:$BR$1,_xlfn.XLOOKUP($A49,'PY1 Data(H)'!$A$1:$A$288,'PY1 Data(H)'!$A$1:$BR$288))</f>
        <v>0</v>
      </c>
      <c r="G49" s="176" cm="1">
        <f t="array" ref="G49">_xlfn.XLOOKUP(G$1,'PY1 Data(H)'!$A$1:$BR$1,_xlfn.XLOOKUP($A49,'PY1 Data(H)'!$A$1:$A$288,'PY1 Data(H)'!$A$1:$BR$288))</f>
        <v>0</v>
      </c>
      <c r="H49" s="176" cm="1">
        <f t="array" ref="H49">_xlfn.XLOOKUP(H$1,'PY1 Data(H)'!$A$1:$BR$1,_xlfn.XLOOKUP($A49,'PY1 Data(H)'!$A$1:$A$288,'PY1 Data(H)'!$A$1:$BR$288))</f>
        <v>0</v>
      </c>
      <c r="I49" s="176" cm="1">
        <f t="array" ref="I49">_xlfn.XLOOKUP(I$1,'PY1 Data(H)'!$A$1:$BR$1,_xlfn.XLOOKUP($A49,'PY1 Data(H)'!$A$1:$A$288,'PY1 Data(H)'!$A$1:$BR$288))</f>
        <v>0</v>
      </c>
      <c r="J49" s="176" cm="1">
        <f t="array" ref="J49">_xlfn.XLOOKUP(J$1,'PY1 Data(H)'!$A$1:$BR$1,_xlfn.XLOOKUP($A49,'PY1 Data(H)'!$A$1:$A$288,'PY1 Data(H)'!$A$1:$BR$288))</f>
        <v>0</v>
      </c>
      <c r="K49" s="176" cm="1">
        <f t="array" ref="K49">_xlfn.XLOOKUP(K$1,'PY1 Data(H)'!$A$1:$BR$1,_xlfn.XLOOKUP($A49,'PY1 Data(H)'!$A$1:$A$288,'PY1 Data(H)'!$A$1:$BR$288))</f>
        <v>0</v>
      </c>
      <c r="L49" s="176" cm="1">
        <f t="array" ref="L49">_xlfn.XLOOKUP(L$1,'PY1 Data(H)'!$A$1:$BR$1,_xlfn.XLOOKUP($A49,'PY1 Data(H)'!$A$1:$A$288,'PY1 Data(H)'!$A$1:$BR$288))</f>
        <v>0</v>
      </c>
      <c r="M49" s="176" cm="1">
        <f t="array" ref="M49">_xlfn.XLOOKUP(M$1,'PY1 Data(H)'!$A$1:$BR$1,_xlfn.XLOOKUP($A49,'PY1 Data(H)'!$A$1:$A$288,'PY1 Data(H)'!$A$1:$BR$288))</f>
        <v>0</v>
      </c>
      <c r="N49" s="176" cm="1">
        <f t="array" ref="N49">_xlfn.XLOOKUP(N$1,'PY1 Data(H)'!$A$1:$BR$1,_xlfn.XLOOKUP($A49,'PY1 Data(H)'!$A$1:$A$288,'PY1 Data(H)'!$A$1:$BR$288))</f>
        <v>0</v>
      </c>
      <c r="O49" s="176" cm="1">
        <f t="array" ref="O49">_xlfn.XLOOKUP(O$1,'PY1 Data(H)'!$A$1:$BR$1,_xlfn.XLOOKUP($A49,'PY1 Data(H)'!$A$1:$A$288,'PY1 Data(H)'!$A$1:$BR$288))</f>
        <v>0</v>
      </c>
      <c r="P49" s="176" cm="1">
        <f t="array" ref="P49">_xlfn.XLOOKUP(P$1,'PY1 Data(H)'!$A$1:$BR$1,_xlfn.XLOOKUP($A49,'PY1 Data(H)'!$A$1:$A$288,'PY1 Data(H)'!$A$1:$BR$288))</f>
        <v>0</v>
      </c>
      <c r="Q49" s="176" cm="1">
        <f t="array" ref="Q49">_xlfn.XLOOKUP(Q$1,'PY1 Data(H)'!$A$1:$BR$1,_xlfn.XLOOKUP($A49,'PY1 Data(H)'!$A$1:$A$288,'PY1 Data(H)'!$A$1:$BR$288))</f>
        <v>0</v>
      </c>
      <c r="R49" s="176" cm="1">
        <f t="array" ref="R49">_xlfn.XLOOKUP(R$1,'PY1 Data(H)'!$A$1:$BR$1,_xlfn.XLOOKUP($A49,'PY1 Data(H)'!$A$1:$A$288,'PY1 Data(H)'!$A$1:$BR$288))</f>
        <v>0</v>
      </c>
      <c r="S49" s="176" cm="1">
        <f t="array" ref="S49">_xlfn.XLOOKUP(S$1,'PY1 Data(H)'!$A$1:$BR$1,_xlfn.XLOOKUP($A49,'PY1 Data(H)'!$A$1:$A$288,'PY1 Data(H)'!$A$1:$BR$288))</f>
        <v>0</v>
      </c>
      <c r="T49" s="176" cm="1">
        <f t="array" ref="T49">_xlfn.XLOOKUP(T$1,'PY1 Data(H)'!$A$1:$BR$1,_xlfn.XLOOKUP($A49,'PY1 Data(H)'!$A$1:$A$288,'PY1 Data(H)'!$A$1:$BR$288))</f>
        <v>0</v>
      </c>
      <c r="U49" s="176" cm="1">
        <f t="array" ref="U49">_xlfn.XLOOKUP(U$1,'PY1 Data(H)'!$A$1:$BR$1,_xlfn.XLOOKUP($A49,'PY1 Data(H)'!$A$1:$A$288,'PY1 Data(H)'!$A$1:$BR$288))</f>
        <v>0</v>
      </c>
      <c r="V49" s="176" cm="1">
        <f t="array" ref="V49">_xlfn.XLOOKUP(V$1,'PY1 Data(H)'!$A$1:$BR$1,_xlfn.XLOOKUP($A49,'PY1 Data(H)'!$A$1:$A$288,'PY1 Data(H)'!$A$1:$BR$288))</f>
        <v>0</v>
      </c>
      <c r="W49" s="176" cm="1">
        <f t="array" ref="W49">_xlfn.XLOOKUP(W$1,'PY1 Data(H)'!$A$1:$BR$1,_xlfn.XLOOKUP($A49,'PY1 Data(H)'!$A$1:$A$288,'PY1 Data(H)'!$A$1:$BR$288))</f>
        <v>0</v>
      </c>
      <c r="X49" s="176" cm="1">
        <f t="array" ref="X49">_xlfn.XLOOKUP(X$1,'PY1 Data(H)'!$A$1:$BR$1,_xlfn.XLOOKUP($A49,'PY1 Data(H)'!$A$1:$A$288,'PY1 Data(H)'!$A$1:$BR$288))</f>
        <v>0</v>
      </c>
      <c r="Y49" s="176" cm="1">
        <f t="array" ref="Y49">_xlfn.XLOOKUP(Y$1,'PY1 Data(H)'!$A$1:$BR$1,_xlfn.XLOOKUP($A49,'PY1 Data(H)'!$A$1:$A$288,'PY1 Data(H)'!$A$1:$BR$288))</f>
        <v>0</v>
      </c>
      <c r="Z49" s="176" cm="1">
        <f t="array" ref="Z49">_xlfn.XLOOKUP(Z$1,'PY1 Data(H)'!$A$1:$BR$1,_xlfn.XLOOKUP($A49,'PY1 Data(H)'!$A$1:$A$288,'PY1 Data(H)'!$A$1:$BR$288))</f>
        <v>0</v>
      </c>
      <c r="AA49" s="176" cm="1">
        <f t="array" ref="AA49">_xlfn.XLOOKUP(AA$1,'PY1 Data(H)'!$A$1:$BR$1,_xlfn.XLOOKUP($A49,'PY1 Data(H)'!$A$1:$A$288,'PY1 Data(H)'!$A$1:$BR$288))</f>
        <v>0</v>
      </c>
      <c r="AB49" s="176" cm="1">
        <f t="array" ref="AB49">_xlfn.XLOOKUP(AB$1,'PY1 Data(H)'!$A$1:$BR$1,_xlfn.XLOOKUP($A49,'PY1 Data(H)'!$A$1:$A$288,'PY1 Data(H)'!$A$1:$BR$288))</f>
        <v>0</v>
      </c>
      <c r="AC49" s="176" cm="1">
        <f t="array" ref="AC49">_xlfn.XLOOKUP(AC$1,'PY1 Data(H)'!$A$1:$BR$1,_xlfn.XLOOKUP($A49,'PY1 Data(H)'!$A$1:$A$288,'PY1 Data(H)'!$A$1:$BR$288))</f>
        <v>0</v>
      </c>
      <c r="AD49" s="176" cm="1">
        <f t="array" ref="AD49">_xlfn.XLOOKUP(AD$1,'PY1 Data(H)'!$A$1:$BR$1,_xlfn.XLOOKUP($A49,'PY1 Data(H)'!$A$1:$A$288,'PY1 Data(H)'!$A$1:$BR$288))</f>
        <v>0</v>
      </c>
      <c r="AE49" s="176" cm="1">
        <f t="array" ref="AE49">_xlfn.XLOOKUP(AE$1,'PY1 Data(H)'!$A$1:$BR$1,_xlfn.XLOOKUP($A49,'PY1 Data(H)'!$A$1:$A$288,'PY1 Data(H)'!$A$1:$BR$288))</f>
        <v>0</v>
      </c>
      <c r="AF49" s="176" cm="1">
        <f t="array" ref="AF49">_xlfn.XLOOKUP(AF$1,'PY1 Data(H)'!$A$1:$BR$1,_xlfn.XLOOKUP($A49,'PY1 Data(H)'!$A$1:$A$288,'PY1 Data(H)'!$A$1:$BR$288))</f>
        <v>0</v>
      </c>
      <c r="AG49" s="176" cm="1">
        <f t="array" ref="AG49">_xlfn.XLOOKUP(AG$1,'PY1 Data(H)'!$A$1:$BR$1,_xlfn.XLOOKUP($A49,'PY1 Data(H)'!$A$1:$A$288,'PY1 Data(H)'!$A$1:$BR$288))</f>
        <v>0</v>
      </c>
      <c r="AH49" s="176" cm="1">
        <f t="array" ref="AH49">_xlfn.XLOOKUP(AH$1,'PY1 Data(H)'!$A$1:$BR$1,_xlfn.XLOOKUP($A49,'PY1 Data(H)'!$A$1:$A$288,'PY1 Data(H)'!$A$1:$BR$288))</f>
        <v>0</v>
      </c>
      <c r="AI49" s="176" cm="1">
        <f t="array" ref="AI49">_xlfn.XLOOKUP(AI$1,'PY1 Data(H)'!$A$1:$BR$1,_xlfn.XLOOKUP($A49,'PY1 Data(H)'!$A$1:$A$288,'PY1 Data(H)'!$A$1:$BR$288))</f>
        <v>0</v>
      </c>
      <c r="AJ49" s="176" cm="1">
        <f t="array" ref="AJ49">_xlfn.XLOOKUP(AJ$1,'PY1 Data(H)'!$A$1:$BR$1,_xlfn.XLOOKUP($A49,'PY1 Data(H)'!$A$1:$A$288,'PY1 Data(H)'!$A$1:$BR$288))</f>
        <v>0</v>
      </c>
      <c r="AK49" s="176" cm="1">
        <f t="array" ref="AK49">_xlfn.XLOOKUP(AK$1,'PY1 Data(H)'!$A$1:$BR$1,_xlfn.XLOOKUP($A49,'PY1 Data(H)'!$A$1:$A$288,'PY1 Data(H)'!$A$1:$BR$288))</f>
        <v>0</v>
      </c>
      <c r="AL49" s="176" cm="1">
        <f t="array" ref="AL49">_xlfn.XLOOKUP(AL$1,'PY1 Data(H)'!$A$1:$BR$1,_xlfn.XLOOKUP($A49,'PY1 Data(H)'!$A$1:$A$288,'PY1 Data(H)'!$A$1:$BR$288))</f>
        <v>0</v>
      </c>
      <c r="AM49" s="176" cm="1">
        <f t="array" ref="AM49">_xlfn.XLOOKUP(AM$1,'PY1 Data(H)'!$A$1:$BR$1,_xlfn.XLOOKUP($A49,'PY1 Data(H)'!$A$1:$A$288,'PY1 Data(H)'!$A$1:$BR$288))</f>
        <v>0</v>
      </c>
      <c r="AN49" s="176" cm="1">
        <f t="array" ref="AN49">_xlfn.XLOOKUP(AN$1,'PY1 Data(H)'!$A$1:$BR$1,_xlfn.XLOOKUP($A49,'PY1 Data(H)'!$A$1:$A$288,'PY1 Data(H)'!$A$1:$BR$288))</f>
        <v>0</v>
      </c>
      <c r="AO49" s="176" cm="1">
        <f t="array" ref="AO49">_xlfn.XLOOKUP(AO$1,'PY1 Data(H)'!$A$1:$BR$1,_xlfn.XLOOKUP($A49,'PY1 Data(H)'!$A$1:$A$288,'PY1 Data(H)'!$A$1:$BR$288))</f>
        <v>0</v>
      </c>
      <c r="AP49" s="176" cm="1">
        <f t="array" ref="AP49">_xlfn.XLOOKUP(AP$1,'PY1 Data(H)'!$A$1:$BR$1,_xlfn.XLOOKUP($A49,'PY1 Data(H)'!$A$1:$A$288,'PY1 Data(H)'!$A$1:$BR$288))</f>
        <v>0</v>
      </c>
      <c r="AQ49" s="176" cm="1">
        <f t="array" ref="AQ49">_xlfn.XLOOKUP(AQ$1,'PY1 Data(H)'!$A$1:$BR$1,_xlfn.XLOOKUP($A49,'PY1 Data(H)'!$A$1:$A$288,'PY1 Data(H)'!$A$1:$BR$288))</f>
        <v>0</v>
      </c>
      <c r="AR49" s="176" cm="1">
        <f t="array" ref="AR49">_xlfn.XLOOKUP(AR$1,'PY1 Data(H)'!$A$1:$BR$1,_xlfn.XLOOKUP($A49,'PY1 Data(H)'!$A$1:$A$288,'PY1 Data(H)'!$A$1:$BR$288))</f>
        <v>0</v>
      </c>
      <c r="AS49" s="176" cm="1">
        <f t="array" ref="AS49">_xlfn.XLOOKUP(AS$1,'PY1 Data(H)'!$A$1:$BR$1,_xlfn.XLOOKUP($A49,'PY1 Data(H)'!$A$1:$A$288,'PY1 Data(H)'!$A$1:$BR$288))</f>
        <v>0</v>
      </c>
      <c r="AT49" s="176" cm="1">
        <f t="array" ref="AT49">_xlfn.XLOOKUP(AT$1,'PY1 Data(H)'!$A$1:$BR$1,_xlfn.XLOOKUP($A49,'PY1 Data(H)'!$A$1:$A$288,'PY1 Data(H)'!$A$1:$BR$288))</f>
        <v>0</v>
      </c>
      <c r="AU49" s="176" cm="1">
        <f t="array" ref="AU49">_xlfn.XLOOKUP(AU$1,'PY1 Data(H)'!$A$1:$BR$1,_xlfn.XLOOKUP($A49,'PY1 Data(H)'!$A$1:$A$288,'PY1 Data(H)'!$A$1:$BR$288))</f>
        <v>0</v>
      </c>
      <c r="AV49" s="176" cm="1">
        <f t="array" ref="AV49">_xlfn.XLOOKUP(AV$1,'PY1 Data(H)'!$A$1:$BR$1,_xlfn.XLOOKUP($A49,'PY1 Data(H)'!$A$1:$A$288,'PY1 Data(H)'!$A$1:$BR$288))</f>
        <v>0</v>
      </c>
      <c r="AW49" s="176" cm="1">
        <f t="array" ref="AW49">_xlfn.XLOOKUP(AW$1,'PY1 Data(H)'!$A$1:$BR$1,_xlfn.XLOOKUP($A49,'PY1 Data(H)'!$A$1:$A$288,'PY1 Data(H)'!$A$1:$BR$288))</f>
        <v>0</v>
      </c>
      <c r="AX49" s="176" cm="1">
        <f t="array" ref="AX49">_xlfn.XLOOKUP(AX$1,'PY1 Data(H)'!$A$1:$BR$1,_xlfn.XLOOKUP($A49,'PY1 Data(H)'!$A$1:$A$288,'PY1 Data(H)'!$A$1:$BR$288))</f>
        <v>0</v>
      </c>
      <c r="AY49" s="176" cm="1">
        <f t="array" ref="AY49">_xlfn.XLOOKUP(AY$1,'PY1 Data(H)'!$A$1:$BR$1,_xlfn.XLOOKUP($A49,'PY1 Data(H)'!$A$1:$A$288,'PY1 Data(H)'!$A$1:$BR$288))</f>
        <v>0</v>
      </c>
      <c r="AZ49" s="176" cm="1">
        <f t="array" ref="AZ49">_xlfn.XLOOKUP(AZ$1,'PY1 Data(H)'!$A$1:$BR$1,_xlfn.XLOOKUP($A49,'PY1 Data(H)'!$A$1:$A$288,'PY1 Data(H)'!$A$1:$BR$288))</f>
        <v>0</v>
      </c>
    </row>
    <row r="50" spans="1:52" x14ac:dyDescent="0.3">
      <c r="A50">
        <v>645</v>
      </c>
      <c r="D50" s="176" cm="1">
        <f t="array" ref="D50">_xlfn.XLOOKUP(D$1,'PY1 Data(H)'!$A$1:$BR$1,_xlfn.XLOOKUP($A50,'PY1 Data(H)'!$A$1:$A$288,'PY1 Data(H)'!$A$1:$BR$288))</f>
        <v>0</v>
      </c>
      <c r="E50" s="176" cm="1">
        <f t="array" ref="E50">_xlfn.XLOOKUP(E$1,'PY1 Data(H)'!$A$1:$BR$1,_xlfn.XLOOKUP($A50,'PY1 Data(H)'!$A$1:$A$288,'PY1 Data(H)'!$A$1:$BR$288))</f>
        <v>0</v>
      </c>
      <c r="F50" s="176" cm="1">
        <f t="array" ref="F50">_xlfn.XLOOKUP(F$1,'PY1 Data(H)'!$A$1:$BR$1,_xlfn.XLOOKUP($A50,'PY1 Data(H)'!$A$1:$A$288,'PY1 Data(H)'!$A$1:$BR$288))</f>
        <v>0</v>
      </c>
      <c r="G50" s="176" cm="1">
        <f t="array" ref="G50">_xlfn.XLOOKUP(G$1,'PY1 Data(H)'!$A$1:$BR$1,_xlfn.XLOOKUP($A50,'PY1 Data(H)'!$A$1:$A$288,'PY1 Data(H)'!$A$1:$BR$288))</f>
        <v>0</v>
      </c>
      <c r="H50" s="176" cm="1">
        <f t="array" ref="H50">_xlfn.XLOOKUP(H$1,'PY1 Data(H)'!$A$1:$BR$1,_xlfn.XLOOKUP($A50,'PY1 Data(H)'!$A$1:$A$288,'PY1 Data(H)'!$A$1:$BR$288))</f>
        <v>0</v>
      </c>
      <c r="I50" s="176" cm="1">
        <f t="array" ref="I50">_xlfn.XLOOKUP(I$1,'PY1 Data(H)'!$A$1:$BR$1,_xlfn.XLOOKUP($A50,'PY1 Data(H)'!$A$1:$A$288,'PY1 Data(H)'!$A$1:$BR$288))</f>
        <v>0</v>
      </c>
      <c r="J50" s="176" cm="1">
        <f t="array" ref="J50">_xlfn.XLOOKUP(J$1,'PY1 Data(H)'!$A$1:$BR$1,_xlfn.XLOOKUP($A50,'PY1 Data(H)'!$A$1:$A$288,'PY1 Data(H)'!$A$1:$BR$288))</f>
        <v>0</v>
      </c>
      <c r="K50" s="176" cm="1">
        <f t="array" ref="K50">_xlfn.XLOOKUP(K$1,'PY1 Data(H)'!$A$1:$BR$1,_xlfn.XLOOKUP($A50,'PY1 Data(H)'!$A$1:$A$288,'PY1 Data(H)'!$A$1:$BR$288))</f>
        <v>0</v>
      </c>
      <c r="L50" s="176" cm="1">
        <f t="array" ref="L50">_xlfn.XLOOKUP(L$1,'PY1 Data(H)'!$A$1:$BR$1,_xlfn.XLOOKUP($A50,'PY1 Data(H)'!$A$1:$A$288,'PY1 Data(H)'!$A$1:$BR$288))</f>
        <v>0</v>
      </c>
      <c r="M50" s="176" cm="1">
        <f t="array" ref="M50">_xlfn.XLOOKUP(M$1,'PY1 Data(H)'!$A$1:$BR$1,_xlfn.XLOOKUP($A50,'PY1 Data(H)'!$A$1:$A$288,'PY1 Data(H)'!$A$1:$BR$288))</f>
        <v>0</v>
      </c>
      <c r="N50" s="176" cm="1">
        <f t="array" ref="N50">_xlfn.XLOOKUP(N$1,'PY1 Data(H)'!$A$1:$BR$1,_xlfn.XLOOKUP($A50,'PY1 Data(H)'!$A$1:$A$288,'PY1 Data(H)'!$A$1:$BR$288))</f>
        <v>0</v>
      </c>
      <c r="O50" s="176" cm="1">
        <f t="array" ref="O50">_xlfn.XLOOKUP(O$1,'PY1 Data(H)'!$A$1:$BR$1,_xlfn.XLOOKUP($A50,'PY1 Data(H)'!$A$1:$A$288,'PY1 Data(H)'!$A$1:$BR$288))</f>
        <v>0</v>
      </c>
      <c r="P50" s="176" cm="1">
        <f t="array" ref="P50">_xlfn.XLOOKUP(P$1,'PY1 Data(H)'!$A$1:$BR$1,_xlfn.XLOOKUP($A50,'PY1 Data(H)'!$A$1:$A$288,'PY1 Data(H)'!$A$1:$BR$288))</f>
        <v>0</v>
      </c>
      <c r="Q50" s="176" cm="1">
        <f t="array" ref="Q50">_xlfn.XLOOKUP(Q$1,'PY1 Data(H)'!$A$1:$BR$1,_xlfn.XLOOKUP($A50,'PY1 Data(H)'!$A$1:$A$288,'PY1 Data(H)'!$A$1:$BR$288))</f>
        <v>0</v>
      </c>
      <c r="R50" s="176" cm="1">
        <f t="array" ref="R50">_xlfn.XLOOKUP(R$1,'PY1 Data(H)'!$A$1:$BR$1,_xlfn.XLOOKUP($A50,'PY1 Data(H)'!$A$1:$A$288,'PY1 Data(H)'!$A$1:$BR$288))</f>
        <v>0</v>
      </c>
      <c r="S50" s="176" cm="1">
        <f t="array" ref="S50">_xlfn.XLOOKUP(S$1,'PY1 Data(H)'!$A$1:$BR$1,_xlfn.XLOOKUP($A50,'PY1 Data(H)'!$A$1:$A$288,'PY1 Data(H)'!$A$1:$BR$288))</f>
        <v>0</v>
      </c>
      <c r="T50" s="176" cm="1">
        <f t="array" ref="T50">_xlfn.XLOOKUP(T$1,'PY1 Data(H)'!$A$1:$BR$1,_xlfn.XLOOKUP($A50,'PY1 Data(H)'!$A$1:$A$288,'PY1 Data(H)'!$A$1:$BR$288))</f>
        <v>0</v>
      </c>
      <c r="U50" s="176" cm="1">
        <f t="array" ref="U50">_xlfn.XLOOKUP(U$1,'PY1 Data(H)'!$A$1:$BR$1,_xlfn.XLOOKUP($A50,'PY1 Data(H)'!$A$1:$A$288,'PY1 Data(H)'!$A$1:$BR$288))</f>
        <v>0</v>
      </c>
      <c r="V50" s="176" cm="1">
        <f t="array" ref="V50">_xlfn.XLOOKUP(V$1,'PY1 Data(H)'!$A$1:$BR$1,_xlfn.XLOOKUP($A50,'PY1 Data(H)'!$A$1:$A$288,'PY1 Data(H)'!$A$1:$BR$288))</f>
        <v>0</v>
      </c>
      <c r="W50" s="176" cm="1">
        <f t="array" ref="W50">_xlfn.XLOOKUP(W$1,'PY1 Data(H)'!$A$1:$BR$1,_xlfn.XLOOKUP($A50,'PY1 Data(H)'!$A$1:$A$288,'PY1 Data(H)'!$A$1:$BR$288))</f>
        <v>0</v>
      </c>
      <c r="X50" s="176" cm="1">
        <f t="array" ref="X50">_xlfn.XLOOKUP(X$1,'PY1 Data(H)'!$A$1:$BR$1,_xlfn.XLOOKUP($A50,'PY1 Data(H)'!$A$1:$A$288,'PY1 Data(H)'!$A$1:$BR$288))</f>
        <v>0</v>
      </c>
      <c r="Y50" s="176" cm="1">
        <f t="array" ref="Y50">_xlfn.XLOOKUP(Y$1,'PY1 Data(H)'!$A$1:$BR$1,_xlfn.XLOOKUP($A50,'PY1 Data(H)'!$A$1:$A$288,'PY1 Data(H)'!$A$1:$BR$288))</f>
        <v>0</v>
      </c>
      <c r="Z50" s="176" cm="1">
        <f t="array" ref="Z50">_xlfn.XLOOKUP(Z$1,'PY1 Data(H)'!$A$1:$BR$1,_xlfn.XLOOKUP($A50,'PY1 Data(H)'!$A$1:$A$288,'PY1 Data(H)'!$A$1:$BR$288))</f>
        <v>0</v>
      </c>
      <c r="AA50" s="176" cm="1">
        <f t="array" ref="AA50">_xlfn.XLOOKUP(AA$1,'PY1 Data(H)'!$A$1:$BR$1,_xlfn.XLOOKUP($A50,'PY1 Data(H)'!$A$1:$A$288,'PY1 Data(H)'!$A$1:$BR$288))</f>
        <v>0</v>
      </c>
      <c r="AB50" s="176" cm="1">
        <f t="array" ref="AB50">_xlfn.XLOOKUP(AB$1,'PY1 Data(H)'!$A$1:$BR$1,_xlfn.XLOOKUP($A50,'PY1 Data(H)'!$A$1:$A$288,'PY1 Data(H)'!$A$1:$BR$288))</f>
        <v>0</v>
      </c>
      <c r="AC50" s="176" cm="1">
        <f t="array" ref="AC50">_xlfn.XLOOKUP(AC$1,'PY1 Data(H)'!$A$1:$BR$1,_xlfn.XLOOKUP($A50,'PY1 Data(H)'!$A$1:$A$288,'PY1 Data(H)'!$A$1:$BR$288))</f>
        <v>0</v>
      </c>
      <c r="AD50" s="176" cm="1">
        <f t="array" ref="AD50">_xlfn.XLOOKUP(AD$1,'PY1 Data(H)'!$A$1:$BR$1,_xlfn.XLOOKUP($A50,'PY1 Data(H)'!$A$1:$A$288,'PY1 Data(H)'!$A$1:$BR$288))</f>
        <v>0</v>
      </c>
      <c r="AE50" s="176" cm="1">
        <f t="array" ref="AE50">_xlfn.XLOOKUP(AE$1,'PY1 Data(H)'!$A$1:$BR$1,_xlfn.XLOOKUP($A50,'PY1 Data(H)'!$A$1:$A$288,'PY1 Data(H)'!$A$1:$BR$288))</f>
        <v>0</v>
      </c>
      <c r="AF50" s="176" cm="1">
        <f t="array" ref="AF50">_xlfn.XLOOKUP(AF$1,'PY1 Data(H)'!$A$1:$BR$1,_xlfn.XLOOKUP($A50,'PY1 Data(H)'!$A$1:$A$288,'PY1 Data(H)'!$A$1:$BR$288))</f>
        <v>0</v>
      </c>
      <c r="AG50" s="176" cm="1">
        <f t="array" ref="AG50">_xlfn.XLOOKUP(AG$1,'PY1 Data(H)'!$A$1:$BR$1,_xlfn.XLOOKUP($A50,'PY1 Data(H)'!$A$1:$A$288,'PY1 Data(H)'!$A$1:$BR$288))</f>
        <v>0</v>
      </c>
      <c r="AH50" s="176" cm="1">
        <f t="array" ref="AH50">_xlfn.XLOOKUP(AH$1,'PY1 Data(H)'!$A$1:$BR$1,_xlfn.XLOOKUP($A50,'PY1 Data(H)'!$A$1:$A$288,'PY1 Data(H)'!$A$1:$BR$288))</f>
        <v>0</v>
      </c>
      <c r="AI50" s="176" cm="1">
        <f t="array" ref="AI50">_xlfn.XLOOKUP(AI$1,'PY1 Data(H)'!$A$1:$BR$1,_xlfn.XLOOKUP($A50,'PY1 Data(H)'!$A$1:$A$288,'PY1 Data(H)'!$A$1:$BR$288))</f>
        <v>0</v>
      </c>
      <c r="AJ50" s="176" cm="1">
        <f t="array" ref="AJ50">_xlfn.XLOOKUP(AJ$1,'PY1 Data(H)'!$A$1:$BR$1,_xlfn.XLOOKUP($A50,'PY1 Data(H)'!$A$1:$A$288,'PY1 Data(H)'!$A$1:$BR$288))</f>
        <v>0</v>
      </c>
      <c r="AK50" s="176" cm="1">
        <f t="array" ref="AK50">_xlfn.XLOOKUP(AK$1,'PY1 Data(H)'!$A$1:$BR$1,_xlfn.XLOOKUP($A50,'PY1 Data(H)'!$A$1:$A$288,'PY1 Data(H)'!$A$1:$BR$288))</f>
        <v>0</v>
      </c>
      <c r="AL50" s="176" cm="1">
        <f t="array" ref="AL50">_xlfn.XLOOKUP(AL$1,'PY1 Data(H)'!$A$1:$BR$1,_xlfn.XLOOKUP($A50,'PY1 Data(H)'!$A$1:$A$288,'PY1 Data(H)'!$A$1:$BR$288))</f>
        <v>0</v>
      </c>
      <c r="AM50" s="176" cm="1">
        <f t="array" ref="AM50">_xlfn.XLOOKUP(AM$1,'PY1 Data(H)'!$A$1:$BR$1,_xlfn.XLOOKUP($A50,'PY1 Data(H)'!$A$1:$A$288,'PY1 Data(H)'!$A$1:$BR$288))</f>
        <v>0</v>
      </c>
      <c r="AN50" s="176" cm="1">
        <f t="array" ref="AN50">_xlfn.XLOOKUP(AN$1,'PY1 Data(H)'!$A$1:$BR$1,_xlfn.XLOOKUP($A50,'PY1 Data(H)'!$A$1:$A$288,'PY1 Data(H)'!$A$1:$BR$288))</f>
        <v>0</v>
      </c>
      <c r="AO50" s="176" cm="1">
        <f t="array" ref="AO50">_xlfn.XLOOKUP(AO$1,'PY1 Data(H)'!$A$1:$BR$1,_xlfn.XLOOKUP($A50,'PY1 Data(H)'!$A$1:$A$288,'PY1 Data(H)'!$A$1:$BR$288))</f>
        <v>0</v>
      </c>
      <c r="AP50" s="176" cm="1">
        <f t="array" ref="AP50">_xlfn.XLOOKUP(AP$1,'PY1 Data(H)'!$A$1:$BR$1,_xlfn.XLOOKUP($A50,'PY1 Data(H)'!$A$1:$A$288,'PY1 Data(H)'!$A$1:$BR$288))</f>
        <v>0</v>
      </c>
      <c r="AQ50" s="176" cm="1">
        <f t="array" ref="AQ50">_xlfn.XLOOKUP(AQ$1,'PY1 Data(H)'!$A$1:$BR$1,_xlfn.XLOOKUP($A50,'PY1 Data(H)'!$A$1:$A$288,'PY1 Data(H)'!$A$1:$BR$288))</f>
        <v>0</v>
      </c>
      <c r="AR50" s="176" cm="1">
        <f t="array" ref="AR50">_xlfn.XLOOKUP(AR$1,'PY1 Data(H)'!$A$1:$BR$1,_xlfn.XLOOKUP($A50,'PY1 Data(H)'!$A$1:$A$288,'PY1 Data(H)'!$A$1:$BR$288))</f>
        <v>0</v>
      </c>
      <c r="AS50" s="176" cm="1">
        <f t="array" ref="AS50">_xlfn.XLOOKUP(AS$1,'PY1 Data(H)'!$A$1:$BR$1,_xlfn.XLOOKUP($A50,'PY1 Data(H)'!$A$1:$A$288,'PY1 Data(H)'!$A$1:$BR$288))</f>
        <v>0</v>
      </c>
      <c r="AT50" s="176" cm="1">
        <f t="array" ref="AT50">_xlfn.XLOOKUP(AT$1,'PY1 Data(H)'!$A$1:$BR$1,_xlfn.XLOOKUP($A50,'PY1 Data(H)'!$A$1:$A$288,'PY1 Data(H)'!$A$1:$BR$288))</f>
        <v>0</v>
      </c>
      <c r="AU50" s="176" cm="1">
        <f t="array" ref="AU50">_xlfn.XLOOKUP(AU$1,'PY1 Data(H)'!$A$1:$BR$1,_xlfn.XLOOKUP($A50,'PY1 Data(H)'!$A$1:$A$288,'PY1 Data(H)'!$A$1:$BR$288))</f>
        <v>0</v>
      </c>
      <c r="AV50" s="176" cm="1">
        <f t="array" ref="AV50">_xlfn.XLOOKUP(AV$1,'PY1 Data(H)'!$A$1:$BR$1,_xlfn.XLOOKUP($A50,'PY1 Data(H)'!$A$1:$A$288,'PY1 Data(H)'!$A$1:$BR$288))</f>
        <v>0</v>
      </c>
      <c r="AW50" s="176" cm="1">
        <f t="array" ref="AW50">_xlfn.XLOOKUP(AW$1,'PY1 Data(H)'!$A$1:$BR$1,_xlfn.XLOOKUP($A50,'PY1 Data(H)'!$A$1:$A$288,'PY1 Data(H)'!$A$1:$BR$288))</f>
        <v>0</v>
      </c>
      <c r="AX50" s="176" cm="1">
        <f t="array" ref="AX50">_xlfn.XLOOKUP(AX$1,'PY1 Data(H)'!$A$1:$BR$1,_xlfn.XLOOKUP($A50,'PY1 Data(H)'!$A$1:$A$288,'PY1 Data(H)'!$A$1:$BR$288))</f>
        <v>0</v>
      </c>
      <c r="AY50" s="176" cm="1">
        <f t="array" ref="AY50">_xlfn.XLOOKUP(AY$1,'PY1 Data(H)'!$A$1:$BR$1,_xlfn.XLOOKUP($A50,'PY1 Data(H)'!$A$1:$A$288,'PY1 Data(H)'!$A$1:$BR$288))</f>
        <v>0</v>
      </c>
      <c r="AZ50" s="176" cm="1">
        <f t="array" ref="AZ50">_xlfn.XLOOKUP(AZ$1,'PY1 Data(H)'!$A$1:$BR$1,_xlfn.XLOOKUP($A50,'PY1 Data(H)'!$A$1:$A$288,'PY1 Data(H)'!$A$1:$BR$288))</f>
        <v>0</v>
      </c>
    </row>
    <row r="51" spans="1:52" x14ac:dyDescent="0.3">
      <c r="A51">
        <v>646</v>
      </c>
      <c r="D51" s="176" cm="1">
        <f t="array" ref="D51">_xlfn.XLOOKUP(D$1,'PY1 Data(H)'!$A$1:$BR$1,_xlfn.XLOOKUP($A51,'PY1 Data(H)'!$A$1:$A$288,'PY1 Data(H)'!$A$1:$BR$288))</f>
        <v>0</v>
      </c>
      <c r="E51" s="176" cm="1">
        <f t="array" ref="E51">_xlfn.XLOOKUP(E$1,'PY1 Data(H)'!$A$1:$BR$1,_xlfn.XLOOKUP($A51,'PY1 Data(H)'!$A$1:$A$288,'PY1 Data(H)'!$A$1:$BR$288))</f>
        <v>0</v>
      </c>
      <c r="F51" s="176" cm="1">
        <f t="array" ref="F51">_xlfn.XLOOKUP(F$1,'PY1 Data(H)'!$A$1:$BR$1,_xlfn.XLOOKUP($A51,'PY1 Data(H)'!$A$1:$A$288,'PY1 Data(H)'!$A$1:$BR$288))</f>
        <v>0</v>
      </c>
      <c r="G51" s="176" cm="1">
        <f t="array" ref="G51">_xlfn.XLOOKUP(G$1,'PY1 Data(H)'!$A$1:$BR$1,_xlfn.XLOOKUP($A51,'PY1 Data(H)'!$A$1:$A$288,'PY1 Data(H)'!$A$1:$BR$288))</f>
        <v>0</v>
      </c>
      <c r="H51" s="176" cm="1">
        <f t="array" ref="H51">_xlfn.XLOOKUP(H$1,'PY1 Data(H)'!$A$1:$BR$1,_xlfn.XLOOKUP($A51,'PY1 Data(H)'!$A$1:$A$288,'PY1 Data(H)'!$A$1:$BR$288))</f>
        <v>0</v>
      </c>
      <c r="I51" s="176" cm="1">
        <f t="array" ref="I51">_xlfn.XLOOKUP(I$1,'PY1 Data(H)'!$A$1:$BR$1,_xlfn.XLOOKUP($A51,'PY1 Data(H)'!$A$1:$A$288,'PY1 Data(H)'!$A$1:$BR$288))</f>
        <v>0</v>
      </c>
      <c r="J51" s="176" cm="1">
        <f t="array" ref="J51">_xlfn.XLOOKUP(J$1,'PY1 Data(H)'!$A$1:$BR$1,_xlfn.XLOOKUP($A51,'PY1 Data(H)'!$A$1:$A$288,'PY1 Data(H)'!$A$1:$BR$288))</f>
        <v>0</v>
      </c>
      <c r="K51" s="176" cm="1">
        <f t="array" ref="K51">_xlfn.XLOOKUP(K$1,'PY1 Data(H)'!$A$1:$BR$1,_xlfn.XLOOKUP($A51,'PY1 Data(H)'!$A$1:$A$288,'PY1 Data(H)'!$A$1:$BR$288))</f>
        <v>0</v>
      </c>
      <c r="L51" s="176" cm="1">
        <f t="array" ref="L51">_xlfn.XLOOKUP(L$1,'PY1 Data(H)'!$A$1:$BR$1,_xlfn.XLOOKUP($A51,'PY1 Data(H)'!$A$1:$A$288,'PY1 Data(H)'!$A$1:$BR$288))</f>
        <v>0</v>
      </c>
      <c r="M51" s="176" cm="1">
        <f t="array" ref="M51">_xlfn.XLOOKUP(M$1,'PY1 Data(H)'!$A$1:$BR$1,_xlfn.XLOOKUP($A51,'PY1 Data(H)'!$A$1:$A$288,'PY1 Data(H)'!$A$1:$BR$288))</f>
        <v>0</v>
      </c>
      <c r="N51" s="176" cm="1">
        <f t="array" ref="N51">_xlfn.XLOOKUP(N$1,'PY1 Data(H)'!$A$1:$BR$1,_xlfn.XLOOKUP($A51,'PY1 Data(H)'!$A$1:$A$288,'PY1 Data(H)'!$A$1:$BR$288))</f>
        <v>0</v>
      </c>
      <c r="O51" s="176" cm="1">
        <f t="array" ref="O51">_xlfn.XLOOKUP(O$1,'PY1 Data(H)'!$A$1:$BR$1,_xlfn.XLOOKUP($A51,'PY1 Data(H)'!$A$1:$A$288,'PY1 Data(H)'!$A$1:$BR$288))</f>
        <v>0</v>
      </c>
      <c r="P51" s="176" cm="1">
        <f t="array" ref="P51">_xlfn.XLOOKUP(P$1,'PY1 Data(H)'!$A$1:$BR$1,_xlfn.XLOOKUP($A51,'PY1 Data(H)'!$A$1:$A$288,'PY1 Data(H)'!$A$1:$BR$288))</f>
        <v>0</v>
      </c>
      <c r="Q51" s="176" cm="1">
        <f t="array" ref="Q51">_xlfn.XLOOKUP(Q$1,'PY1 Data(H)'!$A$1:$BR$1,_xlfn.XLOOKUP($A51,'PY1 Data(H)'!$A$1:$A$288,'PY1 Data(H)'!$A$1:$BR$288))</f>
        <v>0</v>
      </c>
      <c r="R51" s="176" cm="1">
        <f t="array" ref="R51">_xlfn.XLOOKUP(R$1,'PY1 Data(H)'!$A$1:$BR$1,_xlfn.XLOOKUP($A51,'PY1 Data(H)'!$A$1:$A$288,'PY1 Data(H)'!$A$1:$BR$288))</f>
        <v>0</v>
      </c>
      <c r="S51" s="176" cm="1">
        <f t="array" ref="S51">_xlfn.XLOOKUP(S$1,'PY1 Data(H)'!$A$1:$BR$1,_xlfn.XLOOKUP($A51,'PY1 Data(H)'!$A$1:$A$288,'PY1 Data(H)'!$A$1:$BR$288))</f>
        <v>0</v>
      </c>
      <c r="T51" s="176" cm="1">
        <f t="array" ref="T51">_xlfn.XLOOKUP(T$1,'PY1 Data(H)'!$A$1:$BR$1,_xlfn.XLOOKUP($A51,'PY1 Data(H)'!$A$1:$A$288,'PY1 Data(H)'!$A$1:$BR$288))</f>
        <v>0</v>
      </c>
      <c r="U51" s="176" cm="1">
        <f t="array" ref="U51">_xlfn.XLOOKUP(U$1,'PY1 Data(H)'!$A$1:$BR$1,_xlfn.XLOOKUP($A51,'PY1 Data(H)'!$A$1:$A$288,'PY1 Data(H)'!$A$1:$BR$288))</f>
        <v>0</v>
      </c>
      <c r="V51" s="176" cm="1">
        <f t="array" ref="V51">_xlfn.XLOOKUP(V$1,'PY1 Data(H)'!$A$1:$BR$1,_xlfn.XLOOKUP($A51,'PY1 Data(H)'!$A$1:$A$288,'PY1 Data(H)'!$A$1:$BR$288))</f>
        <v>0</v>
      </c>
      <c r="W51" s="176" cm="1">
        <f t="array" ref="W51">_xlfn.XLOOKUP(W$1,'PY1 Data(H)'!$A$1:$BR$1,_xlfn.XLOOKUP($A51,'PY1 Data(H)'!$A$1:$A$288,'PY1 Data(H)'!$A$1:$BR$288))</f>
        <v>0</v>
      </c>
      <c r="X51" s="176" cm="1">
        <f t="array" ref="X51">_xlfn.XLOOKUP(X$1,'PY1 Data(H)'!$A$1:$BR$1,_xlfn.XLOOKUP($A51,'PY1 Data(H)'!$A$1:$A$288,'PY1 Data(H)'!$A$1:$BR$288))</f>
        <v>0</v>
      </c>
      <c r="Y51" s="176" cm="1">
        <f t="array" ref="Y51">_xlfn.XLOOKUP(Y$1,'PY1 Data(H)'!$A$1:$BR$1,_xlfn.XLOOKUP($A51,'PY1 Data(H)'!$A$1:$A$288,'PY1 Data(H)'!$A$1:$BR$288))</f>
        <v>0</v>
      </c>
      <c r="Z51" s="176" cm="1">
        <f t="array" ref="Z51">_xlfn.XLOOKUP(Z$1,'PY1 Data(H)'!$A$1:$BR$1,_xlfn.XLOOKUP($A51,'PY1 Data(H)'!$A$1:$A$288,'PY1 Data(H)'!$A$1:$BR$288))</f>
        <v>0</v>
      </c>
      <c r="AA51" s="176" cm="1">
        <f t="array" ref="AA51">_xlfn.XLOOKUP(AA$1,'PY1 Data(H)'!$A$1:$BR$1,_xlfn.XLOOKUP($A51,'PY1 Data(H)'!$A$1:$A$288,'PY1 Data(H)'!$A$1:$BR$288))</f>
        <v>0</v>
      </c>
      <c r="AB51" s="176" cm="1">
        <f t="array" ref="AB51">_xlfn.XLOOKUP(AB$1,'PY1 Data(H)'!$A$1:$BR$1,_xlfn.XLOOKUP($A51,'PY1 Data(H)'!$A$1:$A$288,'PY1 Data(H)'!$A$1:$BR$288))</f>
        <v>0</v>
      </c>
      <c r="AC51" s="176" cm="1">
        <f t="array" ref="AC51">_xlfn.XLOOKUP(AC$1,'PY1 Data(H)'!$A$1:$BR$1,_xlfn.XLOOKUP($A51,'PY1 Data(H)'!$A$1:$A$288,'PY1 Data(H)'!$A$1:$BR$288))</f>
        <v>0</v>
      </c>
      <c r="AD51" s="176" cm="1">
        <f t="array" ref="AD51">_xlfn.XLOOKUP(AD$1,'PY1 Data(H)'!$A$1:$BR$1,_xlfn.XLOOKUP($A51,'PY1 Data(H)'!$A$1:$A$288,'PY1 Data(H)'!$A$1:$BR$288))</f>
        <v>0</v>
      </c>
      <c r="AE51" s="176" cm="1">
        <f t="array" ref="AE51">_xlfn.XLOOKUP(AE$1,'PY1 Data(H)'!$A$1:$BR$1,_xlfn.XLOOKUP($A51,'PY1 Data(H)'!$A$1:$A$288,'PY1 Data(H)'!$A$1:$BR$288))</f>
        <v>0</v>
      </c>
      <c r="AF51" s="176" cm="1">
        <f t="array" ref="AF51">_xlfn.XLOOKUP(AF$1,'PY1 Data(H)'!$A$1:$BR$1,_xlfn.XLOOKUP($A51,'PY1 Data(H)'!$A$1:$A$288,'PY1 Data(H)'!$A$1:$BR$288))</f>
        <v>0</v>
      </c>
      <c r="AG51" s="176" cm="1">
        <f t="array" ref="AG51">_xlfn.XLOOKUP(AG$1,'PY1 Data(H)'!$A$1:$BR$1,_xlfn.XLOOKUP($A51,'PY1 Data(H)'!$A$1:$A$288,'PY1 Data(H)'!$A$1:$BR$288))</f>
        <v>0</v>
      </c>
      <c r="AH51" s="176" cm="1">
        <f t="array" ref="AH51">_xlfn.XLOOKUP(AH$1,'PY1 Data(H)'!$A$1:$BR$1,_xlfn.XLOOKUP($A51,'PY1 Data(H)'!$A$1:$A$288,'PY1 Data(H)'!$A$1:$BR$288))</f>
        <v>0</v>
      </c>
      <c r="AI51" s="176" cm="1">
        <f t="array" ref="AI51">_xlfn.XLOOKUP(AI$1,'PY1 Data(H)'!$A$1:$BR$1,_xlfn.XLOOKUP($A51,'PY1 Data(H)'!$A$1:$A$288,'PY1 Data(H)'!$A$1:$BR$288))</f>
        <v>746345</v>
      </c>
      <c r="AJ51" s="176" cm="1">
        <f t="array" ref="AJ51">_xlfn.XLOOKUP(AJ$1,'PY1 Data(H)'!$A$1:$BR$1,_xlfn.XLOOKUP($A51,'PY1 Data(H)'!$A$1:$A$288,'PY1 Data(H)'!$A$1:$BR$288))</f>
        <v>0</v>
      </c>
      <c r="AK51" s="176" cm="1">
        <f t="array" ref="AK51">_xlfn.XLOOKUP(AK$1,'PY1 Data(H)'!$A$1:$BR$1,_xlfn.XLOOKUP($A51,'PY1 Data(H)'!$A$1:$A$288,'PY1 Data(H)'!$A$1:$BR$288))</f>
        <v>0</v>
      </c>
      <c r="AL51" s="176" cm="1">
        <f t="array" ref="AL51">_xlfn.XLOOKUP(AL$1,'PY1 Data(H)'!$A$1:$BR$1,_xlfn.XLOOKUP($A51,'PY1 Data(H)'!$A$1:$A$288,'PY1 Data(H)'!$A$1:$BR$288))</f>
        <v>0</v>
      </c>
      <c r="AM51" s="176" cm="1">
        <f t="array" ref="AM51">_xlfn.XLOOKUP(AM$1,'PY1 Data(H)'!$A$1:$BR$1,_xlfn.XLOOKUP($A51,'PY1 Data(H)'!$A$1:$A$288,'PY1 Data(H)'!$A$1:$BR$288))</f>
        <v>0</v>
      </c>
      <c r="AN51" s="176" cm="1">
        <f t="array" ref="AN51">_xlfn.XLOOKUP(AN$1,'PY1 Data(H)'!$A$1:$BR$1,_xlfn.XLOOKUP($A51,'PY1 Data(H)'!$A$1:$A$288,'PY1 Data(H)'!$A$1:$BR$288))</f>
        <v>0</v>
      </c>
      <c r="AO51" s="176" cm="1">
        <f t="array" ref="AO51">_xlfn.XLOOKUP(AO$1,'PY1 Data(H)'!$A$1:$BR$1,_xlfn.XLOOKUP($A51,'PY1 Data(H)'!$A$1:$A$288,'PY1 Data(H)'!$A$1:$BR$288))</f>
        <v>0</v>
      </c>
      <c r="AP51" s="176" cm="1">
        <f t="array" ref="AP51">_xlfn.XLOOKUP(AP$1,'PY1 Data(H)'!$A$1:$BR$1,_xlfn.XLOOKUP($A51,'PY1 Data(H)'!$A$1:$A$288,'PY1 Data(H)'!$A$1:$BR$288))</f>
        <v>0</v>
      </c>
      <c r="AQ51" s="176" cm="1">
        <f t="array" ref="AQ51">_xlfn.XLOOKUP(AQ$1,'PY1 Data(H)'!$A$1:$BR$1,_xlfn.XLOOKUP($A51,'PY1 Data(H)'!$A$1:$A$288,'PY1 Data(H)'!$A$1:$BR$288))</f>
        <v>0</v>
      </c>
      <c r="AR51" s="176" cm="1">
        <f t="array" ref="AR51">_xlfn.XLOOKUP(AR$1,'PY1 Data(H)'!$A$1:$BR$1,_xlfn.XLOOKUP($A51,'PY1 Data(H)'!$A$1:$A$288,'PY1 Data(H)'!$A$1:$BR$288))</f>
        <v>0</v>
      </c>
      <c r="AS51" s="176" cm="1">
        <f t="array" ref="AS51">_xlfn.XLOOKUP(AS$1,'PY1 Data(H)'!$A$1:$BR$1,_xlfn.XLOOKUP($A51,'PY1 Data(H)'!$A$1:$A$288,'PY1 Data(H)'!$A$1:$BR$288))</f>
        <v>0</v>
      </c>
      <c r="AT51" s="176" cm="1">
        <f t="array" ref="AT51">_xlfn.XLOOKUP(AT$1,'PY1 Data(H)'!$A$1:$BR$1,_xlfn.XLOOKUP($A51,'PY1 Data(H)'!$A$1:$A$288,'PY1 Data(H)'!$A$1:$BR$288))</f>
        <v>0</v>
      </c>
      <c r="AU51" s="176" cm="1">
        <f t="array" ref="AU51">_xlfn.XLOOKUP(AU$1,'PY1 Data(H)'!$A$1:$BR$1,_xlfn.XLOOKUP($A51,'PY1 Data(H)'!$A$1:$A$288,'PY1 Data(H)'!$A$1:$BR$288))</f>
        <v>0</v>
      </c>
      <c r="AV51" s="176" cm="1">
        <f t="array" ref="AV51">_xlfn.XLOOKUP(AV$1,'PY1 Data(H)'!$A$1:$BR$1,_xlfn.XLOOKUP($A51,'PY1 Data(H)'!$A$1:$A$288,'PY1 Data(H)'!$A$1:$BR$288))</f>
        <v>0</v>
      </c>
      <c r="AW51" s="176" cm="1">
        <f t="array" ref="AW51">_xlfn.XLOOKUP(AW$1,'PY1 Data(H)'!$A$1:$BR$1,_xlfn.XLOOKUP($A51,'PY1 Data(H)'!$A$1:$A$288,'PY1 Data(H)'!$A$1:$BR$288))</f>
        <v>0</v>
      </c>
      <c r="AX51" s="176" cm="1">
        <f t="array" ref="AX51">_xlfn.XLOOKUP(AX$1,'PY1 Data(H)'!$A$1:$BR$1,_xlfn.XLOOKUP($A51,'PY1 Data(H)'!$A$1:$A$288,'PY1 Data(H)'!$A$1:$BR$288))</f>
        <v>0</v>
      </c>
      <c r="AY51" s="176" cm="1">
        <f t="array" ref="AY51">_xlfn.XLOOKUP(AY$1,'PY1 Data(H)'!$A$1:$BR$1,_xlfn.XLOOKUP($A51,'PY1 Data(H)'!$A$1:$A$288,'PY1 Data(H)'!$A$1:$BR$288))</f>
        <v>0</v>
      </c>
      <c r="AZ51" s="176" cm="1">
        <f t="array" ref="AZ51">_xlfn.XLOOKUP(AZ$1,'PY1 Data(H)'!$A$1:$BR$1,_xlfn.XLOOKUP($A51,'PY1 Data(H)'!$A$1:$A$288,'PY1 Data(H)'!$A$1:$BR$288))</f>
        <v>0</v>
      </c>
    </row>
    <row r="52" spans="1:52" x14ac:dyDescent="0.3">
      <c r="A52">
        <v>9</v>
      </c>
      <c r="D52" s="176" cm="1">
        <f t="array" ref="D52">_xlfn.XLOOKUP(D$1,'PY1 Data(H)'!$A$1:$BR$1,_xlfn.XLOOKUP($A52,'PY1 Data(H)'!$A$1:$A$288,'PY1 Data(H)'!$A$1:$BR$288))</f>
        <v>0</v>
      </c>
      <c r="E52" s="176" cm="1">
        <f t="array" ref="E52">_xlfn.XLOOKUP(E$1,'PY1 Data(H)'!$A$1:$BR$1,_xlfn.XLOOKUP($A52,'PY1 Data(H)'!$A$1:$A$288,'PY1 Data(H)'!$A$1:$BR$288))</f>
        <v>0</v>
      </c>
      <c r="F52" s="176" cm="1">
        <f t="array" ref="F52">_xlfn.XLOOKUP(F$1,'PY1 Data(H)'!$A$1:$BR$1,_xlfn.XLOOKUP($A52,'PY1 Data(H)'!$A$1:$A$288,'PY1 Data(H)'!$A$1:$BR$288))</f>
        <v>0</v>
      </c>
      <c r="G52" s="176" cm="1">
        <f t="array" ref="G52">_xlfn.XLOOKUP(G$1,'PY1 Data(H)'!$A$1:$BR$1,_xlfn.XLOOKUP($A52,'PY1 Data(H)'!$A$1:$A$288,'PY1 Data(H)'!$A$1:$BR$288))</f>
        <v>0</v>
      </c>
      <c r="H52" s="176" cm="1">
        <f t="array" ref="H52">_xlfn.XLOOKUP(H$1,'PY1 Data(H)'!$A$1:$BR$1,_xlfn.XLOOKUP($A52,'PY1 Data(H)'!$A$1:$A$288,'PY1 Data(H)'!$A$1:$BR$288))</f>
        <v>0</v>
      </c>
      <c r="I52" s="176" cm="1">
        <f t="array" ref="I52">_xlfn.XLOOKUP(I$1,'PY1 Data(H)'!$A$1:$BR$1,_xlfn.XLOOKUP($A52,'PY1 Data(H)'!$A$1:$A$288,'PY1 Data(H)'!$A$1:$BR$288))</f>
        <v>0</v>
      </c>
      <c r="J52" s="176" cm="1">
        <f t="array" ref="J52">_xlfn.XLOOKUP(J$1,'PY1 Data(H)'!$A$1:$BR$1,_xlfn.XLOOKUP($A52,'PY1 Data(H)'!$A$1:$A$288,'PY1 Data(H)'!$A$1:$BR$288))</f>
        <v>0</v>
      </c>
      <c r="K52" s="176" cm="1">
        <f t="array" ref="K52">_xlfn.XLOOKUP(K$1,'PY1 Data(H)'!$A$1:$BR$1,_xlfn.XLOOKUP($A52,'PY1 Data(H)'!$A$1:$A$288,'PY1 Data(H)'!$A$1:$BR$288))</f>
        <v>0</v>
      </c>
      <c r="L52" s="176" cm="1">
        <f t="array" ref="L52">_xlfn.XLOOKUP(L$1,'PY1 Data(H)'!$A$1:$BR$1,_xlfn.XLOOKUP($A52,'PY1 Data(H)'!$A$1:$A$288,'PY1 Data(H)'!$A$1:$BR$288))</f>
        <v>0</v>
      </c>
      <c r="M52" s="176" cm="1">
        <f t="array" ref="M52">_xlfn.XLOOKUP(M$1,'PY1 Data(H)'!$A$1:$BR$1,_xlfn.XLOOKUP($A52,'PY1 Data(H)'!$A$1:$A$288,'PY1 Data(H)'!$A$1:$BR$288))</f>
        <v>0</v>
      </c>
      <c r="N52" s="176" cm="1">
        <f t="array" ref="N52">_xlfn.XLOOKUP(N$1,'PY1 Data(H)'!$A$1:$BR$1,_xlfn.XLOOKUP($A52,'PY1 Data(H)'!$A$1:$A$288,'PY1 Data(H)'!$A$1:$BR$288))</f>
        <v>0</v>
      </c>
      <c r="O52" s="176" cm="1">
        <f t="array" ref="O52">_xlfn.XLOOKUP(O$1,'PY1 Data(H)'!$A$1:$BR$1,_xlfn.XLOOKUP($A52,'PY1 Data(H)'!$A$1:$A$288,'PY1 Data(H)'!$A$1:$BR$288))</f>
        <v>0</v>
      </c>
      <c r="P52" s="176" cm="1">
        <f t="array" ref="P52">_xlfn.XLOOKUP(P$1,'PY1 Data(H)'!$A$1:$BR$1,_xlfn.XLOOKUP($A52,'PY1 Data(H)'!$A$1:$A$288,'PY1 Data(H)'!$A$1:$BR$288))</f>
        <v>0</v>
      </c>
      <c r="Q52" s="176" cm="1">
        <f t="array" ref="Q52">_xlfn.XLOOKUP(Q$1,'PY1 Data(H)'!$A$1:$BR$1,_xlfn.XLOOKUP($A52,'PY1 Data(H)'!$A$1:$A$288,'PY1 Data(H)'!$A$1:$BR$288))</f>
        <v>0</v>
      </c>
      <c r="R52" s="176" cm="1">
        <f t="array" ref="R52">_xlfn.XLOOKUP(R$1,'PY1 Data(H)'!$A$1:$BR$1,_xlfn.XLOOKUP($A52,'PY1 Data(H)'!$A$1:$A$288,'PY1 Data(H)'!$A$1:$BR$288))</f>
        <v>0</v>
      </c>
      <c r="S52" s="176" cm="1">
        <f t="array" ref="S52">_xlfn.XLOOKUP(S$1,'PY1 Data(H)'!$A$1:$BR$1,_xlfn.XLOOKUP($A52,'PY1 Data(H)'!$A$1:$A$288,'PY1 Data(H)'!$A$1:$BR$288))</f>
        <v>0</v>
      </c>
      <c r="T52" s="176" cm="1">
        <f t="array" ref="T52">_xlfn.XLOOKUP(T$1,'PY1 Data(H)'!$A$1:$BR$1,_xlfn.XLOOKUP($A52,'PY1 Data(H)'!$A$1:$A$288,'PY1 Data(H)'!$A$1:$BR$288))</f>
        <v>0</v>
      </c>
      <c r="U52" s="176" cm="1">
        <f t="array" ref="U52">_xlfn.XLOOKUP(U$1,'PY1 Data(H)'!$A$1:$BR$1,_xlfn.XLOOKUP($A52,'PY1 Data(H)'!$A$1:$A$288,'PY1 Data(H)'!$A$1:$BR$288))</f>
        <v>0</v>
      </c>
      <c r="V52" s="176" cm="1">
        <f t="array" ref="V52">_xlfn.XLOOKUP(V$1,'PY1 Data(H)'!$A$1:$BR$1,_xlfn.XLOOKUP($A52,'PY1 Data(H)'!$A$1:$A$288,'PY1 Data(H)'!$A$1:$BR$288))</f>
        <v>0</v>
      </c>
      <c r="W52" s="176" cm="1">
        <f t="array" ref="W52">_xlfn.XLOOKUP(W$1,'PY1 Data(H)'!$A$1:$BR$1,_xlfn.XLOOKUP($A52,'PY1 Data(H)'!$A$1:$A$288,'PY1 Data(H)'!$A$1:$BR$288))</f>
        <v>0</v>
      </c>
      <c r="X52" s="176" cm="1">
        <f t="array" ref="X52">_xlfn.XLOOKUP(X$1,'PY1 Data(H)'!$A$1:$BR$1,_xlfn.XLOOKUP($A52,'PY1 Data(H)'!$A$1:$A$288,'PY1 Data(H)'!$A$1:$BR$288))</f>
        <v>0</v>
      </c>
      <c r="Y52" s="176" cm="1">
        <f t="array" ref="Y52">_xlfn.XLOOKUP(Y$1,'PY1 Data(H)'!$A$1:$BR$1,_xlfn.XLOOKUP($A52,'PY1 Data(H)'!$A$1:$A$288,'PY1 Data(H)'!$A$1:$BR$288))</f>
        <v>0</v>
      </c>
      <c r="Z52" s="176" cm="1">
        <f t="array" ref="Z52">_xlfn.XLOOKUP(Z$1,'PY1 Data(H)'!$A$1:$BR$1,_xlfn.XLOOKUP($A52,'PY1 Data(H)'!$A$1:$A$288,'PY1 Data(H)'!$A$1:$BR$288))</f>
        <v>0</v>
      </c>
      <c r="AA52" s="176" cm="1">
        <f t="array" ref="AA52">_xlfn.XLOOKUP(AA$1,'PY1 Data(H)'!$A$1:$BR$1,_xlfn.XLOOKUP($A52,'PY1 Data(H)'!$A$1:$A$288,'PY1 Data(H)'!$A$1:$BR$288))</f>
        <v>0</v>
      </c>
      <c r="AB52" s="176" cm="1">
        <f t="array" ref="AB52">_xlfn.XLOOKUP(AB$1,'PY1 Data(H)'!$A$1:$BR$1,_xlfn.XLOOKUP($A52,'PY1 Data(H)'!$A$1:$A$288,'PY1 Data(H)'!$A$1:$BR$288))</f>
        <v>0</v>
      </c>
      <c r="AC52" s="176" cm="1">
        <f t="array" ref="AC52">_xlfn.XLOOKUP(AC$1,'PY1 Data(H)'!$A$1:$BR$1,_xlfn.XLOOKUP($A52,'PY1 Data(H)'!$A$1:$A$288,'PY1 Data(H)'!$A$1:$BR$288))</f>
        <v>0</v>
      </c>
      <c r="AD52" s="176" cm="1">
        <f t="array" ref="AD52">_xlfn.XLOOKUP(AD$1,'PY1 Data(H)'!$A$1:$BR$1,_xlfn.XLOOKUP($A52,'PY1 Data(H)'!$A$1:$A$288,'PY1 Data(H)'!$A$1:$BR$288))</f>
        <v>0</v>
      </c>
      <c r="AE52" s="176" cm="1">
        <f t="array" ref="AE52">_xlfn.XLOOKUP(AE$1,'PY1 Data(H)'!$A$1:$BR$1,_xlfn.XLOOKUP($A52,'PY1 Data(H)'!$A$1:$A$288,'PY1 Data(H)'!$A$1:$BR$288))</f>
        <v>0</v>
      </c>
      <c r="AF52" s="176" cm="1">
        <f t="array" ref="AF52">_xlfn.XLOOKUP(AF$1,'PY1 Data(H)'!$A$1:$BR$1,_xlfn.XLOOKUP($A52,'PY1 Data(H)'!$A$1:$A$288,'PY1 Data(H)'!$A$1:$BR$288))</f>
        <v>0</v>
      </c>
      <c r="AG52" s="176" cm="1">
        <f t="array" ref="AG52">_xlfn.XLOOKUP(AG$1,'PY1 Data(H)'!$A$1:$BR$1,_xlfn.XLOOKUP($A52,'PY1 Data(H)'!$A$1:$A$288,'PY1 Data(H)'!$A$1:$BR$288))</f>
        <v>0</v>
      </c>
      <c r="AH52" s="176" cm="1">
        <f t="array" ref="AH52">_xlfn.XLOOKUP(AH$1,'PY1 Data(H)'!$A$1:$BR$1,_xlfn.XLOOKUP($A52,'PY1 Data(H)'!$A$1:$A$288,'PY1 Data(H)'!$A$1:$BR$288))</f>
        <v>0</v>
      </c>
      <c r="AI52" s="176" cm="1">
        <f t="array" ref="AI52">_xlfn.XLOOKUP(AI$1,'PY1 Data(H)'!$A$1:$BR$1,_xlfn.XLOOKUP($A52,'PY1 Data(H)'!$A$1:$A$288,'PY1 Data(H)'!$A$1:$BR$288))</f>
        <v>746345</v>
      </c>
      <c r="AJ52" s="176" cm="1">
        <f t="array" ref="AJ52">_xlfn.XLOOKUP(AJ$1,'PY1 Data(H)'!$A$1:$BR$1,_xlfn.XLOOKUP($A52,'PY1 Data(H)'!$A$1:$A$288,'PY1 Data(H)'!$A$1:$BR$288))</f>
        <v>0</v>
      </c>
      <c r="AK52" s="176" cm="1">
        <f t="array" ref="AK52">_xlfn.XLOOKUP(AK$1,'PY1 Data(H)'!$A$1:$BR$1,_xlfn.XLOOKUP($A52,'PY1 Data(H)'!$A$1:$A$288,'PY1 Data(H)'!$A$1:$BR$288))</f>
        <v>0</v>
      </c>
      <c r="AL52" s="176" cm="1">
        <f t="array" ref="AL52">_xlfn.XLOOKUP(AL$1,'PY1 Data(H)'!$A$1:$BR$1,_xlfn.XLOOKUP($A52,'PY1 Data(H)'!$A$1:$A$288,'PY1 Data(H)'!$A$1:$BR$288))</f>
        <v>0</v>
      </c>
      <c r="AM52" s="176" cm="1">
        <f t="array" ref="AM52">_xlfn.XLOOKUP(AM$1,'PY1 Data(H)'!$A$1:$BR$1,_xlfn.XLOOKUP($A52,'PY1 Data(H)'!$A$1:$A$288,'PY1 Data(H)'!$A$1:$BR$288))</f>
        <v>0</v>
      </c>
      <c r="AN52" s="176" cm="1">
        <f t="array" ref="AN52">_xlfn.XLOOKUP(AN$1,'PY1 Data(H)'!$A$1:$BR$1,_xlfn.XLOOKUP($A52,'PY1 Data(H)'!$A$1:$A$288,'PY1 Data(H)'!$A$1:$BR$288))</f>
        <v>0</v>
      </c>
      <c r="AO52" s="176" cm="1">
        <f t="array" ref="AO52">_xlfn.XLOOKUP(AO$1,'PY1 Data(H)'!$A$1:$BR$1,_xlfn.XLOOKUP($A52,'PY1 Data(H)'!$A$1:$A$288,'PY1 Data(H)'!$A$1:$BR$288))</f>
        <v>0</v>
      </c>
      <c r="AP52" s="176" cm="1">
        <f t="array" ref="AP52">_xlfn.XLOOKUP(AP$1,'PY1 Data(H)'!$A$1:$BR$1,_xlfn.XLOOKUP($A52,'PY1 Data(H)'!$A$1:$A$288,'PY1 Data(H)'!$A$1:$BR$288))</f>
        <v>0</v>
      </c>
      <c r="AQ52" s="176" cm="1">
        <f t="array" ref="AQ52">_xlfn.XLOOKUP(AQ$1,'PY1 Data(H)'!$A$1:$BR$1,_xlfn.XLOOKUP($A52,'PY1 Data(H)'!$A$1:$A$288,'PY1 Data(H)'!$A$1:$BR$288))</f>
        <v>0</v>
      </c>
      <c r="AR52" s="176" cm="1">
        <f t="array" ref="AR52">_xlfn.XLOOKUP(AR$1,'PY1 Data(H)'!$A$1:$BR$1,_xlfn.XLOOKUP($A52,'PY1 Data(H)'!$A$1:$A$288,'PY1 Data(H)'!$A$1:$BR$288))</f>
        <v>0</v>
      </c>
      <c r="AS52" s="176" cm="1">
        <f t="array" ref="AS52">_xlfn.XLOOKUP(AS$1,'PY1 Data(H)'!$A$1:$BR$1,_xlfn.XLOOKUP($A52,'PY1 Data(H)'!$A$1:$A$288,'PY1 Data(H)'!$A$1:$BR$288))</f>
        <v>0</v>
      </c>
      <c r="AT52" s="176" cm="1">
        <f t="array" ref="AT52">_xlfn.XLOOKUP(AT$1,'PY1 Data(H)'!$A$1:$BR$1,_xlfn.XLOOKUP($A52,'PY1 Data(H)'!$A$1:$A$288,'PY1 Data(H)'!$A$1:$BR$288))</f>
        <v>0</v>
      </c>
      <c r="AU52" s="176" cm="1">
        <f t="array" ref="AU52">_xlfn.XLOOKUP(AU$1,'PY1 Data(H)'!$A$1:$BR$1,_xlfn.XLOOKUP($A52,'PY1 Data(H)'!$A$1:$A$288,'PY1 Data(H)'!$A$1:$BR$288))</f>
        <v>0</v>
      </c>
      <c r="AV52" s="176" cm="1">
        <f t="array" ref="AV52">_xlfn.XLOOKUP(AV$1,'PY1 Data(H)'!$A$1:$BR$1,_xlfn.XLOOKUP($A52,'PY1 Data(H)'!$A$1:$A$288,'PY1 Data(H)'!$A$1:$BR$288))</f>
        <v>0</v>
      </c>
      <c r="AW52" s="176" cm="1">
        <f t="array" ref="AW52">_xlfn.XLOOKUP(AW$1,'PY1 Data(H)'!$A$1:$BR$1,_xlfn.XLOOKUP($A52,'PY1 Data(H)'!$A$1:$A$288,'PY1 Data(H)'!$A$1:$BR$288))</f>
        <v>0</v>
      </c>
      <c r="AX52" s="176" cm="1">
        <f t="array" ref="AX52">_xlfn.XLOOKUP(AX$1,'PY1 Data(H)'!$A$1:$BR$1,_xlfn.XLOOKUP($A52,'PY1 Data(H)'!$A$1:$A$288,'PY1 Data(H)'!$A$1:$BR$288))</f>
        <v>0</v>
      </c>
      <c r="AY52" s="176" cm="1">
        <f t="array" ref="AY52">_xlfn.XLOOKUP(AY$1,'PY1 Data(H)'!$A$1:$BR$1,_xlfn.XLOOKUP($A52,'PY1 Data(H)'!$A$1:$A$288,'PY1 Data(H)'!$A$1:$BR$288))</f>
        <v>0</v>
      </c>
      <c r="AZ52" s="176" cm="1">
        <f t="array" ref="AZ52">_xlfn.XLOOKUP(AZ$1,'PY1 Data(H)'!$A$1:$BR$1,_xlfn.XLOOKUP($A52,'PY1 Data(H)'!$A$1:$A$288,'PY1 Data(H)'!$A$1:$BR$288))</f>
        <v>0</v>
      </c>
    </row>
    <row r="53" spans="1:52" x14ac:dyDescent="0.3">
      <c r="A53">
        <v>540</v>
      </c>
      <c r="D53" s="176" cm="1">
        <f t="array" ref="D53">_xlfn.XLOOKUP(D$1,'PY1 Data(H)'!$A$1:$BR$1,_xlfn.XLOOKUP($A53,'PY1 Data(H)'!$A$1:$A$288,'PY1 Data(H)'!$A$1:$BR$288))</f>
        <v>0</v>
      </c>
      <c r="E53" s="176" cm="1">
        <f t="array" ref="E53">_xlfn.XLOOKUP(E$1,'PY1 Data(H)'!$A$1:$BR$1,_xlfn.XLOOKUP($A53,'PY1 Data(H)'!$A$1:$A$288,'PY1 Data(H)'!$A$1:$BR$288))</f>
        <v>0</v>
      </c>
      <c r="F53" s="176" cm="1">
        <f t="array" ref="F53">_xlfn.XLOOKUP(F$1,'PY1 Data(H)'!$A$1:$BR$1,_xlfn.XLOOKUP($A53,'PY1 Data(H)'!$A$1:$A$288,'PY1 Data(H)'!$A$1:$BR$288))</f>
        <v>0</v>
      </c>
      <c r="G53" s="176" cm="1">
        <f t="array" ref="G53">_xlfn.XLOOKUP(G$1,'PY1 Data(H)'!$A$1:$BR$1,_xlfn.XLOOKUP($A53,'PY1 Data(H)'!$A$1:$A$288,'PY1 Data(H)'!$A$1:$BR$288))</f>
        <v>0</v>
      </c>
      <c r="H53" s="176" cm="1">
        <f t="array" ref="H53">_xlfn.XLOOKUP(H$1,'PY1 Data(H)'!$A$1:$BR$1,_xlfn.XLOOKUP($A53,'PY1 Data(H)'!$A$1:$A$288,'PY1 Data(H)'!$A$1:$BR$288))</f>
        <v>0</v>
      </c>
      <c r="I53" s="176" cm="1">
        <f t="array" ref="I53">_xlfn.XLOOKUP(I$1,'PY1 Data(H)'!$A$1:$BR$1,_xlfn.XLOOKUP($A53,'PY1 Data(H)'!$A$1:$A$288,'PY1 Data(H)'!$A$1:$BR$288))</f>
        <v>0</v>
      </c>
      <c r="J53" s="176" cm="1">
        <f t="array" ref="J53">_xlfn.XLOOKUP(J$1,'PY1 Data(H)'!$A$1:$BR$1,_xlfn.XLOOKUP($A53,'PY1 Data(H)'!$A$1:$A$288,'PY1 Data(H)'!$A$1:$BR$288))</f>
        <v>0</v>
      </c>
      <c r="K53" s="176" cm="1">
        <f t="array" ref="K53">_xlfn.XLOOKUP(K$1,'PY1 Data(H)'!$A$1:$BR$1,_xlfn.XLOOKUP($A53,'PY1 Data(H)'!$A$1:$A$288,'PY1 Data(H)'!$A$1:$BR$288))</f>
        <v>0</v>
      </c>
      <c r="L53" s="176" cm="1">
        <f t="array" ref="L53">_xlfn.XLOOKUP(L$1,'PY1 Data(H)'!$A$1:$BR$1,_xlfn.XLOOKUP($A53,'PY1 Data(H)'!$A$1:$A$288,'PY1 Data(H)'!$A$1:$BR$288))</f>
        <v>0</v>
      </c>
      <c r="M53" s="176" cm="1">
        <f t="array" ref="M53">_xlfn.XLOOKUP(M$1,'PY1 Data(H)'!$A$1:$BR$1,_xlfn.XLOOKUP($A53,'PY1 Data(H)'!$A$1:$A$288,'PY1 Data(H)'!$A$1:$BR$288))</f>
        <v>0</v>
      </c>
      <c r="N53" s="176" cm="1">
        <f t="array" ref="N53">_xlfn.XLOOKUP(N$1,'PY1 Data(H)'!$A$1:$BR$1,_xlfn.XLOOKUP($A53,'PY1 Data(H)'!$A$1:$A$288,'PY1 Data(H)'!$A$1:$BR$288))</f>
        <v>0</v>
      </c>
      <c r="O53" s="176" cm="1">
        <f t="array" ref="O53">_xlfn.XLOOKUP(O$1,'PY1 Data(H)'!$A$1:$BR$1,_xlfn.XLOOKUP($A53,'PY1 Data(H)'!$A$1:$A$288,'PY1 Data(H)'!$A$1:$BR$288))</f>
        <v>0</v>
      </c>
      <c r="P53" s="176" cm="1">
        <f t="array" ref="P53">_xlfn.XLOOKUP(P$1,'PY1 Data(H)'!$A$1:$BR$1,_xlfn.XLOOKUP($A53,'PY1 Data(H)'!$A$1:$A$288,'PY1 Data(H)'!$A$1:$BR$288))</f>
        <v>0</v>
      </c>
      <c r="Q53" s="176" cm="1">
        <f t="array" ref="Q53">_xlfn.XLOOKUP(Q$1,'PY1 Data(H)'!$A$1:$BR$1,_xlfn.XLOOKUP($A53,'PY1 Data(H)'!$A$1:$A$288,'PY1 Data(H)'!$A$1:$BR$288))</f>
        <v>0</v>
      </c>
      <c r="R53" s="176" cm="1">
        <f t="array" ref="R53">_xlfn.XLOOKUP(R$1,'PY1 Data(H)'!$A$1:$BR$1,_xlfn.XLOOKUP($A53,'PY1 Data(H)'!$A$1:$A$288,'PY1 Data(H)'!$A$1:$BR$288))</f>
        <v>0</v>
      </c>
      <c r="S53" s="176" cm="1">
        <f t="array" ref="S53">_xlfn.XLOOKUP(S$1,'PY1 Data(H)'!$A$1:$BR$1,_xlfn.XLOOKUP($A53,'PY1 Data(H)'!$A$1:$A$288,'PY1 Data(H)'!$A$1:$BR$288))</f>
        <v>0</v>
      </c>
      <c r="T53" s="176" cm="1">
        <f t="array" ref="T53">_xlfn.XLOOKUP(T$1,'PY1 Data(H)'!$A$1:$BR$1,_xlfn.XLOOKUP($A53,'PY1 Data(H)'!$A$1:$A$288,'PY1 Data(H)'!$A$1:$BR$288))</f>
        <v>0</v>
      </c>
      <c r="U53" s="176" cm="1">
        <f t="array" ref="U53">_xlfn.XLOOKUP(U$1,'PY1 Data(H)'!$A$1:$BR$1,_xlfn.XLOOKUP($A53,'PY1 Data(H)'!$A$1:$A$288,'PY1 Data(H)'!$A$1:$BR$288))</f>
        <v>0</v>
      </c>
      <c r="V53" s="176" cm="1">
        <f t="array" ref="V53">_xlfn.XLOOKUP(V$1,'PY1 Data(H)'!$A$1:$BR$1,_xlfn.XLOOKUP($A53,'PY1 Data(H)'!$A$1:$A$288,'PY1 Data(H)'!$A$1:$BR$288))</f>
        <v>0</v>
      </c>
      <c r="W53" s="176" cm="1">
        <f t="array" ref="W53">_xlfn.XLOOKUP(W$1,'PY1 Data(H)'!$A$1:$BR$1,_xlfn.XLOOKUP($A53,'PY1 Data(H)'!$A$1:$A$288,'PY1 Data(H)'!$A$1:$BR$288))</f>
        <v>0</v>
      </c>
      <c r="X53" s="176" cm="1">
        <f t="array" ref="X53">_xlfn.XLOOKUP(X$1,'PY1 Data(H)'!$A$1:$BR$1,_xlfn.XLOOKUP($A53,'PY1 Data(H)'!$A$1:$A$288,'PY1 Data(H)'!$A$1:$BR$288))</f>
        <v>0</v>
      </c>
      <c r="Y53" s="176" cm="1">
        <f t="array" ref="Y53">_xlfn.XLOOKUP(Y$1,'PY1 Data(H)'!$A$1:$BR$1,_xlfn.XLOOKUP($A53,'PY1 Data(H)'!$A$1:$A$288,'PY1 Data(H)'!$A$1:$BR$288))</f>
        <v>0</v>
      </c>
      <c r="Z53" s="176" cm="1">
        <f t="array" ref="Z53">_xlfn.XLOOKUP(Z$1,'PY1 Data(H)'!$A$1:$BR$1,_xlfn.XLOOKUP($A53,'PY1 Data(H)'!$A$1:$A$288,'PY1 Data(H)'!$A$1:$BR$288))</f>
        <v>0</v>
      </c>
      <c r="AA53" s="176" cm="1">
        <f t="array" ref="AA53">_xlfn.XLOOKUP(AA$1,'PY1 Data(H)'!$A$1:$BR$1,_xlfn.XLOOKUP($A53,'PY1 Data(H)'!$A$1:$A$288,'PY1 Data(H)'!$A$1:$BR$288))</f>
        <v>0</v>
      </c>
      <c r="AB53" s="176" cm="1">
        <f t="array" ref="AB53">_xlfn.XLOOKUP(AB$1,'PY1 Data(H)'!$A$1:$BR$1,_xlfn.XLOOKUP($A53,'PY1 Data(H)'!$A$1:$A$288,'PY1 Data(H)'!$A$1:$BR$288))</f>
        <v>0</v>
      </c>
      <c r="AC53" s="176" cm="1">
        <f t="array" ref="AC53">_xlfn.XLOOKUP(AC$1,'PY1 Data(H)'!$A$1:$BR$1,_xlfn.XLOOKUP($A53,'PY1 Data(H)'!$A$1:$A$288,'PY1 Data(H)'!$A$1:$BR$288))</f>
        <v>0</v>
      </c>
      <c r="AD53" s="176" cm="1">
        <f t="array" ref="AD53">_xlfn.XLOOKUP(AD$1,'PY1 Data(H)'!$A$1:$BR$1,_xlfn.XLOOKUP($A53,'PY1 Data(H)'!$A$1:$A$288,'PY1 Data(H)'!$A$1:$BR$288))</f>
        <v>0</v>
      </c>
      <c r="AE53" s="176" cm="1">
        <f t="array" ref="AE53">_xlfn.XLOOKUP(AE$1,'PY1 Data(H)'!$A$1:$BR$1,_xlfn.XLOOKUP($A53,'PY1 Data(H)'!$A$1:$A$288,'PY1 Data(H)'!$A$1:$BR$288))</f>
        <v>0</v>
      </c>
      <c r="AF53" s="176" cm="1">
        <f t="array" ref="AF53">_xlfn.XLOOKUP(AF$1,'PY1 Data(H)'!$A$1:$BR$1,_xlfn.XLOOKUP($A53,'PY1 Data(H)'!$A$1:$A$288,'PY1 Data(H)'!$A$1:$BR$288))</f>
        <v>0</v>
      </c>
      <c r="AG53" s="176" cm="1">
        <f t="array" ref="AG53">_xlfn.XLOOKUP(AG$1,'PY1 Data(H)'!$A$1:$BR$1,_xlfn.XLOOKUP($A53,'PY1 Data(H)'!$A$1:$A$288,'PY1 Data(H)'!$A$1:$BR$288))</f>
        <v>0</v>
      </c>
      <c r="AH53" s="176" cm="1">
        <f t="array" ref="AH53">_xlfn.XLOOKUP(AH$1,'PY1 Data(H)'!$A$1:$BR$1,_xlfn.XLOOKUP($A53,'PY1 Data(H)'!$A$1:$A$288,'PY1 Data(H)'!$A$1:$BR$288))</f>
        <v>0</v>
      </c>
      <c r="AI53" s="176" cm="1">
        <f t="array" ref="AI53">_xlfn.XLOOKUP(AI$1,'PY1 Data(H)'!$A$1:$BR$1,_xlfn.XLOOKUP($A53,'PY1 Data(H)'!$A$1:$A$288,'PY1 Data(H)'!$A$1:$BR$288))</f>
        <v>0</v>
      </c>
      <c r="AJ53" s="176" cm="1">
        <f t="array" ref="AJ53">_xlfn.XLOOKUP(AJ$1,'PY1 Data(H)'!$A$1:$BR$1,_xlfn.XLOOKUP($A53,'PY1 Data(H)'!$A$1:$A$288,'PY1 Data(H)'!$A$1:$BR$288))</f>
        <v>0</v>
      </c>
      <c r="AK53" s="176" cm="1">
        <f t="array" ref="AK53">_xlfn.XLOOKUP(AK$1,'PY1 Data(H)'!$A$1:$BR$1,_xlfn.XLOOKUP($A53,'PY1 Data(H)'!$A$1:$A$288,'PY1 Data(H)'!$A$1:$BR$288))</f>
        <v>0</v>
      </c>
      <c r="AL53" s="176" cm="1">
        <f t="array" ref="AL53">_xlfn.XLOOKUP(AL$1,'PY1 Data(H)'!$A$1:$BR$1,_xlfn.XLOOKUP($A53,'PY1 Data(H)'!$A$1:$A$288,'PY1 Data(H)'!$A$1:$BR$288))</f>
        <v>0</v>
      </c>
      <c r="AM53" s="176" cm="1">
        <f t="array" ref="AM53">_xlfn.XLOOKUP(AM$1,'PY1 Data(H)'!$A$1:$BR$1,_xlfn.XLOOKUP($A53,'PY1 Data(H)'!$A$1:$A$288,'PY1 Data(H)'!$A$1:$BR$288))</f>
        <v>0</v>
      </c>
      <c r="AN53" s="176" cm="1">
        <f t="array" ref="AN53">_xlfn.XLOOKUP(AN$1,'PY1 Data(H)'!$A$1:$BR$1,_xlfn.XLOOKUP($A53,'PY1 Data(H)'!$A$1:$A$288,'PY1 Data(H)'!$A$1:$BR$288))</f>
        <v>0</v>
      </c>
      <c r="AO53" s="176" cm="1">
        <f t="array" ref="AO53">_xlfn.XLOOKUP(AO$1,'PY1 Data(H)'!$A$1:$BR$1,_xlfn.XLOOKUP($A53,'PY1 Data(H)'!$A$1:$A$288,'PY1 Data(H)'!$A$1:$BR$288))</f>
        <v>0</v>
      </c>
      <c r="AP53" s="176" cm="1">
        <f t="array" ref="AP53">_xlfn.XLOOKUP(AP$1,'PY1 Data(H)'!$A$1:$BR$1,_xlfn.XLOOKUP($A53,'PY1 Data(H)'!$A$1:$A$288,'PY1 Data(H)'!$A$1:$BR$288))</f>
        <v>0</v>
      </c>
      <c r="AQ53" s="176" cm="1">
        <f t="array" ref="AQ53">_xlfn.XLOOKUP(AQ$1,'PY1 Data(H)'!$A$1:$BR$1,_xlfn.XLOOKUP($A53,'PY1 Data(H)'!$A$1:$A$288,'PY1 Data(H)'!$A$1:$BR$288))</f>
        <v>0</v>
      </c>
      <c r="AR53" s="176" cm="1">
        <f t="array" ref="AR53">_xlfn.XLOOKUP(AR$1,'PY1 Data(H)'!$A$1:$BR$1,_xlfn.XLOOKUP($A53,'PY1 Data(H)'!$A$1:$A$288,'PY1 Data(H)'!$A$1:$BR$288))</f>
        <v>0</v>
      </c>
      <c r="AS53" s="176" cm="1">
        <f t="array" ref="AS53">_xlfn.XLOOKUP(AS$1,'PY1 Data(H)'!$A$1:$BR$1,_xlfn.XLOOKUP($A53,'PY1 Data(H)'!$A$1:$A$288,'PY1 Data(H)'!$A$1:$BR$288))</f>
        <v>0</v>
      </c>
      <c r="AT53" s="176" cm="1">
        <f t="array" ref="AT53">_xlfn.XLOOKUP(AT$1,'PY1 Data(H)'!$A$1:$BR$1,_xlfn.XLOOKUP($A53,'PY1 Data(H)'!$A$1:$A$288,'PY1 Data(H)'!$A$1:$BR$288))</f>
        <v>0</v>
      </c>
      <c r="AU53" s="176" cm="1">
        <f t="array" ref="AU53">_xlfn.XLOOKUP(AU$1,'PY1 Data(H)'!$A$1:$BR$1,_xlfn.XLOOKUP($A53,'PY1 Data(H)'!$A$1:$A$288,'PY1 Data(H)'!$A$1:$BR$288))</f>
        <v>0</v>
      </c>
      <c r="AV53" s="176" cm="1">
        <f t="array" ref="AV53">_xlfn.XLOOKUP(AV$1,'PY1 Data(H)'!$A$1:$BR$1,_xlfn.XLOOKUP($A53,'PY1 Data(H)'!$A$1:$A$288,'PY1 Data(H)'!$A$1:$BR$288))</f>
        <v>0</v>
      </c>
      <c r="AW53" s="176" cm="1">
        <f t="array" ref="AW53">_xlfn.XLOOKUP(AW$1,'PY1 Data(H)'!$A$1:$BR$1,_xlfn.XLOOKUP($A53,'PY1 Data(H)'!$A$1:$A$288,'PY1 Data(H)'!$A$1:$BR$288))</f>
        <v>0</v>
      </c>
      <c r="AX53" s="176" cm="1">
        <f t="array" ref="AX53">_xlfn.XLOOKUP(AX$1,'PY1 Data(H)'!$A$1:$BR$1,_xlfn.XLOOKUP($A53,'PY1 Data(H)'!$A$1:$A$288,'PY1 Data(H)'!$A$1:$BR$288))</f>
        <v>0</v>
      </c>
      <c r="AY53" s="176" cm="1">
        <f t="array" ref="AY53">_xlfn.XLOOKUP(AY$1,'PY1 Data(H)'!$A$1:$BR$1,_xlfn.XLOOKUP($A53,'PY1 Data(H)'!$A$1:$A$288,'PY1 Data(H)'!$A$1:$BR$288))</f>
        <v>0</v>
      </c>
      <c r="AZ53" s="176" cm="1">
        <f t="array" ref="AZ53">_xlfn.XLOOKUP(AZ$1,'PY1 Data(H)'!$A$1:$BR$1,_xlfn.XLOOKUP($A53,'PY1 Data(H)'!$A$1:$A$288,'PY1 Data(H)'!$A$1:$BR$288))</f>
        <v>0</v>
      </c>
    </row>
    <row r="54" spans="1:52" x14ac:dyDescent="0.3">
      <c r="A54">
        <v>1052</v>
      </c>
      <c r="D54" s="176" t="e" cm="1">
        <f t="array" ref="D54">_xlfn.XLOOKUP(D$1,'PY1 Data(H)'!$A$1:$BR$1,_xlfn.XLOOKUP($A54,'PY1 Data(H)'!$A$1:$A$288,'PY1 Data(H)'!$A$1:$BR$288))</f>
        <v>#N/A</v>
      </c>
      <c r="E54" s="176" t="e" cm="1">
        <f t="array" ref="E54">_xlfn.XLOOKUP(E$1,'PY1 Data(H)'!$A$1:$BR$1,_xlfn.XLOOKUP($A54,'PY1 Data(H)'!$A$1:$A$288,'PY1 Data(H)'!$A$1:$BR$288))</f>
        <v>#N/A</v>
      </c>
      <c r="F54" s="176" t="e" cm="1">
        <f t="array" ref="F54">_xlfn.XLOOKUP(F$1,'PY1 Data(H)'!$A$1:$BR$1,_xlfn.XLOOKUP($A54,'PY1 Data(H)'!$A$1:$A$288,'PY1 Data(H)'!$A$1:$BR$288))</f>
        <v>#N/A</v>
      </c>
      <c r="G54" s="176" t="e" cm="1">
        <f t="array" ref="G54">_xlfn.XLOOKUP(G$1,'PY1 Data(H)'!$A$1:$BR$1,_xlfn.XLOOKUP($A54,'PY1 Data(H)'!$A$1:$A$288,'PY1 Data(H)'!$A$1:$BR$288))</f>
        <v>#N/A</v>
      </c>
      <c r="H54" s="176" t="e" cm="1">
        <f t="array" ref="H54">_xlfn.XLOOKUP(H$1,'PY1 Data(H)'!$A$1:$BR$1,_xlfn.XLOOKUP($A54,'PY1 Data(H)'!$A$1:$A$288,'PY1 Data(H)'!$A$1:$BR$288))</f>
        <v>#N/A</v>
      </c>
      <c r="I54" s="176" t="e" cm="1">
        <f t="array" ref="I54">_xlfn.XLOOKUP(I$1,'PY1 Data(H)'!$A$1:$BR$1,_xlfn.XLOOKUP($A54,'PY1 Data(H)'!$A$1:$A$288,'PY1 Data(H)'!$A$1:$BR$288))</f>
        <v>#N/A</v>
      </c>
      <c r="J54" s="176" t="e" cm="1">
        <f t="array" ref="J54">_xlfn.XLOOKUP(J$1,'PY1 Data(H)'!$A$1:$BR$1,_xlfn.XLOOKUP($A54,'PY1 Data(H)'!$A$1:$A$288,'PY1 Data(H)'!$A$1:$BR$288))</f>
        <v>#N/A</v>
      </c>
      <c r="K54" s="176" t="e" cm="1">
        <f t="array" ref="K54">_xlfn.XLOOKUP(K$1,'PY1 Data(H)'!$A$1:$BR$1,_xlfn.XLOOKUP($A54,'PY1 Data(H)'!$A$1:$A$288,'PY1 Data(H)'!$A$1:$BR$288))</f>
        <v>#N/A</v>
      </c>
      <c r="L54" s="176" t="e" cm="1">
        <f t="array" ref="L54">_xlfn.XLOOKUP(L$1,'PY1 Data(H)'!$A$1:$BR$1,_xlfn.XLOOKUP($A54,'PY1 Data(H)'!$A$1:$A$288,'PY1 Data(H)'!$A$1:$BR$288))</f>
        <v>#N/A</v>
      </c>
      <c r="M54" s="176" t="e" cm="1">
        <f t="array" ref="M54">_xlfn.XLOOKUP(M$1,'PY1 Data(H)'!$A$1:$BR$1,_xlfn.XLOOKUP($A54,'PY1 Data(H)'!$A$1:$A$288,'PY1 Data(H)'!$A$1:$BR$288))</f>
        <v>#N/A</v>
      </c>
      <c r="N54" s="176" t="e" cm="1">
        <f t="array" ref="N54">_xlfn.XLOOKUP(N$1,'PY1 Data(H)'!$A$1:$BR$1,_xlfn.XLOOKUP($A54,'PY1 Data(H)'!$A$1:$A$288,'PY1 Data(H)'!$A$1:$BR$288))</f>
        <v>#N/A</v>
      </c>
      <c r="O54" s="176" t="e" cm="1">
        <f t="array" ref="O54">_xlfn.XLOOKUP(O$1,'PY1 Data(H)'!$A$1:$BR$1,_xlfn.XLOOKUP($A54,'PY1 Data(H)'!$A$1:$A$288,'PY1 Data(H)'!$A$1:$BR$288))</f>
        <v>#N/A</v>
      </c>
      <c r="P54" s="176" t="e" cm="1">
        <f t="array" ref="P54">_xlfn.XLOOKUP(P$1,'PY1 Data(H)'!$A$1:$BR$1,_xlfn.XLOOKUP($A54,'PY1 Data(H)'!$A$1:$A$288,'PY1 Data(H)'!$A$1:$BR$288))</f>
        <v>#N/A</v>
      </c>
      <c r="Q54" s="176" t="e" cm="1">
        <f t="array" ref="Q54">_xlfn.XLOOKUP(Q$1,'PY1 Data(H)'!$A$1:$BR$1,_xlfn.XLOOKUP($A54,'PY1 Data(H)'!$A$1:$A$288,'PY1 Data(H)'!$A$1:$BR$288))</f>
        <v>#N/A</v>
      </c>
      <c r="R54" s="176" t="e" cm="1">
        <f t="array" ref="R54">_xlfn.XLOOKUP(R$1,'PY1 Data(H)'!$A$1:$BR$1,_xlfn.XLOOKUP($A54,'PY1 Data(H)'!$A$1:$A$288,'PY1 Data(H)'!$A$1:$BR$288))</f>
        <v>#N/A</v>
      </c>
      <c r="S54" s="176" t="e" cm="1">
        <f t="array" ref="S54">_xlfn.XLOOKUP(S$1,'PY1 Data(H)'!$A$1:$BR$1,_xlfn.XLOOKUP($A54,'PY1 Data(H)'!$A$1:$A$288,'PY1 Data(H)'!$A$1:$BR$288))</f>
        <v>#N/A</v>
      </c>
      <c r="T54" s="176" t="e" cm="1">
        <f t="array" ref="T54">_xlfn.XLOOKUP(T$1,'PY1 Data(H)'!$A$1:$BR$1,_xlfn.XLOOKUP($A54,'PY1 Data(H)'!$A$1:$A$288,'PY1 Data(H)'!$A$1:$BR$288))</f>
        <v>#N/A</v>
      </c>
      <c r="U54" s="176" t="e" cm="1">
        <f t="array" ref="U54">_xlfn.XLOOKUP(U$1,'PY1 Data(H)'!$A$1:$BR$1,_xlfn.XLOOKUP($A54,'PY1 Data(H)'!$A$1:$A$288,'PY1 Data(H)'!$A$1:$BR$288))</f>
        <v>#N/A</v>
      </c>
      <c r="V54" s="176" t="e" cm="1">
        <f t="array" ref="V54">_xlfn.XLOOKUP(V$1,'PY1 Data(H)'!$A$1:$BR$1,_xlfn.XLOOKUP($A54,'PY1 Data(H)'!$A$1:$A$288,'PY1 Data(H)'!$A$1:$BR$288))</f>
        <v>#N/A</v>
      </c>
      <c r="W54" s="176" t="e" cm="1">
        <f t="array" ref="W54">_xlfn.XLOOKUP(W$1,'PY1 Data(H)'!$A$1:$BR$1,_xlfn.XLOOKUP($A54,'PY1 Data(H)'!$A$1:$A$288,'PY1 Data(H)'!$A$1:$BR$288))</f>
        <v>#N/A</v>
      </c>
      <c r="X54" s="176" t="e" cm="1">
        <f t="array" ref="X54">_xlfn.XLOOKUP(X$1,'PY1 Data(H)'!$A$1:$BR$1,_xlfn.XLOOKUP($A54,'PY1 Data(H)'!$A$1:$A$288,'PY1 Data(H)'!$A$1:$BR$288))</f>
        <v>#N/A</v>
      </c>
      <c r="Y54" s="176" t="e" cm="1">
        <f t="array" ref="Y54">_xlfn.XLOOKUP(Y$1,'PY1 Data(H)'!$A$1:$BR$1,_xlfn.XLOOKUP($A54,'PY1 Data(H)'!$A$1:$A$288,'PY1 Data(H)'!$A$1:$BR$288))</f>
        <v>#N/A</v>
      </c>
      <c r="Z54" s="176" t="e" cm="1">
        <f t="array" ref="Z54">_xlfn.XLOOKUP(Z$1,'PY1 Data(H)'!$A$1:$BR$1,_xlfn.XLOOKUP($A54,'PY1 Data(H)'!$A$1:$A$288,'PY1 Data(H)'!$A$1:$BR$288))</f>
        <v>#N/A</v>
      </c>
      <c r="AA54" s="176" t="e" cm="1">
        <f t="array" ref="AA54">_xlfn.XLOOKUP(AA$1,'PY1 Data(H)'!$A$1:$BR$1,_xlfn.XLOOKUP($A54,'PY1 Data(H)'!$A$1:$A$288,'PY1 Data(H)'!$A$1:$BR$288))</f>
        <v>#N/A</v>
      </c>
      <c r="AB54" s="176" t="e" cm="1">
        <f t="array" ref="AB54">_xlfn.XLOOKUP(AB$1,'PY1 Data(H)'!$A$1:$BR$1,_xlfn.XLOOKUP($A54,'PY1 Data(H)'!$A$1:$A$288,'PY1 Data(H)'!$A$1:$BR$288))</f>
        <v>#N/A</v>
      </c>
      <c r="AC54" s="176" t="e" cm="1">
        <f t="array" ref="AC54">_xlfn.XLOOKUP(AC$1,'PY1 Data(H)'!$A$1:$BR$1,_xlfn.XLOOKUP($A54,'PY1 Data(H)'!$A$1:$A$288,'PY1 Data(H)'!$A$1:$BR$288))</f>
        <v>#N/A</v>
      </c>
      <c r="AD54" s="176" t="e" cm="1">
        <f t="array" ref="AD54">_xlfn.XLOOKUP(AD$1,'PY1 Data(H)'!$A$1:$BR$1,_xlfn.XLOOKUP($A54,'PY1 Data(H)'!$A$1:$A$288,'PY1 Data(H)'!$A$1:$BR$288))</f>
        <v>#N/A</v>
      </c>
      <c r="AE54" s="176" t="e" cm="1">
        <f t="array" ref="AE54">_xlfn.XLOOKUP(AE$1,'PY1 Data(H)'!$A$1:$BR$1,_xlfn.XLOOKUP($A54,'PY1 Data(H)'!$A$1:$A$288,'PY1 Data(H)'!$A$1:$BR$288))</f>
        <v>#N/A</v>
      </c>
      <c r="AF54" s="176" t="e" cm="1">
        <f t="array" ref="AF54">_xlfn.XLOOKUP(AF$1,'PY1 Data(H)'!$A$1:$BR$1,_xlfn.XLOOKUP($A54,'PY1 Data(H)'!$A$1:$A$288,'PY1 Data(H)'!$A$1:$BR$288))</f>
        <v>#N/A</v>
      </c>
      <c r="AG54" s="176" t="e" cm="1">
        <f t="array" ref="AG54">_xlfn.XLOOKUP(AG$1,'PY1 Data(H)'!$A$1:$BR$1,_xlfn.XLOOKUP($A54,'PY1 Data(H)'!$A$1:$A$288,'PY1 Data(H)'!$A$1:$BR$288))</f>
        <v>#N/A</v>
      </c>
      <c r="AH54" s="176" t="e" cm="1">
        <f t="array" ref="AH54">_xlfn.XLOOKUP(AH$1,'PY1 Data(H)'!$A$1:$BR$1,_xlfn.XLOOKUP($A54,'PY1 Data(H)'!$A$1:$A$288,'PY1 Data(H)'!$A$1:$BR$288))</f>
        <v>#N/A</v>
      </c>
      <c r="AI54" s="176" t="e" cm="1">
        <f t="array" ref="AI54">_xlfn.XLOOKUP(AI$1,'PY1 Data(H)'!$A$1:$BR$1,_xlfn.XLOOKUP($A54,'PY1 Data(H)'!$A$1:$A$288,'PY1 Data(H)'!$A$1:$BR$288))</f>
        <v>#N/A</v>
      </c>
      <c r="AJ54" s="176" t="e" cm="1">
        <f t="array" ref="AJ54">_xlfn.XLOOKUP(AJ$1,'PY1 Data(H)'!$A$1:$BR$1,_xlfn.XLOOKUP($A54,'PY1 Data(H)'!$A$1:$A$288,'PY1 Data(H)'!$A$1:$BR$288))</f>
        <v>#N/A</v>
      </c>
      <c r="AK54" s="176" t="e" cm="1">
        <f t="array" ref="AK54">_xlfn.XLOOKUP(AK$1,'PY1 Data(H)'!$A$1:$BR$1,_xlfn.XLOOKUP($A54,'PY1 Data(H)'!$A$1:$A$288,'PY1 Data(H)'!$A$1:$BR$288))</f>
        <v>#N/A</v>
      </c>
      <c r="AL54" s="176" t="e" cm="1">
        <f t="array" ref="AL54">_xlfn.XLOOKUP(AL$1,'PY1 Data(H)'!$A$1:$BR$1,_xlfn.XLOOKUP($A54,'PY1 Data(H)'!$A$1:$A$288,'PY1 Data(H)'!$A$1:$BR$288))</f>
        <v>#N/A</v>
      </c>
      <c r="AM54" s="176" t="e" cm="1">
        <f t="array" ref="AM54">_xlfn.XLOOKUP(AM$1,'PY1 Data(H)'!$A$1:$BR$1,_xlfn.XLOOKUP($A54,'PY1 Data(H)'!$A$1:$A$288,'PY1 Data(H)'!$A$1:$BR$288))</f>
        <v>#N/A</v>
      </c>
      <c r="AN54" s="176" t="e" cm="1">
        <f t="array" ref="AN54">_xlfn.XLOOKUP(AN$1,'PY1 Data(H)'!$A$1:$BR$1,_xlfn.XLOOKUP($A54,'PY1 Data(H)'!$A$1:$A$288,'PY1 Data(H)'!$A$1:$BR$288))</f>
        <v>#N/A</v>
      </c>
      <c r="AO54" s="176" t="e" cm="1">
        <f t="array" ref="AO54">_xlfn.XLOOKUP(AO$1,'PY1 Data(H)'!$A$1:$BR$1,_xlfn.XLOOKUP($A54,'PY1 Data(H)'!$A$1:$A$288,'PY1 Data(H)'!$A$1:$BR$288))</f>
        <v>#N/A</v>
      </c>
      <c r="AP54" s="176" t="e" cm="1">
        <f t="array" ref="AP54">_xlfn.XLOOKUP(AP$1,'PY1 Data(H)'!$A$1:$BR$1,_xlfn.XLOOKUP($A54,'PY1 Data(H)'!$A$1:$A$288,'PY1 Data(H)'!$A$1:$BR$288))</f>
        <v>#N/A</v>
      </c>
      <c r="AQ54" s="176" t="e" cm="1">
        <f t="array" ref="AQ54">_xlfn.XLOOKUP(AQ$1,'PY1 Data(H)'!$A$1:$BR$1,_xlfn.XLOOKUP($A54,'PY1 Data(H)'!$A$1:$A$288,'PY1 Data(H)'!$A$1:$BR$288))</f>
        <v>#N/A</v>
      </c>
      <c r="AR54" s="176" t="e" cm="1">
        <f t="array" ref="AR54">_xlfn.XLOOKUP(AR$1,'PY1 Data(H)'!$A$1:$BR$1,_xlfn.XLOOKUP($A54,'PY1 Data(H)'!$A$1:$A$288,'PY1 Data(H)'!$A$1:$BR$288))</f>
        <v>#N/A</v>
      </c>
      <c r="AS54" s="176" t="e" cm="1">
        <f t="array" ref="AS54">_xlfn.XLOOKUP(AS$1,'PY1 Data(H)'!$A$1:$BR$1,_xlfn.XLOOKUP($A54,'PY1 Data(H)'!$A$1:$A$288,'PY1 Data(H)'!$A$1:$BR$288))</f>
        <v>#N/A</v>
      </c>
      <c r="AT54" s="176" t="e" cm="1">
        <f t="array" ref="AT54">_xlfn.XLOOKUP(AT$1,'PY1 Data(H)'!$A$1:$BR$1,_xlfn.XLOOKUP($A54,'PY1 Data(H)'!$A$1:$A$288,'PY1 Data(H)'!$A$1:$BR$288))</f>
        <v>#N/A</v>
      </c>
      <c r="AU54" s="176" t="e" cm="1">
        <f t="array" ref="AU54">_xlfn.XLOOKUP(AU$1,'PY1 Data(H)'!$A$1:$BR$1,_xlfn.XLOOKUP($A54,'PY1 Data(H)'!$A$1:$A$288,'PY1 Data(H)'!$A$1:$BR$288))</f>
        <v>#N/A</v>
      </c>
      <c r="AV54" s="176" t="e" cm="1">
        <f t="array" ref="AV54">_xlfn.XLOOKUP(AV$1,'PY1 Data(H)'!$A$1:$BR$1,_xlfn.XLOOKUP($A54,'PY1 Data(H)'!$A$1:$A$288,'PY1 Data(H)'!$A$1:$BR$288))</f>
        <v>#N/A</v>
      </c>
      <c r="AW54" s="176" t="e" cm="1">
        <f t="array" ref="AW54">_xlfn.XLOOKUP(AW$1,'PY1 Data(H)'!$A$1:$BR$1,_xlfn.XLOOKUP($A54,'PY1 Data(H)'!$A$1:$A$288,'PY1 Data(H)'!$A$1:$BR$288))</f>
        <v>#N/A</v>
      </c>
      <c r="AX54" s="176" t="e" cm="1">
        <f t="array" ref="AX54">_xlfn.XLOOKUP(AX$1,'PY1 Data(H)'!$A$1:$BR$1,_xlfn.XLOOKUP($A54,'PY1 Data(H)'!$A$1:$A$288,'PY1 Data(H)'!$A$1:$BR$288))</f>
        <v>#N/A</v>
      </c>
      <c r="AY54" s="176" t="e" cm="1">
        <f t="array" ref="AY54">_xlfn.XLOOKUP(AY$1,'PY1 Data(H)'!$A$1:$BR$1,_xlfn.XLOOKUP($A54,'PY1 Data(H)'!$A$1:$A$288,'PY1 Data(H)'!$A$1:$BR$288))</f>
        <v>#N/A</v>
      </c>
      <c r="AZ54" s="176" t="e" cm="1">
        <f t="array" ref="AZ54">_xlfn.XLOOKUP(AZ$1,'PY1 Data(H)'!$A$1:$BR$1,_xlfn.XLOOKUP($A54,'PY1 Data(H)'!$A$1:$A$288,'PY1 Data(H)'!$A$1:$BR$288))</f>
        <v>#N/A</v>
      </c>
    </row>
    <row r="55" spans="1:52" x14ac:dyDescent="0.3">
      <c r="D55" s="176" t="e" cm="1">
        <f t="array" ref="D55">_xlfn.XLOOKUP(D$1,'PY1 Data(H)'!$A$1:$BR$1,_xlfn.XLOOKUP($A55,'PY1 Data(H)'!$A$1:$A$288,'PY1 Data(H)'!$A$1:$BR$288))</f>
        <v>#N/A</v>
      </c>
      <c r="E55" s="176" t="e" cm="1">
        <f t="array" ref="E55">_xlfn.XLOOKUP(E$1,'PY1 Data(H)'!$A$1:$BR$1,_xlfn.XLOOKUP($A55,'PY1 Data(H)'!$A$1:$A$288,'PY1 Data(H)'!$A$1:$BR$288))</f>
        <v>#N/A</v>
      </c>
      <c r="F55" s="176" t="e" cm="1">
        <f t="array" ref="F55">_xlfn.XLOOKUP(F$1,'PY1 Data(H)'!$A$1:$BR$1,_xlfn.XLOOKUP($A55,'PY1 Data(H)'!$A$1:$A$288,'PY1 Data(H)'!$A$1:$BR$288))</f>
        <v>#N/A</v>
      </c>
      <c r="G55" s="176" t="e" cm="1">
        <f t="array" ref="G55">_xlfn.XLOOKUP(G$1,'PY1 Data(H)'!$A$1:$BR$1,_xlfn.XLOOKUP($A55,'PY1 Data(H)'!$A$1:$A$288,'PY1 Data(H)'!$A$1:$BR$288))</f>
        <v>#N/A</v>
      </c>
      <c r="H55" s="176" t="e" cm="1">
        <f t="array" ref="H55">_xlfn.XLOOKUP(H$1,'PY1 Data(H)'!$A$1:$BR$1,_xlfn.XLOOKUP($A55,'PY1 Data(H)'!$A$1:$A$288,'PY1 Data(H)'!$A$1:$BR$288))</f>
        <v>#N/A</v>
      </c>
      <c r="I55" s="176" t="e" cm="1">
        <f t="array" ref="I55">_xlfn.XLOOKUP(I$1,'PY1 Data(H)'!$A$1:$BR$1,_xlfn.XLOOKUP($A55,'PY1 Data(H)'!$A$1:$A$288,'PY1 Data(H)'!$A$1:$BR$288))</f>
        <v>#N/A</v>
      </c>
      <c r="J55" s="176" t="e" cm="1">
        <f t="array" ref="J55">_xlfn.XLOOKUP(J$1,'PY1 Data(H)'!$A$1:$BR$1,_xlfn.XLOOKUP($A55,'PY1 Data(H)'!$A$1:$A$288,'PY1 Data(H)'!$A$1:$BR$288))</f>
        <v>#N/A</v>
      </c>
      <c r="K55" s="176" t="e" cm="1">
        <f t="array" ref="K55">_xlfn.XLOOKUP(K$1,'PY1 Data(H)'!$A$1:$BR$1,_xlfn.XLOOKUP($A55,'PY1 Data(H)'!$A$1:$A$288,'PY1 Data(H)'!$A$1:$BR$288))</f>
        <v>#N/A</v>
      </c>
      <c r="L55" s="176" t="e" cm="1">
        <f t="array" ref="L55">_xlfn.XLOOKUP(L$1,'PY1 Data(H)'!$A$1:$BR$1,_xlfn.XLOOKUP($A55,'PY1 Data(H)'!$A$1:$A$288,'PY1 Data(H)'!$A$1:$BR$288))</f>
        <v>#N/A</v>
      </c>
      <c r="M55" s="176" t="e" cm="1">
        <f t="array" ref="M55">_xlfn.XLOOKUP(M$1,'PY1 Data(H)'!$A$1:$BR$1,_xlfn.XLOOKUP($A55,'PY1 Data(H)'!$A$1:$A$288,'PY1 Data(H)'!$A$1:$BR$288))</f>
        <v>#N/A</v>
      </c>
      <c r="N55" s="176" t="e" cm="1">
        <f t="array" ref="N55">_xlfn.XLOOKUP(N$1,'PY1 Data(H)'!$A$1:$BR$1,_xlfn.XLOOKUP($A55,'PY1 Data(H)'!$A$1:$A$288,'PY1 Data(H)'!$A$1:$BR$288))</f>
        <v>#N/A</v>
      </c>
      <c r="O55" s="176" t="e" cm="1">
        <f t="array" ref="O55">_xlfn.XLOOKUP(O$1,'PY1 Data(H)'!$A$1:$BR$1,_xlfn.XLOOKUP($A55,'PY1 Data(H)'!$A$1:$A$288,'PY1 Data(H)'!$A$1:$BR$288))</f>
        <v>#N/A</v>
      </c>
      <c r="P55" s="176" t="e" cm="1">
        <f t="array" ref="P55">_xlfn.XLOOKUP(P$1,'PY1 Data(H)'!$A$1:$BR$1,_xlfn.XLOOKUP($A55,'PY1 Data(H)'!$A$1:$A$288,'PY1 Data(H)'!$A$1:$BR$288))</f>
        <v>#N/A</v>
      </c>
      <c r="Q55" s="176" t="e" cm="1">
        <f t="array" ref="Q55">_xlfn.XLOOKUP(Q$1,'PY1 Data(H)'!$A$1:$BR$1,_xlfn.XLOOKUP($A55,'PY1 Data(H)'!$A$1:$A$288,'PY1 Data(H)'!$A$1:$BR$288))</f>
        <v>#N/A</v>
      </c>
      <c r="R55" s="176" t="e" cm="1">
        <f t="array" ref="R55">_xlfn.XLOOKUP(R$1,'PY1 Data(H)'!$A$1:$BR$1,_xlfn.XLOOKUP($A55,'PY1 Data(H)'!$A$1:$A$288,'PY1 Data(H)'!$A$1:$BR$288))</f>
        <v>#N/A</v>
      </c>
      <c r="S55" s="176" t="e" cm="1">
        <f t="array" ref="S55">_xlfn.XLOOKUP(S$1,'PY1 Data(H)'!$A$1:$BR$1,_xlfn.XLOOKUP($A55,'PY1 Data(H)'!$A$1:$A$288,'PY1 Data(H)'!$A$1:$BR$288))</f>
        <v>#N/A</v>
      </c>
      <c r="T55" s="176" t="e" cm="1">
        <f t="array" ref="T55">_xlfn.XLOOKUP(T$1,'PY1 Data(H)'!$A$1:$BR$1,_xlfn.XLOOKUP($A55,'PY1 Data(H)'!$A$1:$A$288,'PY1 Data(H)'!$A$1:$BR$288))</f>
        <v>#N/A</v>
      </c>
      <c r="U55" s="176" t="e" cm="1">
        <f t="array" ref="U55">_xlfn.XLOOKUP(U$1,'PY1 Data(H)'!$A$1:$BR$1,_xlfn.XLOOKUP($A55,'PY1 Data(H)'!$A$1:$A$288,'PY1 Data(H)'!$A$1:$BR$288))</f>
        <v>#N/A</v>
      </c>
      <c r="V55" s="176" t="e" cm="1">
        <f t="array" ref="V55">_xlfn.XLOOKUP(V$1,'PY1 Data(H)'!$A$1:$BR$1,_xlfn.XLOOKUP($A55,'PY1 Data(H)'!$A$1:$A$288,'PY1 Data(H)'!$A$1:$BR$288))</f>
        <v>#N/A</v>
      </c>
      <c r="W55" s="176" t="e" cm="1">
        <f t="array" ref="W55">_xlfn.XLOOKUP(W$1,'PY1 Data(H)'!$A$1:$BR$1,_xlfn.XLOOKUP($A55,'PY1 Data(H)'!$A$1:$A$288,'PY1 Data(H)'!$A$1:$BR$288))</f>
        <v>#N/A</v>
      </c>
      <c r="X55" s="176" t="e" cm="1">
        <f t="array" ref="X55">_xlfn.XLOOKUP(X$1,'PY1 Data(H)'!$A$1:$BR$1,_xlfn.XLOOKUP($A55,'PY1 Data(H)'!$A$1:$A$288,'PY1 Data(H)'!$A$1:$BR$288))</f>
        <v>#N/A</v>
      </c>
      <c r="Y55" s="176" t="e" cm="1">
        <f t="array" ref="Y55">_xlfn.XLOOKUP(Y$1,'PY1 Data(H)'!$A$1:$BR$1,_xlfn.XLOOKUP($A55,'PY1 Data(H)'!$A$1:$A$288,'PY1 Data(H)'!$A$1:$BR$288))</f>
        <v>#N/A</v>
      </c>
      <c r="Z55" s="176" t="e" cm="1">
        <f t="array" ref="Z55">_xlfn.XLOOKUP(Z$1,'PY1 Data(H)'!$A$1:$BR$1,_xlfn.XLOOKUP($A55,'PY1 Data(H)'!$A$1:$A$288,'PY1 Data(H)'!$A$1:$BR$288))</f>
        <v>#N/A</v>
      </c>
      <c r="AA55" s="176" t="e" cm="1">
        <f t="array" ref="AA55">_xlfn.XLOOKUP(AA$1,'PY1 Data(H)'!$A$1:$BR$1,_xlfn.XLOOKUP($A55,'PY1 Data(H)'!$A$1:$A$288,'PY1 Data(H)'!$A$1:$BR$288))</f>
        <v>#N/A</v>
      </c>
      <c r="AB55" s="176" t="e" cm="1">
        <f t="array" ref="AB55">_xlfn.XLOOKUP(AB$1,'PY1 Data(H)'!$A$1:$BR$1,_xlfn.XLOOKUP($A55,'PY1 Data(H)'!$A$1:$A$288,'PY1 Data(H)'!$A$1:$BR$288))</f>
        <v>#N/A</v>
      </c>
      <c r="AC55" s="176" t="e" cm="1">
        <f t="array" ref="AC55">_xlfn.XLOOKUP(AC$1,'PY1 Data(H)'!$A$1:$BR$1,_xlfn.XLOOKUP($A55,'PY1 Data(H)'!$A$1:$A$288,'PY1 Data(H)'!$A$1:$BR$288))</f>
        <v>#N/A</v>
      </c>
      <c r="AD55" s="176" t="e" cm="1">
        <f t="array" ref="AD55">_xlfn.XLOOKUP(AD$1,'PY1 Data(H)'!$A$1:$BR$1,_xlfn.XLOOKUP($A55,'PY1 Data(H)'!$A$1:$A$288,'PY1 Data(H)'!$A$1:$BR$288))</f>
        <v>#N/A</v>
      </c>
      <c r="AE55" s="176" t="e" cm="1">
        <f t="array" ref="AE55">_xlfn.XLOOKUP(AE$1,'PY1 Data(H)'!$A$1:$BR$1,_xlfn.XLOOKUP($A55,'PY1 Data(H)'!$A$1:$A$288,'PY1 Data(H)'!$A$1:$BR$288))</f>
        <v>#N/A</v>
      </c>
      <c r="AF55" s="176" t="e" cm="1">
        <f t="array" ref="AF55">_xlfn.XLOOKUP(AF$1,'PY1 Data(H)'!$A$1:$BR$1,_xlfn.XLOOKUP($A55,'PY1 Data(H)'!$A$1:$A$288,'PY1 Data(H)'!$A$1:$BR$288))</f>
        <v>#N/A</v>
      </c>
      <c r="AG55" s="176" t="e" cm="1">
        <f t="array" ref="AG55">_xlfn.XLOOKUP(AG$1,'PY1 Data(H)'!$A$1:$BR$1,_xlfn.XLOOKUP($A55,'PY1 Data(H)'!$A$1:$A$288,'PY1 Data(H)'!$A$1:$BR$288))</f>
        <v>#N/A</v>
      </c>
      <c r="AH55" s="176" t="e" cm="1">
        <f t="array" ref="AH55">_xlfn.XLOOKUP(AH$1,'PY1 Data(H)'!$A$1:$BR$1,_xlfn.XLOOKUP($A55,'PY1 Data(H)'!$A$1:$A$288,'PY1 Data(H)'!$A$1:$BR$288))</f>
        <v>#N/A</v>
      </c>
      <c r="AI55" s="176" t="e" cm="1">
        <f t="array" ref="AI55">_xlfn.XLOOKUP(AI$1,'PY1 Data(H)'!$A$1:$BR$1,_xlfn.XLOOKUP($A55,'PY1 Data(H)'!$A$1:$A$288,'PY1 Data(H)'!$A$1:$BR$288))</f>
        <v>#N/A</v>
      </c>
      <c r="AJ55" s="176" t="e" cm="1">
        <f t="array" ref="AJ55">_xlfn.XLOOKUP(AJ$1,'PY1 Data(H)'!$A$1:$BR$1,_xlfn.XLOOKUP($A55,'PY1 Data(H)'!$A$1:$A$288,'PY1 Data(H)'!$A$1:$BR$288))</f>
        <v>#N/A</v>
      </c>
      <c r="AK55" s="176" t="e" cm="1">
        <f t="array" ref="AK55">_xlfn.XLOOKUP(AK$1,'PY1 Data(H)'!$A$1:$BR$1,_xlfn.XLOOKUP($A55,'PY1 Data(H)'!$A$1:$A$288,'PY1 Data(H)'!$A$1:$BR$288))</f>
        <v>#N/A</v>
      </c>
      <c r="AL55" s="176" t="e" cm="1">
        <f t="array" ref="AL55">_xlfn.XLOOKUP(AL$1,'PY1 Data(H)'!$A$1:$BR$1,_xlfn.XLOOKUP($A55,'PY1 Data(H)'!$A$1:$A$288,'PY1 Data(H)'!$A$1:$BR$288))</f>
        <v>#N/A</v>
      </c>
      <c r="AM55" s="176" t="e" cm="1">
        <f t="array" ref="AM55">_xlfn.XLOOKUP(AM$1,'PY1 Data(H)'!$A$1:$BR$1,_xlfn.XLOOKUP($A55,'PY1 Data(H)'!$A$1:$A$288,'PY1 Data(H)'!$A$1:$BR$288))</f>
        <v>#N/A</v>
      </c>
      <c r="AN55" s="176" t="e" cm="1">
        <f t="array" ref="AN55">_xlfn.XLOOKUP(AN$1,'PY1 Data(H)'!$A$1:$BR$1,_xlfn.XLOOKUP($A55,'PY1 Data(H)'!$A$1:$A$288,'PY1 Data(H)'!$A$1:$BR$288))</f>
        <v>#N/A</v>
      </c>
      <c r="AO55" s="176" t="e" cm="1">
        <f t="array" ref="AO55">_xlfn.XLOOKUP(AO$1,'PY1 Data(H)'!$A$1:$BR$1,_xlfn.XLOOKUP($A55,'PY1 Data(H)'!$A$1:$A$288,'PY1 Data(H)'!$A$1:$BR$288))</f>
        <v>#N/A</v>
      </c>
      <c r="AP55" s="176" t="e" cm="1">
        <f t="array" ref="AP55">_xlfn.XLOOKUP(AP$1,'PY1 Data(H)'!$A$1:$BR$1,_xlfn.XLOOKUP($A55,'PY1 Data(H)'!$A$1:$A$288,'PY1 Data(H)'!$A$1:$BR$288))</f>
        <v>#N/A</v>
      </c>
      <c r="AQ55" s="176" t="e" cm="1">
        <f t="array" ref="AQ55">_xlfn.XLOOKUP(AQ$1,'PY1 Data(H)'!$A$1:$BR$1,_xlfn.XLOOKUP($A55,'PY1 Data(H)'!$A$1:$A$288,'PY1 Data(H)'!$A$1:$BR$288))</f>
        <v>#N/A</v>
      </c>
      <c r="AR55" s="176" t="e" cm="1">
        <f t="array" ref="AR55">_xlfn.XLOOKUP(AR$1,'PY1 Data(H)'!$A$1:$BR$1,_xlfn.XLOOKUP($A55,'PY1 Data(H)'!$A$1:$A$288,'PY1 Data(H)'!$A$1:$BR$288))</f>
        <v>#N/A</v>
      </c>
      <c r="AS55" s="176" t="e" cm="1">
        <f t="array" ref="AS55">_xlfn.XLOOKUP(AS$1,'PY1 Data(H)'!$A$1:$BR$1,_xlfn.XLOOKUP($A55,'PY1 Data(H)'!$A$1:$A$288,'PY1 Data(H)'!$A$1:$BR$288))</f>
        <v>#N/A</v>
      </c>
      <c r="AT55" s="176" t="e" cm="1">
        <f t="array" ref="AT55">_xlfn.XLOOKUP(AT$1,'PY1 Data(H)'!$A$1:$BR$1,_xlfn.XLOOKUP($A55,'PY1 Data(H)'!$A$1:$A$288,'PY1 Data(H)'!$A$1:$BR$288))</f>
        <v>#N/A</v>
      </c>
      <c r="AU55" s="176" t="e" cm="1">
        <f t="array" ref="AU55">_xlfn.XLOOKUP(AU$1,'PY1 Data(H)'!$A$1:$BR$1,_xlfn.XLOOKUP($A55,'PY1 Data(H)'!$A$1:$A$288,'PY1 Data(H)'!$A$1:$BR$288))</f>
        <v>#N/A</v>
      </c>
      <c r="AV55" s="176" t="e" cm="1">
        <f t="array" ref="AV55">_xlfn.XLOOKUP(AV$1,'PY1 Data(H)'!$A$1:$BR$1,_xlfn.XLOOKUP($A55,'PY1 Data(H)'!$A$1:$A$288,'PY1 Data(H)'!$A$1:$BR$288))</f>
        <v>#N/A</v>
      </c>
      <c r="AW55" s="176" t="e" cm="1">
        <f t="array" ref="AW55">_xlfn.XLOOKUP(AW$1,'PY1 Data(H)'!$A$1:$BR$1,_xlfn.XLOOKUP($A55,'PY1 Data(H)'!$A$1:$A$288,'PY1 Data(H)'!$A$1:$BR$288))</f>
        <v>#N/A</v>
      </c>
      <c r="AX55" s="176" t="e" cm="1">
        <f t="array" ref="AX55">_xlfn.XLOOKUP(AX$1,'PY1 Data(H)'!$A$1:$BR$1,_xlfn.XLOOKUP($A55,'PY1 Data(H)'!$A$1:$A$288,'PY1 Data(H)'!$A$1:$BR$288))</f>
        <v>#N/A</v>
      </c>
      <c r="AY55" s="176" t="e" cm="1">
        <f t="array" ref="AY55">_xlfn.XLOOKUP(AY$1,'PY1 Data(H)'!$A$1:$BR$1,_xlfn.XLOOKUP($A55,'PY1 Data(H)'!$A$1:$A$288,'PY1 Data(H)'!$A$1:$BR$288))</f>
        <v>#N/A</v>
      </c>
      <c r="AZ55" s="176" t="e" cm="1">
        <f t="array" ref="AZ55">_xlfn.XLOOKUP(AZ$1,'PY1 Data(H)'!$A$1:$BR$1,_xlfn.XLOOKUP($A55,'PY1 Data(H)'!$A$1:$A$288,'PY1 Data(H)'!$A$1:$BR$288))</f>
        <v>#N/A</v>
      </c>
    </row>
    <row r="56" spans="1:52" x14ac:dyDescent="0.3">
      <c r="A56">
        <v>369</v>
      </c>
      <c r="D56" s="176" cm="1">
        <f t="array" ref="D56">_xlfn.XLOOKUP(D$1,'PY1 Data(H)'!$A$1:$BR$1,_xlfn.XLOOKUP($A56,'PY1 Data(H)'!$A$1:$A$288,'PY1 Data(H)'!$A$1:$BR$288))</f>
        <v>0</v>
      </c>
      <c r="E56" s="176" cm="1">
        <f t="array" ref="E56">_xlfn.XLOOKUP(E$1,'PY1 Data(H)'!$A$1:$BR$1,_xlfn.XLOOKUP($A56,'PY1 Data(H)'!$A$1:$A$288,'PY1 Data(H)'!$A$1:$BR$288))</f>
        <v>0</v>
      </c>
      <c r="F56" s="176" cm="1">
        <f t="array" ref="F56">_xlfn.XLOOKUP(F$1,'PY1 Data(H)'!$A$1:$BR$1,_xlfn.XLOOKUP($A56,'PY1 Data(H)'!$A$1:$A$288,'PY1 Data(H)'!$A$1:$BR$288))</f>
        <v>0</v>
      </c>
      <c r="G56" s="176" cm="1">
        <f t="array" ref="G56">_xlfn.XLOOKUP(G$1,'PY1 Data(H)'!$A$1:$BR$1,_xlfn.XLOOKUP($A56,'PY1 Data(H)'!$A$1:$A$288,'PY1 Data(H)'!$A$1:$BR$288))</f>
        <v>0</v>
      </c>
      <c r="H56" s="176" cm="1">
        <f t="array" ref="H56">_xlfn.XLOOKUP(H$1,'PY1 Data(H)'!$A$1:$BR$1,_xlfn.XLOOKUP($A56,'PY1 Data(H)'!$A$1:$A$288,'PY1 Data(H)'!$A$1:$BR$288))</f>
        <v>0</v>
      </c>
      <c r="I56" s="176" cm="1">
        <f t="array" ref="I56">_xlfn.XLOOKUP(I$1,'PY1 Data(H)'!$A$1:$BR$1,_xlfn.XLOOKUP($A56,'PY1 Data(H)'!$A$1:$A$288,'PY1 Data(H)'!$A$1:$BR$288))</f>
        <v>0</v>
      </c>
      <c r="J56" s="176" cm="1">
        <f t="array" ref="J56">_xlfn.XLOOKUP(J$1,'PY1 Data(H)'!$A$1:$BR$1,_xlfn.XLOOKUP($A56,'PY1 Data(H)'!$A$1:$A$288,'PY1 Data(H)'!$A$1:$BR$288))</f>
        <v>0</v>
      </c>
      <c r="K56" s="176" cm="1">
        <f t="array" ref="K56">_xlfn.XLOOKUP(K$1,'PY1 Data(H)'!$A$1:$BR$1,_xlfn.XLOOKUP($A56,'PY1 Data(H)'!$A$1:$A$288,'PY1 Data(H)'!$A$1:$BR$288))</f>
        <v>0</v>
      </c>
      <c r="L56" s="176" cm="1">
        <f t="array" ref="L56">_xlfn.XLOOKUP(L$1,'PY1 Data(H)'!$A$1:$BR$1,_xlfn.XLOOKUP($A56,'PY1 Data(H)'!$A$1:$A$288,'PY1 Data(H)'!$A$1:$BR$288))</f>
        <v>0</v>
      </c>
      <c r="M56" s="176" cm="1">
        <f t="array" ref="M56">_xlfn.XLOOKUP(M$1,'PY1 Data(H)'!$A$1:$BR$1,_xlfn.XLOOKUP($A56,'PY1 Data(H)'!$A$1:$A$288,'PY1 Data(H)'!$A$1:$BR$288))</f>
        <v>0</v>
      </c>
      <c r="N56" s="176" cm="1">
        <f t="array" ref="N56">_xlfn.XLOOKUP(N$1,'PY1 Data(H)'!$A$1:$BR$1,_xlfn.XLOOKUP($A56,'PY1 Data(H)'!$A$1:$A$288,'PY1 Data(H)'!$A$1:$BR$288))</f>
        <v>0</v>
      </c>
      <c r="O56" s="176" cm="1">
        <f t="array" ref="O56">_xlfn.XLOOKUP(O$1,'PY1 Data(H)'!$A$1:$BR$1,_xlfn.XLOOKUP($A56,'PY1 Data(H)'!$A$1:$A$288,'PY1 Data(H)'!$A$1:$BR$288))</f>
        <v>0</v>
      </c>
      <c r="P56" s="176" cm="1">
        <f t="array" ref="P56">_xlfn.XLOOKUP(P$1,'PY1 Data(H)'!$A$1:$BR$1,_xlfn.XLOOKUP($A56,'PY1 Data(H)'!$A$1:$A$288,'PY1 Data(H)'!$A$1:$BR$288))</f>
        <v>0</v>
      </c>
      <c r="Q56" s="176" cm="1">
        <f t="array" ref="Q56">_xlfn.XLOOKUP(Q$1,'PY1 Data(H)'!$A$1:$BR$1,_xlfn.XLOOKUP($A56,'PY1 Data(H)'!$A$1:$A$288,'PY1 Data(H)'!$A$1:$BR$288))</f>
        <v>0</v>
      </c>
      <c r="R56" s="176" cm="1">
        <f t="array" ref="R56">_xlfn.XLOOKUP(R$1,'PY1 Data(H)'!$A$1:$BR$1,_xlfn.XLOOKUP($A56,'PY1 Data(H)'!$A$1:$A$288,'PY1 Data(H)'!$A$1:$BR$288))</f>
        <v>0</v>
      </c>
      <c r="S56" s="176" cm="1">
        <f t="array" ref="S56">_xlfn.XLOOKUP(S$1,'PY1 Data(H)'!$A$1:$BR$1,_xlfn.XLOOKUP($A56,'PY1 Data(H)'!$A$1:$A$288,'PY1 Data(H)'!$A$1:$BR$288))</f>
        <v>0</v>
      </c>
      <c r="T56" s="176" cm="1">
        <f t="array" ref="T56">_xlfn.XLOOKUP(T$1,'PY1 Data(H)'!$A$1:$BR$1,_xlfn.XLOOKUP($A56,'PY1 Data(H)'!$A$1:$A$288,'PY1 Data(H)'!$A$1:$BR$288))</f>
        <v>0</v>
      </c>
      <c r="U56" s="176" cm="1">
        <f t="array" ref="U56">_xlfn.XLOOKUP(U$1,'PY1 Data(H)'!$A$1:$BR$1,_xlfn.XLOOKUP($A56,'PY1 Data(H)'!$A$1:$A$288,'PY1 Data(H)'!$A$1:$BR$288))</f>
        <v>0</v>
      </c>
      <c r="V56" s="176" cm="1">
        <f t="array" ref="V56">_xlfn.XLOOKUP(V$1,'PY1 Data(H)'!$A$1:$BR$1,_xlfn.XLOOKUP($A56,'PY1 Data(H)'!$A$1:$A$288,'PY1 Data(H)'!$A$1:$BR$288))</f>
        <v>0</v>
      </c>
      <c r="W56" s="176" cm="1">
        <f t="array" ref="W56">_xlfn.XLOOKUP(W$1,'PY1 Data(H)'!$A$1:$BR$1,_xlfn.XLOOKUP($A56,'PY1 Data(H)'!$A$1:$A$288,'PY1 Data(H)'!$A$1:$BR$288))</f>
        <v>0</v>
      </c>
      <c r="X56" s="176" cm="1">
        <f t="array" ref="X56">_xlfn.XLOOKUP(X$1,'PY1 Data(H)'!$A$1:$BR$1,_xlfn.XLOOKUP($A56,'PY1 Data(H)'!$A$1:$A$288,'PY1 Data(H)'!$A$1:$BR$288))</f>
        <v>0</v>
      </c>
      <c r="Y56" s="176" cm="1">
        <f t="array" ref="Y56">_xlfn.XLOOKUP(Y$1,'PY1 Data(H)'!$A$1:$BR$1,_xlfn.XLOOKUP($A56,'PY1 Data(H)'!$A$1:$A$288,'PY1 Data(H)'!$A$1:$BR$288))</f>
        <v>0</v>
      </c>
      <c r="Z56" s="176" cm="1">
        <f t="array" ref="Z56">_xlfn.XLOOKUP(Z$1,'PY1 Data(H)'!$A$1:$BR$1,_xlfn.XLOOKUP($A56,'PY1 Data(H)'!$A$1:$A$288,'PY1 Data(H)'!$A$1:$BR$288))</f>
        <v>0</v>
      </c>
      <c r="AA56" s="176" cm="1">
        <f t="array" ref="AA56">_xlfn.XLOOKUP(AA$1,'PY1 Data(H)'!$A$1:$BR$1,_xlfn.XLOOKUP($A56,'PY1 Data(H)'!$A$1:$A$288,'PY1 Data(H)'!$A$1:$BR$288))</f>
        <v>0</v>
      </c>
      <c r="AB56" s="176" cm="1">
        <f t="array" ref="AB56">_xlfn.XLOOKUP(AB$1,'PY1 Data(H)'!$A$1:$BR$1,_xlfn.XLOOKUP($A56,'PY1 Data(H)'!$A$1:$A$288,'PY1 Data(H)'!$A$1:$BR$288))</f>
        <v>0</v>
      </c>
      <c r="AC56" s="176" cm="1">
        <f t="array" ref="AC56">_xlfn.XLOOKUP(AC$1,'PY1 Data(H)'!$A$1:$BR$1,_xlfn.XLOOKUP($A56,'PY1 Data(H)'!$A$1:$A$288,'PY1 Data(H)'!$A$1:$BR$288))</f>
        <v>0</v>
      </c>
      <c r="AD56" s="176" cm="1">
        <f t="array" ref="AD56">_xlfn.XLOOKUP(AD$1,'PY1 Data(H)'!$A$1:$BR$1,_xlfn.XLOOKUP($A56,'PY1 Data(H)'!$A$1:$A$288,'PY1 Data(H)'!$A$1:$BR$288))</f>
        <v>0</v>
      </c>
      <c r="AE56" s="176" cm="1">
        <f t="array" ref="AE56">_xlfn.XLOOKUP(AE$1,'PY1 Data(H)'!$A$1:$BR$1,_xlfn.XLOOKUP($A56,'PY1 Data(H)'!$A$1:$A$288,'PY1 Data(H)'!$A$1:$BR$288))</f>
        <v>0</v>
      </c>
      <c r="AF56" s="176" cm="1">
        <f t="array" ref="AF56">_xlfn.XLOOKUP(AF$1,'PY1 Data(H)'!$A$1:$BR$1,_xlfn.XLOOKUP($A56,'PY1 Data(H)'!$A$1:$A$288,'PY1 Data(H)'!$A$1:$BR$288))</f>
        <v>0</v>
      </c>
      <c r="AG56" s="176" cm="1">
        <f t="array" ref="AG56">_xlfn.XLOOKUP(AG$1,'PY1 Data(H)'!$A$1:$BR$1,_xlfn.XLOOKUP($A56,'PY1 Data(H)'!$A$1:$A$288,'PY1 Data(H)'!$A$1:$BR$288))</f>
        <v>0</v>
      </c>
      <c r="AH56" s="176" cm="1">
        <f t="array" ref="AH56">_xlfn.XLOOKUP(AH$1,'PY1 Data(H)'!$A$1:$BR$1,_xlfn.XLOOKUP($A56,'PY1 Data(H)'!$A$1:$A$288,'PY1 Data(H)'!$A$1:$BR$288))</f>
        <v>0</v>
      </c>
      <c r="AI56" s="176" cm="1">
        <f t="array" ref="AI56">_xlfn.XLOOKUP(AI$1,'PY1 Data(H)'!$A$1:$BR$1,_xlfn.XLOOKUP($A56,'PY1 Data(H)'!$A$1:$A$288,'PY1 Data(H)'!$A$1:$BR$288))</f>
        <v>0</v>
      </c>
      <c r="AJ56" s="176" cm="1">
        <f t="array" ref="AJ56">_xlfn.XLOOKUP(AJ$1,'PY1 Data(H)'!$A$1:$BR$1,_xlfn.XLOOKUP($A56,'PY1 Data(H)'!$A$1:$A$288,'PY1 Data(H)'!$A$1:$BR$288))</f>
        <v>0</v>
      </c>
      <c r="AK56" s="176" cm="1">
        <f t="array" ref="AK56">_xlfn.XLOOKUP(AK$1,'PY1 Data(H)'!$A$1:$BR$1,_xlfn.XLOOKUP($A56,'PY1 Data(H)'!$A$1:$A$288,'PY1 Data(H)'!$A$1:$BR$288))</f>
        <v>0</v>
      </c>
      <c r="AL56" s="176" cm="1">
        <f t="array" ref="AL56">_xlfn.XLOOKUP(AL$1,'PY1 Data(H)'!$A$1:$BR$1,_xlfn.XLOOKUP($A56,'PY1 Data(H)'!$A$1:$A$288,'PY1 Data(H)'!$A$1:$BR$288))</f>
        <v>0</v>
      </c>
      <c r="AM56" s="176" cm="1">
        <f t="array" ref="AM56">_xlfn.XLOOKUP(AM$1,'PY1 Data(H)'!$A$1:$BR$1,_xlfn.XLOOKUP($A56,'PY1 Data(H)'!$A$1:$A$288,'PY1 Data(H)'!$A$1:$BR$288))</f>
        <v>0</v>
      </c>
      <c r="AN56" s="176" cm="1">
        <f t="array" ref="AN56">_xlfn.XLOOKUP(AN$1,'PY1 Data(H)'!$A$1:$BR$1,_xlfn.XLOOKUP($A56,'PY1 Data(H)'!$A$1:$A$288,'PY1 Data(H)'!$A$1:$BR$288))</f>
        <v>0</v>
      </c>
      <c r="AO56" s="176" cm="1">
        <f t="array" ref="AO56">_xlfn.XLOOKUP(AO$1,'PY1 Data(H)'!$A$1:$BR$1,_xlfn.XLOOKUP($A56,'PY1 Data(H)'!$A$1:$A$288,'PY1 Data(H)'!$A$1:$BR$288))</f>
        <v>0</v>
      </c>
      <c r="AP56" s="176" cm="1">
        <f t="array" ref="AP56">_xlfn.XLOOKUP(AP$1,'PY1 Data(H)'!$A$1:$BR$1,_xlfn.XLOOKUP($A56,'PY1 Data(H)'!$A$1:$A$288,'PY1 Data(H)'!$A$1:$BR$288))</f>
        <v>0</v>
      </c>
      <c r="AQ56" s="176" cm="1">
        <f t="array" ref="AQ56">_xlfn.XLOOKUP(AQ$1,'PY1 Data(H)'!$A$1:$BR$1,_xlfn.XLOOKUP($A56,'PY1 Data(H)'!$A$1:$A$288,'PY1 Data(H)'!$A$1:$BR$288))</f>
        <v>0</v>
      </c>
      <c r="AR56" s="176" cm="1">
        <f t="array" ref="AR56">_xlfn.XLOOKUP(AR$1,'PY1 Data(H)'!$A$1:$BR$1,_xlfn.XLOOKUP($A56,'PY1 Data(H)'!$A$1:$A$288,'PY1 Data(H)'!$A$1:$BR$288))</f>
        <v>0</v>
      </c>
      <c r="AS56" s="176" cm="1">
        <f t="array" ref="AS56">_xlfn.XLOOKUP(AS$1,'PY1 Data(H)'!$A$1:$BR$1,_xlfn.XLOOKUP($A56,'PY1 Data(H)'!$A$1:$A$288,'PY1 Data(H)'!$A$1:$BR$288))</f>
        <v>0</v>
      </c>
      <c r="AT56" s="176" cm="1">
        <f t="array" ref="AT56">_xlfn.XLOOKUP(AT$1,'PY1 Data(H)'!$A$1:$BR$1,_xlfn.XLOOKUP($A56,'PY1 Data(H)'!$A$1:$A$288,'PY1 Data(H)'!$A$1:$BR$288))</f>
        <v>0</v>
      </c>
      <c r="AU56" s="176" cm="1">
        <f t="array" ref="AU56">_xlfn.XLOOKUP(AU$1,'PY1 Data(H)'!$A$1:$BR$1,_xlfn.XLOOKUP($A56,'PY1 Data(H)'!$A$1:$A$288,'PY1 Data(H)'!$A$1:$BR$288))</f>
        <v>0</v>
      </c>
      <c r="AV56" s="176" cm="1">
        <f t="array" ref="AV56">_xlfn.XLOOKUP(AV$1,'PY1 Data(H)'!$A$1:$BR$1,_xlfn.XLOOKUP($A56,'PY1 Data(H)'!$A$1:$A$288,'PY1 Data(H)'!$A$1:$BR$288))</f>
        <v>0</v>
      </c>
      <c r="AW56" s="176" cm="1">
        <f t="array" ref="AW56">_xlfn.XLOOKUP(AW$1,'PY1 Data(H)'!$A$1:$BR$1,_xlfn.XLOOKUP($A56,'PY1 Data(H)'!$A$1:$A$288,'PY1 Data(H)'!$A$1:$BR$288))</f>
        <v>0</v>
      </c>
      <c r="AX56" s="176" cm="1">
        <f t="array" ref="AX56">_xlfn.XLOOKUP(AX$1,'PY1 Data(H)'!$A$1:$BR$1,_xlfn.XLOOKUP($A56,'PY1 Data(H)'!$A$1:$A$288,'PY1 Data(H)'!$A$1:$BR$288))</f>
        <v>0</v>
      </c>
      <c r="AY56" s="176" cm="1">
        <f t="array" ref="AY56">_xlfn.XLOOKUP(AY$1,'PY1 Data(H)'!$A$1:$BR$1,_xlfn.XLOOKUP($A56,'PY1 Data(H)'!$A$1:$A$288,'PY1 Data(H)'!$A$1:$BR$288))</f>
        <v>0</v>
      </c>
      <c r="AZ56" s="176" cm="1">
        <f t="array" ref="AZ56">_xlfn.XLOOKUP(AZ$1,'PY1 Data(H)'!$A$1:$BR$1,_xlfn.XLOOKUP($A56,'PY1 Data(H)'!$A$1:$A$288,'PY1 Data(H)'!$A$1:$BR$288))</f>
        <v>0</v>
      </c>
    </row>
    <row r="57" spans="1:52" x14ac:dyDescent="0.3">
      <c r="A57">
        <v>16</v>
      </c>
      <c r="D57" s="176" cm="1">
        <f t="array" ref="D57">_xlfn.XLOOKUP(D$1,'PY1 Data(H)'!$A$1:$BR$1,_xlfn.XLOOKUP($A57,'PY1 Data(H)'!$A$1:$A$288,'PY1 Data(H)'!$A$1:$BR$288))</f>
        <v>0</v>
      </c>
      <c r="E57" s="176" cm="1">
        <f t="array" ref="E57">_xlfn.XLOOKUP(E$1,'PY1 Data(H)'!$A$1:$BR$1,_xlfn.XLOOKUP($A57,'PY1 Data(H)'!$A$1:$A$288,'PY1 Data(H)'!$A$1:$BR$288))</f>
        <v>0</v>
      </c>
      <c r="F57" s="176" cm="1">
        <f t="array" ref="F57">_xlfn.XLOOKUP(F$1,'PY1 Data(H)'!$A$1:$BR$1,_xlfn.XLOOKUP($A57,'PY1 Data(H)'!$A$1:$A$288,'PY1 Data(H)'!$A$1:$BR$288))</f>
        <v>0</v>
      </c>
      <c r="G57" s="176" cm="1">
        <f t="array" ref="G57">_xlfn.XLOOKUP(G$1,'PY1 Data(H)'!$A$1:$BR$1,_xlfn.XLOOKUP($A57,'PY1 Data(H)'!$A$1:$A$288,'PY1 Data(H)'!$A$1:$BR$288))</f>
        <v>0</v>
      </c>
      <c r="H57" s="176" cm="1">
        <f t="array" ref="H57">_xlfn.XLOOKUP(H$1,'PY1 Data(H)'!$A$1:$BR$1,_xlfn.XLOOKUP($A57,'PY1 Data(H)'!$A$1:$A$288,'PY1 Data(H)'!$A$1:$BR$288))</f>
        <v>0</v>
      </c>
      <c r="I57" s="176" cm="1">
        <f t="array" ref="I57">_xlfn.XLOOKUP(I$1,'PY1 Data(H)'!$A$1:$BR$1,_xlfn.XLOOKUP($A57,'PY1 Data(H)'!$A$1:$A$288,'PY1 Data(H)'!$A$1:$BR$288))</f>
        <v>0</v>
      </c>
      <c r="J57" s="176" cm="1">
        <f t="array" ref="J57">_xlfn.XLOOKUP(J$1,'PY1 Data(H)'!$A$1:$BR$1,_xlfn.XLOOKUP($A57,'PY1 Data(H)'!$A$1:$A$288,'PY1 Data(H)'!$A$1:$BR$288))</f>
        <v>0</v>
      </c>
      <c r="K57" s="176" cm="1">
        <f t="array" ref="K57">_xlfn.XLOOKUP(K$1,'PY1 Data(H)'!$A$1:$BR$1,_xlfn.XLOOKUP($A57,'PY1 Data(H)'!$A$1:$A$288,'PY1 Data(H)'!$A$1:$BR$288))</f>
        <v>0</v>
      </c>
      <c r="L57" s="176" cm="1">
        <f t="array" ref="L57">_xlfn.XLOOKUP(L$1,'PY1 Data(H)'!$A$1:$BR$1,_xlfn.XLOOKUP($A57,'PY1 Data(H)'!$A$1:$A$288,'PY1 Data(H)'!$A$1:$BR$288))</f>
        <v>0</v>
      </c>
      <c r="M57" s="176" cm="1">
        <f t="array" ref="M57">_xlfn.XLOOKUP(M$1,'PY1 Data(H)'!$A$1:$BR$1,_xlfn.XLOOKUP($A57,'PY1 Data(H)'!$A$1:$A$288,'PY1 Data(H)'!$A$1:$BR$288))</f>
        <v>0</v>
      </c>
      <c r="N57" s="176" cm="1">
        <f t="array" ref="N57">_xlfn.XLOOKUP(N$1,'PY1 Data(H)'!$A$1:$BR$1,_xlfn.XLOOKUP($A57,'PY1 Data(H)'!$A$1:$A$288,'PY1 Data(H)'!$A$1:$BR$288))</f>
        <v>0</v>
      </c>
      <c r="O57" s="176" cm="1">
        <f t="array" ref="O57">_xlfn.XLOOKUP(O$1,'PY1 Data(H)'!$A$1:$BR$1,_xlfn.XLOOKUP($A57,'PY1 Data(H)'!$A$1:$A$288,'PY1 Data(H)'!$A$1:$BR$288))</f>
        <v>0</v>
      </c>
      <c r="P57" s="176" cm="1">
        <f t="array" ref="P57">_xlfn.XLOOKUP(P$1,'PY1 Data(H)'!$A$1:$BR$1,_xlfn.XLOOKUP($A57,'PY1 Data(H)'!$A$1:$A$288,'PY1 Data(H)'!$A$1:$BR$288))</f>
        <v>0</v>
      </c>
      <c r="Q57" s="176" cm="1">
        <f t="array" ref="Q57">_xlfn.XLOOKUP(Q$1,'PY1 Data(H)'!$A$1:$BR$1,_xlfn.XLOOKUP($A57,'PY1 Data(H)'!$A$1:$A$288,'PY1 Data(H)'!$A$1:$BR$288))</f>
        <v>0</v>
      </c>
      <c r="R57" s="176" cm="1">
        <f t="array" ref="R57">_xlfn.XLOOKUP(R$1,'PY1 Data(H)'!$A$1:$BR$1,_xlfn.XLOOKUP($A57,'PY1 Data(H)'!$A$1:$A$288,'PY1 Data(H)'!$A$1:$BR$288))</f>
        <v>0</v>
      </c>
      <c r="S57" s="176" cm="1">
        <f t="array" ref="S57">_xlfn.XLOOKUP(S$1,'PY1 Data(H)'!$A$1:$BR$1,_xlfn.XLOOKUP($A57,'PY1 Data(H)'!$A$1:$A$288,'PY1 Data(H)'!$A$1:$BR$288))</f>
        <v>0</v>
      </c>
      <c r="T57" s="176" cm="1">
        <f t="array" ref="T57">_xlfn.XLOOKUP(T$1,'PY1 Data(H)'!$A$1:$BR$1,_xlfn.XLOOKUP($A57,'PY1 Data(H)'!$A$1:$A$288,'PY1 Data(H)'!$A$1:$BR$288))</f>
        <v>0</v>
      </c>
      <c r="U57" s="176" cm="1">
        <f t="array" ref="U57">_xlfn.XLOOKUP(U$1,'PY1 Data(H)'!$A$1:$BR$1,_xlfn.XLOOKUP($A57,'PY1 Data(H)'!$A$1:$A$288,'PY1 Data(H)'!$A$1:$BR$288))</f>
        <v>0</v>
      </c>
      <c r="V57" s="176" cm="1">
        <f t="array" ref="V57">_xlfn.XLOOKUP(V$1,'PY1 Data(H)'!$A$1:$BR$1,_xlfn.XLOOKUP($A57,'PY1 Data(H)'!$A$1:$A$288,'PY1 Data(H)'!$A$1:$BR$288))</f>
        <v>0</v>
      </c>
      <c r="W57" s="176" cm="1">
        <f t="array" ref="W57">_xlfn.XLOOKUP(W$1,'PY1 Data(H)'!$A$1:$BR$1,_xlfn.XLOOKUP($A57,'PY1 Data(H)'!$A$1:$A$288,'PY1 Data(H)'!$A$1:$BR$288))</f>
        <v>0</v>
      </c>
      <c r="X57" s="176" cm="1">
        <f t="array" ref="X57">_xlfn.XLOOKUP(X$1,'PY1 Data(H)'!$A$1:$BR$1,_xlfn.XLOOKUP($A57,'PY1 Data(H)'!$A$1:$A$288,'PY1 Data(H)'!$A$1:$BR$288))</f>
        <v>0</v>
      </c>
      <c r="Y57" s="176" cm="1">
        <f t="array" ref="Y57">_xlfn.XLOOKUP(Y$1,'PY1 Data(H)'!$A$1:$BR$1,_xlfn.XLOOKUP($A57,'PY1 Data(H)'!$A$1:$A$288,'PY1 Data(H)'!$A$1:$BR$288))</f>
        <v>0</v>
      </c>
      <c r="Z57" s="176" cm="1">
        <f t="array" ref="Z57">_xlfn.XLOOKUP(Z$1,'PY1 Data(H)'!$A$1:$BR$1,_xlfn.XLOOKUP($A57,'PY1 Data(H)'!$A$1:$A$288,'PY1 Data(H)'!$A$1:$BR$288))</f>
        <v>0</v>
      </c>
      <c r="AA57" s="176" cm="1">
        <f t="array" ref="AA57">_xlfn.XLOOKUP(AA$1,'PY1 Data(H)'!$A$1:$BR$1,_xlfn.XLOOKUP($A57,'PY1 Data(H)'!$A$1:$A$288,'PY1 Data(H)'!$A$1:$BR$288))</f>
        <v>0</v>
      </c>
      <c r="AB57" s="176" cm="1">
        <f t="array" ref="AB57">_xlfn.XLOOKUP(AB$1,'PY1 Data(H)'!$A$1:$BR$1,_xlfn.XLOOKUP($A57,'PY1 Data(H)'!$A$1:$A$288,'PY1 Data(H)'!$A$1:$BR$288))</f>
        <v>0</v>
      </c>
      <c r="AC57" s="176" cm="1">
        <f t="array" ref="AC57">_xlfn.XLOOKUP(AC$1,'PY1 Data(H)'!$A$1:$BR$1,_xlfn.XLOOKUP($A57,'PY1 Data(H)'!$A$1:$A$288,'PY1 Data(H)'!$A$1:$BR$288))</f>
        <v>0</v>
      </c>
      <c r="AD57" s="176" cm="1">
        <f t="array" ref="AD57">_xlfn.XLOOKUP(AD$1,'PY1 Data(H)'!$A$1:$BR$1,_xlfn.XLOOKUP($A57,'PY1 Data(H)'!$A$1:$A$288,'PY1 Data(H)'!$A$1:$BR$288))</f>
        <v>0</v>
      </c>
      <c r="AE57" s="176" cm="1">
        <f t="array" ref="AE57">_xlfn.XLOOKUP(AE$1,'PY1 Data(H)'!$A$1:$BR$1,_xlfn.XLOOKUP($A57,'PY1 Data(H)'!$A$1:$A$288,'PY1 Data(H)'!$A$1:$BR$288))</f>
        <v>0</v>
      </c>
      <c r="AF57" s="176" cm="1">
        <f t="array" ref="AF57">_xlfn.XLOOKUP(AF$1,'PY1 Data(H)'!$A$1:$BR$1,_xlfn.XLOOKUP($A57,'PY1 Data(H)'!$A$1:$A$288,'PY1 Data(H)'!$A$1:$BR$288))</f>
        <v>0</v>
      </c>
      <c r="AG57" s="176" cm="1">
        <f t="array" ref="AG57">_xlfn.XLOOKUP(AG$1,'PY1 Data(H)'!$A$1:$BR$1,_xlfn.XLOOKUP($A57,'PY1 Data(H)'!$A$1:$A$288,'PY1 Data(H)'!$A$1:$BR$288))</f>
        <v>0</v>
      </c>
      <c r="AH57" s="176" cm="1">
        <f t="array" ref="AH57">_xlfn.XLOOKUP(AH$1,'PY1 Data(H)'!$A$1:$BR$1,_xlfn.XLOOKUP($A57,'PY1 Data(H)'!$A$1:$A$288,'PY1 Data(H)'!$A$1:$BR$288))</f>
        <v>0</v>
      </c>
      <c r="AI57" s="176" cm="1">
        <f t="array" ref="AI57">_xlfn.XLOOKUP(AI$1,'PY1 Data(H)'!$A$1:$BR$1,_xlfn.XLOOKUP($A57,'PY1 Data(H)'!$A$1:$A$288,'PY1 Data(H)'!$A$1:$BR$288))</f>
        <v>79410</v>
      </c>
      <c r="AJ57" s="176" cm="1">
        <f t="array" ref="AJ57">_xlfn.XLOOKUP(AJ$1,'PY1 Data(H)'!$A$1:$BR$1,_xlfn.XLOOKUP($A57,'PY1 Data(H)'!$A$1:$A$288,'PY1 Data(H)'!$A$1:$BR$288))</f>
        <v>0</v>
      </c>
      <c r="AK57" s="176" cm="1">
        <f t="array" ref="AK57">_xlfn.XLOOKUP(AK$1,'PY1 Data(H)'!$A$1:$BR$1,_xlfn.XLOOKUP($A57,'PY1 Data(H)'!$A$1:$A$288,'PY1 Data(H)'!$A$1:$BR$288))</f>
        <v>0</v>
      </c>
      <c r="AL57" s="176" cm="1">
        <f t="array" ref="AL57">_xlfn.XLOOKUP(AL$1,'PY1 Data(H)'!$A$1:$BR$1,_xlfn.XLOOKUP($A57,'PY1 Data(H)'!$A$1:$A$288,'PY1 Data(H)'!$A$1:$BR$288))</f>
        <v>0</v>
      </c>
      <c r="AM57" s="176" cm="1">
        <f t="array" ref="AM57">_xlfn.XLOOKUP(AM$1,'PY1 Data(H)'!$A$1:$BR$1,_xlfn.XLOOKUP($A57,'PY1 Data(H)'!$A$1:$A$288,'PY1 Data(H)'!$A$1:$BR$288))</f>
        <v>0</v>
      </c>
      <c r="AN57" s="176" cm="1">
        <f t="array" ref="AN57">_xlfn.XLOOKUP(AN$1,'PY1 Data(H)'!$A$1:$BR$1,_xlfn.XLOOKUP($A57,'PY1 Data(H)'!$A$1:$A$288,'PY1 Data(H)'!$A$1:$BR$288))</f>
        <v>0</v>
      </c>
      <c r="AO57" s="176" cm="1">
        <f t="array" ref="AO57">_xlfn.XLOOKUP(AO$1,'PY1 Data(H)'!$A$1:$BR$1,_xlfn.XLOOKUP($A57,'PY1 Data(H)'!$A$1:$A$288,'PY1 Data(H)'!$A$1:$BR$288))</f>
        <v>0</v>
      </c>
      <c r="AP57" s="176" cm="1">
        <f t="array" ref="AP57">_xlfn.XLOOKUP(AP$1,'PY1 Data(H)'!$A$1:$BR$1,_xlfn.XLOOKUP($A57,'PY1 Data(H)'!$A$1:$A$288,'PY1 Data(H)'!$A$1:$BR$288))</f>
        <v>0</v>
      </c>
      <c r="AQ57" s="176" cm="1">
        <f t="array" ref="AQ57">_xlfn.XLOOKUP(AQ$1,'PY1 Data(H)'!$A$1:$BR$1,_xlfn.XLOOKUP($A57,'PY1 Data(H)'!$A$1:$A$288,'PY1 Data(H)'!$A$1:$BR$288))</f>
        <v>0</v>
      </c>
      <c r="AR57" s="176" cm="1">
        <f t="array" ref="AR57">_xlfn.XLOOKUP(AR$1,'PY1 Data(H)'!$A$1:$BR$1,_xlfn.XLOOKUP($A57,'PY1 Data(H)'!$A$1:$A$288,'PY1 Data(H)'!$A$1:$BR$288))</f>
        <v>0</v>
      </c>
      <c r="AS57" s="176" cm="1">
        <f t="array" ref="AS57">_xlfn.XLOOKUP(AS$1,'PY1 Data(H)'!$A$1:$BR$1,_xlfn.XLOOKUP($A57,'PY1 Data(H)'!$A$1:$A$288,'PY1 Data(H)'!$A$1:$BR$288))</f>
        <v>0</v>
      </c>
      <c r="AT57" s="176" cm="1">
        <f t="array" ref="AT57">_xlfn.XLOOKUP(AT$1,'PY1 Data(H)'!$A$1:$BR$1,_xlfn.XLOOKUP($A57,'PY1 Data(H)'!$A$1:$A$288,'PY1 Data(H)'!$A$1:$BR$288))</f>
        <v>0</v>
      </c>
      <c r="AU57" s="176" cm="1">
        <f t="array" ref="AU57">_xlfn.XLOOKUP(AU$1,'PY1 Data(H)'!$A$1:$BR$1,_xlfn.XLOOKUP($A57,'PY1 Data(H)'!$A$1:$A$288,'PY1 Data(H)'!$A$1:$BR$288))</f>
        <v>0</v>
      </c>
      <c r="AV57" s="176" cm="1">
        <f t="array" ref="AV57">_xlfn.XLOOKUP(AV$1,'PY1 Data(H)'!$A$1:$BR$1,_xlfn.XLOOKUP($A57,'PY1 Data(H)'!$A$1:$A$288,'PY1 Data(H)'!$A$1:$BR$288))</f>
        <v>0</v>
      </c>
      <c r="AW57" s="176" cm="1">
        <f t="array" ref="AW57">_xlfn.XLOOKUP(AW$1,'PY1 Data(H)'!$A$1:$BR$1,_xlfn.XLOOKUP($A57,'PY1 Data(H)'!$A$1:$A$288,'PY1 Data(H)'!$A$1:$BR$288))</f>
        <v>0</v>
      </c>
      <c r="AX57" s="176" cm="1">
        <f t="array" ref="AX57">_xlfn.XLOOKUP(AX$1,'PY1 Data(H)'!$A$1:$BR$1,_xlfn.XLOOKUP($A57,'PY1 Data(H)'!$A$1:$A$288,'PY1 Data(H)'!$A$1:$BR$288))</f>
        <v>0</v>
      </c>
      <c r="AY57" s="176" cm="1">
        <f t="array" ref="AY57">_xlfn.XLOOKUP(AY$1,'PY1 Data(H)'!$A$1:$BR$1,_xlfn.XLOOKUP($A57,'PY1 Data(H)'!$A$1:$A$288,'PY1 Data(H)'!$A$1:$BR$288))</f>
        <v>0</v>
      </c>
      <c r="AZ57" s="176" cm="1">
        <f t="array" ref="AZ57">_xlfn.XLOOKUP(AZ$1,'PY1 Data(H)'!$A$1:$BR$1,_xlfn.XLOOKUP($A57,'PY1 Data(H)'!$A$1:$A$288,'PY1 Data(H)'!$A$1:$BR$288))</f>
        <v>0</v>
      </c>
    </row>
    <row r="58" spans="1:52" x14ac:dyDescent="0.3">
      <c r="A58">
        <v>370</v>
      </c>
      <c r="D58" s="176" cm="1">
        <f t="array" ref="D58">_xlfn.XLOOKUP(D$1,'PY1 Data(H)'!$A$1:$BR$1,_xlfn.XLOOKUP($A58,'PY1 Data(H)'!$A$1:$A$288,'PY1 Data(H)'!$A$1:$BR$288))</f>
        <v>0</v>
      </c>
      <c r="E58" s="176" cm="1">
        <f t="array" ref="E58">_xlfn.XLOOKUP(E$1,'PY1 Data(H)'!$A$1:$BR$1,_xlfn.XLOOKUP($A58,'PY1 Data(H)'!$A$1:$A$288,'PY1 Data(H)'!$A$1:$BR$288))</f>
        <v>0</v>
      </c>
      <c r="F58" s="176" cm="1">
        <f t="array" ref="F58">_xlfn.XLOOKUP(F$1,'PY1 Data(H)'!$A$1:$BR$1,_xlfn.XLOOKUP($A58,'PY1 Data(H)'!$A$1:$A$288,'PY1 Data(H)'!$A$1:$BR$288))</f>
        <v>0</v>
      </c>
      <c r="G58" s="176" cm="1">
        <f t="array" ref="G58">_xlfn.XLOOKUP(G$1,'PY1 Data(H)'!$A$1:$BR$1,_xlfn.XLOOKUP($A58,'PY1 Data(H)'!$A$1:$A$288,'PY1 Data(H)'!$A$1:$BR$288))</f>
        <v>0</v>
      </c>
      <c r="H58" s="176" cm="1">
        <f t="array" ref="H58">_xlfn.XLOOKUP(H$1,'PY1 Data(H)'!$A$1:$BR$1,_xlfn.XLOOKUP($A58,'PY1 Data(H)'!$A$1:$A$288,'PY1 Data(H)'!$A$1:$BR$288))</f>
        <v>0</v>
      </c>
      <c r="I58" s="176" cm="1">
        <f t="array" ref="I58">_xlfn.XLOOKUP(I$1,'PY1 Data(H)'!$A$1:$BR$1,_xlfn.XLOOKUP($A58,'PY1 Data(H)'!$A$1:$A$288,'PY1 Data(H)'!$A$1:$BR$288))</f>
        <v>0</v>
      </c>
      <c r="J58" s="176" cm="1">
        <f t="array" ref="J58">_xlfn.XLOOKUP(J$1,'PY1 Data(H)'!$A$1:$BR$1,_xlfn.XLOOKUP($A58,'PY1 Data(H)'!$A$1:$A$288,'PY1 Data(H)'!$A$1:$BR$288))</f>
        <v>0</v>
      </c>
      <c r="K58" s="176" cm="1">
        <f t="array" ref="K58">_xlfn.XLOOKUP(K$1,'PY1 Data(H)'!$A$1:$BR$1,_xlfn.XLOOKUP($A58,'PY1 Data(H)'!$A$1:$A$288,'PY1 Data(H)'!$A$1:$BR$288))</f>
        <v>0</v>
      </c>
      <c r="L58" s="176" cm="1">
        <f t="array" ref="L58">_xlfn.XLOOKUP(L$1,'PY1 Data(H)'!$A$1:$BR$1,_xlfn.XLOOKUP($A58,'PY1 Data(H)'!$A$1:$A$288,'PY1 Data(H)'!$A$1:$BR$288))</f>
        <v>0</v>
      </c>
      <c r="M58" s="176" cm="1">
        <f t="array" ref="M58">_xlfn.XLOOKUP(M$1,'PY1 Data(H)'!$A$1:$BR$1,_xlfn.XLOOKUP($A58,'PY1 Data(H)'!$A$1:$A$288,'PY1 Data(H)'!$A$1:$BR$288))</f>
        <v>0</v>
      </c>
      <c r="N58" s="176" cm="1">
        <f t="array" ref="N58">_xlfn.XLOOKUP(N$1,'PY1 Data(H)'!$A$1:$BR$1,_xlfn.XLOOKUP($A58,'PY1 Data(H)'!$A$1:$A$288,'PY1 Data(H)'!$A$1:$BR$288))</f>
        <v>0</v>
      </c>
      <c r="O58" s="176" cm="1">
        <f t="array" ref="O58">_xlfn.XLOOKUP(O$1,'PY1 Data(H)'!$A$1:$BR$1,_xlfn.XLOOKUP($A58,'PY1 Data(H)'!$A$1:$A$288,'PY1 Data(H)'!$A$1:$BR$288))</f>
        <v>0</v>
      </c>
      <c r="P58" s="176" cm="1">
        <f t="array" ref="P58">_xlfn.XLOOKUP(P$1,'PY1 Data(H)'!$A$1:$BR$1,_xlfn.XLOOKUP($A58,'PY1 Data(H)'!$A$1:$A$288,'PY1 Data(H)'!$A$1:$BR$288))</f>
        <v>0</v>
      </c>
      <c r="Q58" s="176" cm="1">
        <f t="array" ref="Q58">_xlfn.XLOOKUP(Q$1,'PY1 Data(H)'!$A$1:$BR$1,_xlfn.XLOOKUP($A58,'PY1 Data(H)'!$A$1:$A$288,'PY1 Data(H)'!$A$1:$BR$288))</f>
        <v>0</v>
      </c>
      <c r="R58" s="176" cm="1">
        <f t="array" ref="R58">_xlfn.XLOOKUP(R$1,'PY1 Data(H)'!$A$1:$BR$1,_xlfn.XLOOKUP($A58,'PY1 Data(H)'!$A$1:$A$288,'PY1 Data(H)'!$A$1:$BR$288))</f>
        <v>0</v>
      </c>
      <c r="S58" s="176" cm="1">
        <f t="array" ref="S58">_xlfn.XLOOKUP(S$1,'PY1 Data(H)'!$A$1:$BR$1,_xlfn.XLOOKUP($A58,'PY1 Data(H)'!$A$1:$A$288,'PY1 Data(H)'!$A$1:$BR$288))</f>
        <v>0</v>
      </c>
      <c r="T58" s="176" cm="1">
        <f t="array" ref="T58">_xlfn.XLOOKUP(T$1,'PY1 Data(H)'!$A$1:$BR$1,_xlfn.XLOOKUP($A58,'PY1 Data(H)'!$A$1:$A$288,'PY1 Data(H)'!$A$1:$BR$288))</f>
        <v>0</v>
      </c>
      <c r="U58" s="176" cm="1">
        <f t="array" ref="U58">_xlfn.XLOOKUP(U$1,'PY1 Data(H)'!$A$1:$BR$1,_xlfn.XLOOKUP($A58,'PY1 Data(H)'!$A$1:$A$288,'PY1 Data(H)'!$A$1:$BR$288))</f>
        <v>0</v>
      </c>
      <c r="V58" s="176" cm="1">
        <f t="array" ref="V58">_xlfn.XLOOKUP(V$1,'PY1 Data(H)'!$A$1:$BR$1,_xlfn.XLOOKUP($A58,'PY1 Data(H)'!$A$1:$A$288,'PY1 Data(H)'!$A$1:$BR$288))</f>
        <v>0</v>
      </c>
      <c r="W58" s="176" cm="1">
        <f t="array" ref="W58">_xlfn.XLOOKUP(W$1,'PY1 Data(H)'!$A$1:$BR$1,_xlfn.XLOOKUP($A58,'PY1 Data(H)'!$A$1:$A$288,'PY1 Data(H)'!$A$1:$BR$288))</f>
        <v>0</v>
      </c>
      <c r="X58" s="176" cm="1">
        <f t="array" ref="X58">_xlfn.XLOOKUP(X$1,'PY1 Data(H)'!$A$1:$BR$1,_xlfn.XLOOKUP($A58,'PY1 Data(H)'!$A$1:$A$288,'PY1 Data(H)'!$A$1:$BR$288))</f>
        <v>0</v>
      </c>
      <c r="Y58" s="176" cm="1">
        <f t="array" ref="Y58">_xlfn.XLOOKUP(Y$1,'PY1 Data(H)'!$A$1:$BR$1,_xlfn.XLOOKUP($A58,'PY1 Data(H)'!$A$1:$A$288,'PY1 Data(H)'!$A$1:$BR$288))</f>
        <v>0</v>
      </c>
      <c r="Z58" s="176" cm="1">
        <f t="array" ref="Z58">_xlfn.XLOOKUP(Z$1,'PY1 Data(H)'!$A$1:$BR$1,_xlfn.XLOOKUP($A58,'PY1 Data(H)'!$A$1:$A$288,'PY1 Data(H)'!$A$1:$BR$288))</f>
        <v>0</v>
      </c>
      <c r="AA58" s="176" cm="1">
        <f t="array" ref="AA58">_xlfn.XLOOKUP(AA$1,'PY1 Data(H)'!$A$1:$BR$1,_xlfn.XLOOKUP($A58,'PY1 Data(H)'!$A$1:$A$288,'PY1 Data(H)'!$A$1:$BR$288))</f>
        <v>0</v>
      </c>
      <c r="AB58" s="176" cm="1">
        <f t="array" ref="AB58">_xlfn.XLOOKUP(AB$1,'PY1 Data(H)'!$A$1:$BR$1,_xlfn.XLOOKUP($A58,'PY1 Data(H)'!$A$1:$A$288,'PY1 Data(H)'!$A$1:$BR$288))</f>
        <v>0</v>
      </c>
      <c r="AC58" s="176" cm="1">
        <f t="array" ref="AC58">_xlfn.XLOOKUP(AC$1,'PY1 Data(H)'!$A$1:$BR$1,_xlfn.XLOOKUP($A58,'PY1 Data(H)'!$A$1:$A$288,'PY1 Data(H)'!$A$1:$BR$288))</f>
        <v>0</v>
      </c>
      <c r="AD58" s="176" cm="1">
        <f t="array" ref="AD58">_xlfn.XLOOKUP(AD$1,'PY1 Data(H)'!$A$1:$BR$1,_xlfn.XLOOKUP($A58,'PY1 Data(H)'!$A$1:$A$288,'PY1 Data(H)'!$A$1:$BR$288))</f>
        <v>0</v>
      </c>
      <c r="AE58" s="176" cm="1">
        <f t="array" ref="AE58">_xlfn.XLOOKUP(AE$1,'PY1 Data(H)'!$A$1:$BR$1,_xlfn.XLOOKUP($A58,'PY1 Data(H)'!$A$1:$A$288,'PY1 Data(H)'!$A$1:$BR$288))</f>
        <v>0</v>
      </c>
      <c r="AF58" s="176" cm="1">
        <f t="array" ref="AF58">_xlfn.XLOOKUP(AF$1,'PY1 Data(H)'!$A$1:$BR$1,_xlfn.XLOOKUP($A58,'PY1 Data(H)'!$A$1:$A$288,'PY1 Data(H)'!$A$1:$BR$288))</f>
        <v>0</v>
      </c>
      <c r="AG58" s="176" cm="1">
        <f t="array" ref="AG58">_xlfn.XLOOKUP(AG$1,'PY1 Data(H)'!$A$1:$BR$1,_xlfn.XLOOKUP($A58,'PY1 Data(H)'!$A$1:$A$288,'PY1 Data(H)'!$A$1:$BR$288))</f>
        <v>0</v>
      </c>
      <c r="AH58" s="176" cm="1">
        <f t="array" ref="AH58">_xlfn.XLOOKUP(AH$1,'PY1 Data(H)'!$A$1:$BR$1,_xlfn.XLOOKUP($A58,'PY1 Data(H)'!$A$1:$A$288,'PY1 Data(H)'!$A$1:$BR$288))</f>
        <v>0</v>
      </c>
      <c r="AI58" s="176" cm="1">
        <f t="array" ref="AI58">_xlfn.XLOOKUP(AI$1,'PY1 Data(H)'!$A$1:$BR$1,_xlfn.XLOOKUP($A58,'PY1 Data(H)'!$A$1:$A$288,'PY1 Data(H)'!$A$1:$BR$288))</f>
        <v>0</v>
      </c>
      <c r="AJ58" s="176" cm="1">
        <f t="array" ref="AJ58">_xlfn.XLOOKUP(AJ$1,'PY1 Data(H)'!$A$1:$BR$1,_xlfn.XLOOKUP($A58,'PY1 Data(H)'!$A$1:$A$288,'PY1 Data(H)'!$A$1:$BR$288))</f>
        <v>0</v>
      </c>
      <c r="AK58" s="176" cm="1">
        <f t="array" ref="AK58">_xlfn.XLOOKUP(AK$1,'PY1 Data(H)'!$A$1:$BR$1,_xlfn.XLOOKUP($A58,'PY1 Data(H)'!$A$1:$A$288,'PY1 Data(H)'!$A$1:$BR$288))</f>
        <v>0</v>
      </c>
      <c r="AL58" s="176" cm="1">
        <f t="array" ref="AL58">_xlfn.XLOOKUP(AL$1,'PY1 Data(H)'!$A$1:$BR$1,_xlfn.XLOOKUP($A58,'PY1 Data(H)'!$A$1:$A$288,'PY1 Data(H)'!$A$1:$BR$288))</f>
        <v>0</v>
      </c>
      <c r="AM58" s="176" cm="1">
        <f t="array" ref="AM58">_xlfn.XLOOKUP(AM$1,'PY1 Data(H)'!$A$1:$BR$1,_xlfn.XLOOKUP($A58,'PY1 Data(H)'!$A$1:$A$288,'PY1 Data(H)'!$A$1:$BR$288))</f>
        <v>0</v>
      </c>
      <c r="AN58" s="176" cm="1">
        <f t="array" ref="AN58">_xlfn.XLOOKUP(AN$1,'PY1 Data(H)'!$A$1:$BR$1,_xlfn.XLOOKUP($A58,'PY1 Data(H)'!$A$1:$A$288,'PY1 Data(H)'!$A$1:$BR$288))</f>
        <v>0</v>
      </c>
      <c r="AO58" s="176" cm="1">
        <f t="array" ref="AO58">_xlfn.XLOOKUP(AO$1,'PY1 Data(H)'!$A$1:$BR$1,_xlfn.XLOOKUP($A58,'PY1 Data(H)'!$A$1:$A$288,'PY1 Data(H)'!$A$1:$BR$288))</f>
        <v>0</v>
      </c>
      <c r="AP58" s="176" cm="1">
        <f t="array" ref="AP58">_xlfn.XLOOKUP(AP$1,'PY1 Data(H)'!$A$1:$BR$1,_xlfn.XLOOKUP($A58,'PY1 Data(H)'!$A$1:$A$288,'PY1 Data(H)'!$A$1:$BR$288))</f>
        <v>0</v>
      </c>
      <c r="AQ58" s="176" cm="1">
        <f t="array" ref="AQ58">_xlfn.XLOOKUP(AQ$1,'PY1 Data(H)'!$A$1:$BR$1,_xlfn.XLOOKUP($A58,'PY1 Data(H)'!$A$1:$A$288,'PY1 Data(H)'!$A$1:$BR$288))</f>
        <v>0</v>
      </c>
      <c r="AR58" s="176" cm="1">
        <f t="array" ref="AR58">_xlfn.XLOOKUP(AR$1,'PY1 Data(H)'!$A$1:$BR$1,_xlfn.XLOOKUP($A58,'PY1 Data(H)'!$A$1:$A$288,'PY1 Data(H)'!$A$1:$BR$288))</f>
        <v>0</v>
      </c>
      <c r="AS58" s="176" cm="1">
        <f t="array" ref="AS58">_xlfn.XLOOKUP(AS$1,'PY1 Data(H)'!$A$1:$BR$1,_xlfn.XLOOKUP($A58,'PY1 Data(H)'!$A$1:$A$288,'PY1 Data(H)'!$A$1:$BR$288))</f>
        <v>0</v>
      </c>
      <c r="AT58" s="176" cm="1">
        <f t="array" ref="AT58">_xlfn.XLOOKUP(AT$1,'PY1 Data(H)'!$A$1:$BR$1,_xlfn.XLOOKUP($A58,'PY1 Data(H)'!$A$1:$A$288,'PY1 Data(H)'!$A$1:$BR$288))</f>
        <v>0</v>
      </c>
      <c r="AU58" s="176" cm="1">
        <f t="array" ref="AU58">_xlfn.XLOOKUP(AU$1,'PY1 Data(H)'!$A$1:$BR$1,_xlfn.XLOOKUP($A58,'PY1 Data(H)'!$A$1:$A$288,'PY1 Data(H)'!$A$1:$BR$288))</f>
        <v>0</v>
      </c>
      <c r="AV58" s="176" cm="1">
        <f t="array" ref="AV58">_xlfn.XLOOKUP(AV$1,'PY1 Data(H)'!$A$1:$BR$1,_xlfn.XLOOKUP($A58,'PY1 Data(H)'!$A$1:$A$288,'PY1 Data(H)'!$A$1:$BR$288))</f>
        <v>0</v>
      </c>
      <c r="AW58" s="176" cm="1">
        <f t="array" ref="AW58">_xlfn.XLOOKUP(AW$1,'PY1 Data(H)'!$A$1:$BR$1,_xlfn.XLOOKUP($A58,'PY1 Data(H)'!$A$1:$A$288,'PY1 Data(H)'!$A$1:$BR$288))</f>
        <v>0</v>
      </c>
      <c r="AX58" s="176" cm="1">
        <f t="array" ref="AX58">_xlfn.XLOOKUP(AX$1,'PY1 Data(H)'!$A$1:$BR$1,_xlfn.XLOOKUP($A58,'PY1 Data(H)'!$A$1:$A$288,'PY1 Data(H)'!$A$1:$BR$288))</f>
        <v>0</v>
      </c>
      <c r="AY58" s="176" cm="1">
        <f t="array" ref="AY58">_xlfn.XLOOKUP(AY$1,'PY1 Data(H)'!$A$1:$BR$1,_xlfn.XLOOKUP($A58,'PY1 Data(H)'!$A$1:$A$288,'PY1 Data(H)'!$A$1:$BR$288))</f>
        <v>0</v>
      </c>
      <c r="AZ58" s="176" cm="1">
        <f t="array" ref="AZ58">_xlfn.XLOOKUP(AZ$1,'PY1 Data(H)'!$A$1:$BR$1,_xlfn.XLOOKUP($A58,'PY1 Data(H)'!$A$1:$A$288,'PY1 Data(H)'!$A$1:$BR$288))</f>
        <v>0</v>
      </c>
    </row>
    <row r="59" spans="1:52" x14ac:dyDescent="0.3">
      <c r="A59">
        <v>532</v>
      </c>
      <c r="D59" s="176" cm="1">
        <f t="array" ref="D59">_xlfn.XLOOKUP(D$1,'PY1 Data(H)'!$A$1:$BR$1,_xlfn.XLOOKUP($A59,'PY1 Data(H)'!$A$1:$A$288,'PY1 Data(H)'!$A$1:$BR$288))</f>
        <v>0</v>
      </c>
      <c r="E59" s="176" cm="1">
        <f t="array" ref="E59">_xlfn.XLOOKUP(E$1,'PY1 Data(H)'!$A$1:$BR$1,_xlfn.XLOOKUP($A59,'PY1 Data(H)'!$A$1:$A$288,'PY1 Data(H)'!$A$1:$BR$288))</f>
        <v>0</v>
      </c>
      <c r="F59" s="176" cm="1">
        <f t="array" ref="F59">_xlfn.XLOOKUP(F$1,'PY1 Data(H)'!$A$1:$BR$1,_xlfn.XLOOKUP($A59,'PY1 Data(H)'!$A$1:$A$288,'PY1 Data(H)'!$A$1:$BR$288))</f>
        <v>0</v>
      </c>
      <c r="G59" s="176" cm="1">
        <f t="array" ref="G59">_xlfn.XLOOKUP(G$1,'PY1 Data(H)'!$A$1:$BR$1,_xlfn.XLOOKUP($A59,'PY1 Data(H)'!$A$1:$A$288,'PY1 Data(H)'!$A$1:$BR$288))</f>
        <v>0</v>
      </c>
      <c r="H59" s="176" cm="1">
        <f t="array" ref="H59">_xlfn.XLOOKUP(H$1,'PY1 Data(H)'!$A$1:$BR$1,_xlfn.XLOOKUP($A59,'PY1 Data(H)'!$A$1:$A$288,'PY1 Data(H)'!$A$1:$BR$288))</f>
        <v>0</v>
      </c>
      <c r="I59" s="176" cm="1">
        <f t="array" ref="I59">_xlfn.XLOOKUP(I$1,'PY1 Data(H)'!$A$1:$BR$1,_xlfn.XLOOKUP($A59,'PY1 Data(H)'!$A$1:$A$288,'PY1 Data(H)'!$A$1:$BR$288))</f>
        <v>0</v>
      </c>
      <c r="J59" s="176" cm="1">
        <f t="array" ref="J59">_xlfn.XLOOKUP(J$1,'PY1 Data(H)'!$A$1:$BR$1,_xlfn.XLOOKUP($A59,'PY1 Data(H)'!$A$1:$A$288,'PY1 Data(H)'!$A$1:$BR$288))</f>
        <v>0</v>
      </c>
      <c r="K59" s="176" cm="1">
        <f t="array" ref="K59">_xlfn.XLOOKUP(K$1,'PY1 Data(H)'!$A$1:$BR$1,_xlfn.XLOOKUP($A59,'PY1 Data(H)'!$A$1:$A$288,'PY1 Data(H)'!$A$1:$BR$288))</f>
        <v>0</v>
      </c>
      <c r="L59" s="176" cm="1">
        <f t="array" ref="L59">_xlfn.XLOOKUP(L$1,'PY1 Data(H)'!$A$1:$BR$1,_xlfn.XLOOKUP($A59,'PY1 Data(H)'!$A$1:$A$288,'PY1 Data(H)'!$A$1:$BR$288))</f>
        <v>0</v>
      </c>
      <c r="M59" s="176" cm="1">
        <f t="array" ref="M59">_xlfn.XLOOKUP(M$1,'PY1 Data(H)'!$A$1:$BR$1,_xlfn.XLOOKUP($A59,'PY1 Data(H)'!$A$1:$A$288,'PY1 Data(H)'!$A$1:$BR$288))</f>
        <v>0</v>
      </c>
      <c r="N59" s="176" cm="1">
        <f t="array" ref="N59">_xlfn.XLOOKUP(N$1,'PY1 Data(H)'!$A$1:$BR$1,_xlfn.XLOOKUP($A59,'PY1 Data(H)'!$A$1:$A$288,'PY1 Data(H)'!$A$1:$BR$288))</f>
        <v>0</v>
      </c>
      <c r="O59" s="176" cm="1">
        <f t="array" ref="O59">_xlfn.XLOOKUP(O$1,'PY1 Data(H)'!$A$1:$BR$1,_xlfn.XLOOKUP($A59,'PY1 Data(H)'!$A$1:$A$288,'PY1 Data(H)'!$A$1:$BR$288))</f>
        <v>0</v>
      </c>
      <c r="P59" s="176" cm="1">
        <f t="array" ref="P59">_xlfn.XLOOKUP(P$1,'PY1 Data(H)'!$A$1:$BR$1,_xlfn.XLOOKUP($A59,'PY1 Data(H)'!$A$1:$A$288,'PY1 Data(H)'!$A$1:$BR$288))</f>
        <v>0</v>
      </c>
      <c r="Q59" s="176" cm="1">
        <f t="array" ref="Q59">_xlfn.XLOOKUP(Q$1,'PY1 Data(H)'!$A$1:$BR$1,_xlfn.XLOOKUP($A59,'PY1 Data(H)'!$A$1:$A$288,'PY1 Data(H)'!$A$1:$BR$288))</f>
        <v>0</v>
      </c>
      <c r="R59" s="176" cm="1">
        <f t="array" ref="R59">_xlfn.XLOOKUP(R$1,'PY1 Data(H)'!$A$1:$BR$1,_xlfn.XLOOKUP($A59,'PY1 Data(H)'!$A$1:$A$288,'PY1 Data(H)'!$A$1:$BR$288))</f>
        <v>0</v>
      </c>
      <c r="S59" s="176" cm="1">
        <f t="array" ref="S59">_xlfn.XLOOKUP(S$1,'PY1 Data(H)'!$A$1:$BR$1,_xlfn.XLOOKUP($A59,'PY1 Data(H)'!$A$1:$A$288,'PY1 Data(H)'!$A$1:$BR$288))</f>
        <v>0</v>
      </c>
      <c r="T59" s="176" cm="1">
        <f t="array" ref="T59">_xlfn.XLOOKUP(T$1,'PY1 Data(H)'!$A$1:$BR$1,_xlfn.XLOOKUP($A59,'PY1 Data(H)'!$A$1:$A$288,'PY1 Data(H)'!$A$1:$BR$288))</f>
        <v>0</v>
      </c>
      <c r="U59" s="176" cm="1">
        <f t="array" ref="U59">_xlfn.XLOOKUP(U$1,'PY1 Data(H)'!$A$1:$BR$1,_xlfn.XLOOKUP($A59,'PY1 Data(H)'!$A$1:$A$288,'PY1 Data(H)'!$A$1:$BR$288))</f>
        <v>0</v>
      </c>
      <c r="V59" s="176" cm="1">
        <f t="array" ref="V59">_xlfn.XLOOKUP(V$1,'PY1 Data(H)'!$A$1:$BR$1,_xlfn.XLOOKUP($A59,'PY1 Data(H)'!$A$1:$A$288,'PY1 Data(H)'!$A$1:$BR$288))</f>
        <v>0</v>
      </c>
      <c r="W59" s="176" cm="1">
        <f t="array" ref="W59">_xlfn.XLOOKUP(W$1,'PY1 Data(H)'!$A$1:$BR$1,_xlfn.XLOOKUP($A59,'PY1 Data(H)'!$A$1:$A$288,'PY1 Data(H)'!$A$1:$BR$288))</f>
        <v>0</v>
      </c>
      <c r="X59" s="176" cm="1">
        <f t="array" ref="X59">_xlfn.XLOOKUP(X$1,'PY1 Data(H)'!$A$1:$BR$1,_xlfn.XLOOKUP($A59,'PY1 Data(H)'!$A$1:$A$288,'PY1 Data(H)'!$A$1:$BR$288))</f>
        <v>0</v>
      </c>
      <c r="Y59" s="176" cm="1">
        <f t="array" ref="Y59">_xlfn.XLOOKUP(Y$1,'PY1 Data(H)'!$A$1:$BR$1,_xlfn.XLOOKUP($A59,'PY1 Data(H)'!$A$1:$A$288,'PY1 Data(H)'!$A$1:$BR$288))</f>
        <v>0</v>
      </c>
      <c r="Z59" s="176" cm="1">
        <f t="array" ref="Z59">_xlfn.XLOOKUP(Z$1,'PY1 Data(H)'!$A$1:$BR$1,_xlfn.XLOOKUP($A59,'PY1 Data(H)'!$A$1:$A$288,'PY1 Data(H)'!$A$1:$BR$288))</f>
        <v>0</v>
      </c>
      <c r="AA59" s="176" cm="1">
        <f t="array" ref="AA59">_xlfn.XLOOKUP(AA$1,'PY1 Data(H)'!$A$1:$BR$1,_xlfn.XLOOKUP($A59,'PY1 Data(H)'!$A$1:$A$288,'PY1 Data(H)'!$A$1:$BR$288))</f>
        <v>0</v>
      </c>
      <c r="AB59" s="176" cm="1">
        <f t="array" ref="AB59">_xlfn.XLOOKUP(AB$1,'PY1 Data(H)'!$A$1:$BR$1,_xlfn.XLOOKUP($A59,'PY1 Data(H)'!$A$1:$A$288,'PY1 Data(H)'!$A$1:$BR$288))</f>
        <v>0</v>
      </c>
      <c r="AC59" s="176" cm="1">
        <f t="array" ref="AC59">_xlfn.XLOOKUP(AC$1,'PY1 Data(H)'!$A$1:$BR$1,_xlfn.XLOOKUP($A59,'PY1 Data(H)'!$A$1:$A$288,'PY1 Data(H)'!$A$1:$BR$288))</f>
        <v>0</v>
      </c>
      <c r="AD59" s="176" cm="1">
        <f t="array" ref="AD59">_xlfn.XLOOKUP(AD$1,'PY1 Data(H)'!$A$1:$BR$1,_xlfn.XLOOKUP($A59,'PY1 Data(H)'!$A$1:$A$288,'PY1 Data(H)'!$A$1:$BR$288))</f>
        <v>0</v>
      </c>
      <c r="AE59" s="176" cm="1">
        <f t="array" ref="AE59">_xlfn.XLOOKUP(AE$1,'PY1 Data(H)'!$A$1:$BR$1,_xlfn.XLOOKUP($A59,'PY1 Data(H)'!$A$1:$A$288,'PY1 Data(H)'!$A$1:$BR$288))</f>
        <v>0</v>
      </c>
      <c r="AF59" s="176" cm="1">
        <f t="array" ref="AF59">_xlfn.XLOOKUP(AF$1,'PY1 Data(H)'!$A$1:$BR$1,_xlfn.XLOOKUP($A59,'PY1 Data(H)'!$A$1:$A$288,'PY1 Data(H)'!$A$1:$BR$288))</f>
        <v>0</v>
      </c>
      <c r="AG59" s="176" cm="1">
        <f t="array" ref="AG59">_xlfn.XLOOKUP(AG$1,'PY1 Data(H)'!$A$1:$BR$1,_xlfn.XLOOKUP($A59,'PY1 Data(H)'!$A$1:$A$288,'PY1 Data(H)'!$A$1:$BR$288))</f>
        <v>0</v>
      </c>
      <c r="AH59" s="176" cm="1">
        <f t="array" ref="AH59">_xlfn.XLOOKUP(AH$1,'PY1 Data(H)'!$A$1:$BR$1,_xlfn.XLOOKUP($A59,'PY1 Data(H)'!$A$1:$A$288,'PY1 Data(H)'!$A$1:$BR$288))</f>
        <v>0</v>
      </c>
      <c r="AI59" s="176" cm="1">
        <f t="array" ref="AI59">_xlfn.XLOOKUP(AI$1,'PY1 Data(H)'!$A$1:$BR$1,_xlfn.XLOOKUP($A59,'PY1 Data(H)'!$A$1:$A$288,'PY1 Data(H)'!$A$1:$BR$288))</f>
        <v>66985</v>
      </c>
      <c r="AJ59" s="176" cm="1">
        <f t="array" ref="AJ59">_xlfn.XLOOKUP(AJ$1,'PY1 Data(H)'!$A$1:$BR$1,_xlfn.XLOOKUP($A59,'PY1 Data(H)'!$A$1:$A$288,'PY1 Data(H)'!$A$1:$BR$288))</f>
        <v>0</v>
      </c>
      <c r="AK59" s="176" cm="1">
        <f t="array" ref="AK59">_xlfn.XLOOKUP(AK$1,'PY1 Data(H)'!$A$1:$BR$1,_xlfn.XLOOKUP($A59,'PY1 Data(H)'!$A$1:$A$288,'PY1 Data(H)'!$A$1:$BR$288))</f>
        <v>0</v>
      </c>
      <c r="AL59" s="176" cm="1">
        <f t="array" ref="AL59">_xlfn.XLOOKUP(AL$1,'PY1 Data(H)'!$A$1:$BR$1,_xlfn.XLOOKUP($A59,'PY1 Data(H)'!$A$1:$A$288,'PY1 Data(H)'!$A$1:$BR$288))</f>
        <v>0</v>
      </c>
      <c r="AM59" s="176" cm="1">
        <f t="array" ref="AM59">_xlfn.XLOOKUP(AM$1,'PY1 Data(H)'!$A$1:$BR$1,_xlfn.XLOOKUP($A59,'PY1 Data(H)'!$A$1:$A$288,'PY1 Data(H)'!$A$1:$BR$288))</f>
        <v>0</v>
      </c>
      <c r="AN59" s="176" cm="1">
        <f t="array" ref="AN59">_xlfn.XLOOKUP(AN$1,'PY1 Data(H)'!$A$1:$BR$1,_xlfn.XLOOKUP($A59,'PY1 Data(H)'!$A$1:$A$288,'PY1 Data(H)'!$A$1:$BR$288))</f>
        <v>0</v>
      </c>
      <c r="AO59" s="176" cm="1">
        <f t="array" ref="AO59">_xlfn.XLOOKUP(AO$1,'PY1 Data(H)'!$A$1:$BR$1,_xlfn.XLOOKUP($A59,'PY1 Data(H)'!$A$1:$A$288,'PY1 Data(H)'!$A$1:$BR$288))</f>
        <v>0</v>
      </c>
      <c r="AP59" s="176" cm="1">
        <f t="array" ref="AP59">_xlfn.XLOOKUP(AP$1,'PY1 Data(H)'!$A$1:$BR$1,_xlfn.XLOOKUP($A59,'PY1 Data(H)'!$A$1:$A$288,'PY1 Data(H)'!$A$1:$BR$288))</f>
        <v>0</v>
      </c>
      <c r="AQ59" s="176" cm="1">
        <f t="array" ref="AQ59">_xlfn.XLOOKUP(AQ$1,'PY1 Data(H)'!$A$1:$BR$1,_xlfn.XLOOKUP($A59,'PY1 Data(H)'!$A$1:$A$288,'PY1 Data(H)'!$A$1:$BR$288))</f>
        <v>0</v>
      </c>
      <c r="AR59" s="176" cm="1">
        <f t="array" ref="AR59">_xlfn.XLOOKUP(AR$1,'PY1 Data(H)'!$A$1:$BR$1,_xlfn.XLOOKUP($A59,'PY1 Data(H)'!$A$1:$A$288,'PY1 Data(H)'!$A$1:$BR$288))</f>
        <v>0</v>
      </c>
      <c r="AS59" s="176" cm="1">
        <f t="array" ref="AS59">_xlfn.XLOOKUP(AS$1,'PY1 Data(H)'!$A$1:$BR$1,_xlfn.XLOOKUP($A59,'PY1 Data(H)'!$A$1:$A$288,'PY1 Data(H)'!$A$1:$BR$288))</f>
        <v>0</v>
      </c>
      <c r="AT59" s="176" cm="1">
        <f t="array" ref="AT59">_xlfn.XLOOKUP(AT$1,'PY1 Data(H)'!$A$1:$BR$1,_xlfn.XLOOKUP($A59,'PY1 Data(H)'!$A$1:$A$288,'PY1 Data(H)'!$A$1:$BR$288))</f>
        <v>0</v>
      </c>
      <c r="AU59" s="176" cm="1">
        <f t="array" ref="AU59">_xlfn.XLOOKUP(AU$1,'PY1 Data(H)'!$A$1:$BR$1,_xlfn.XLOOKUP($A59,'PY1 Data(H)'!$A$1:$A$288,'PY1 Data(H)'!$A$1:$BR$288))</f>
        <v>0</v>
      </c>
      <c r="AV59" s="176" cm="1">
        <f t="array" ref="AV59">_xlfn.XLOOKUP(AV$1,'PY1 Data(H)'!$A$1:$BR$1,_xlfn.XLOOKUP($A59,'PY1 Data(H)'!$A$1:$A$288,'PY1 Data(H)'!$A$1:$BR$288))</f>
        <v>0</v>
      </c>
      <c r="AW59" s="176" cm="1">
        <f t="array" ref="AW59">_xlfn.XLOOKUP(AW$1,'PY1 Data(H)'!$A$1:$BR$1,_xlfn.XLOOKUP($A59,'PY1 Data(H)'!$A$1:$A$288,'PY1 Data(H)'!$A$1:$BR$288))</f>
        <v>0</v>
      </c>
      <c r="AX59" s="176" cm="1">
        <f t="array" ref="AX59">_xlfn.XLOOKUP(AX$1,'PY1 Data(H)'!$A$1:$BR$1,_xlfn.XLOOKUP($A59,'PY1 Data(H)'!$A$1:$A$288,'PY1 Data(H)'!$A$1:$BR$288))</f>
        <v>0</v>
      </c>
      <c r="AY59" s="176" cm="1">
        <f t="array" ref="AY59">_xlfn.XLOOKUP(AY$1,'PY1 Data(H)'!$A$1:$BR$1,_xlfn.XLOOKUP($A59,'PY1 Data(H)'!$A$1:$A$288,'PY1 Data(H)'!$A$1:$BR$288))</f>
        <v>0</v>
      </c>
      <c r="AZ59" s="176" cm="1">
        <f t="array" ref="AZ59">_xlfn.XLOOKUP(AZ$1,'PY1 Data(H)'!$A$1:$BR$1,_xlfn.XLOOKUP($A59,'PY1 Data(H)'!$A$1:$A$288,'PY1 Data(H)'!$A$1:$BR$288))</f>
        <v>0</v>
      </c>
    </row>
    <row r="60" spans="1:52" x14ac:dyDescent="0.3">
      <c r="A60">
        <v>17</v>
      </c>
      <c r="D60" s="176" cm="1">
        <f t="array" ref="D60">_xlfn.XLOOKUP(D$1,'PY1 Data(H)'!$A$1:$BR$1,_xlfn.XLOOKUP($A60,'PY1 Data(H)'!$A$1:$A$288,'PY1 Data(H)'!$A$1:$BR$288))</f>
        <v>0</v>
      </c>
      <c r="E60" s="176" cm="1">
        <f t="array" ref="E60">_xlfn.XLOOKUP(E$1,'PY1 Data(H)'!$A$1:$BR$1,_xlfn.XLOOKUP($A60,'PY1 Data(H)'!$A$1:$A$288,'PY1 Data(H)'!$A$1:$BR$288))</f>
        <v>0</v>
      </c>
      <c r="F60" s="176" cm="1">
        <f t="array" ref="F60">_xlfn.XLOOKUP(F$1,'PY1 Data(H)'!$A$1:$BR$1,_xlfn.XLOOKUP($A60,'PY1 Data(H)'!$A$1:$A$288,'PY1 Data(H)'!$A$1:$BR$288))</f>
        <v>0</v>
      </c>
      <c r="G60" s="176" cm="1">
        <f t="array" ref="G60">_xlfn.XLOOKUP(G$1,'PY1 Data(H)'!$A$1:$BR$1,_xlfn.XLOOKUP($A60,'PY1 Data(H)'!$A$1:$A$288,'PY1 Data(H)'!$A$1:$BR$288))</f>
        <v>0</v>
      </c>
      <c r="H60" s="176" cm="1">
        <f t="array" ref="H60">_xlfn.XLOOKUP(H$1,'PY1 Data(H)'!$A$1:$BR$1,_xlfn.XLOOKUP($A60,'PY1 Data(H)'!$A$1:$A$288,'PY1 Data(H)'!$A$1:$BR$288))</f>
        <v>0</v>
      </c>
      <c r="I60" s="176" cm="1">
        <f t="array" ref="I60">_xlfn.XLOOKUP(I$1,'PY1 Data(H)'!$A$1:$BR$1,_xlfn.XLOOKUP($A60,'PY1 Data(H)'!$A$1:$A$288,'PY1 Data(H)'!$A$1:$BR$288))</f>
        <v>0</v>
      </c>
      <c r="J60" s="176" cm="1">
        <f t="array" ref="J60">_xlfn.XLOOKUP(J$1,'PY1 Data(H)'!$A$1:$BR$1,_xlfn.XLOOKUP($A60,'PY1 Data(H)'!$A$1:$A$288,'PY1 Data(H)'!$A$1:$BR$288))</f>
        <v>0</v>
      </c>
      <c r="K60" s="176" cm="1">
        <f t="array" ref="K60">_xlfn.XLOOKUP(K$1,'PY1 Data(H)'!$A$1:$BR$1,_xlfn.XLOOKUP($A60,'PY1 Data(H)'!$A$1:$A$288,'PY1 Data(H)'!$A$1:$BR$288))</f>
        <v>0</v>
      </c>
      <c r="L60" s="176" cm="1">
        <f t="array" ref="L60">_xlfn.XLOOKUP(L$1,'PY1 Data(H)'!$A$1:$BR$1,_xlfn.XLOOKUP($A60,'PY1 Data(H)'!$A$1:$A$288,'PY1 Data(H)'!$A$1:$BR$288))</f>
        <v>0</v>
      </c>
      <c r="M60" s="176" cm="1">
        <f t="array" ref="M60">_xlfn.XLOOKUP(M$1,'PY1 Data(H)'!$A$1:$BR$1,_xlfn.XLOOKUP($A60,'PY1 Data(H)'!$A$1:$A$288,'PY1 Data(H)'!$A$1:$BR$288))</f>
        <v>0</v>
      </c>
      <c r="N60" s="176" cm="1">
        <f t="array" ref="N60">_xlfn.XLOOKUP(N$1,'PY1 Data(H)'!$A$1:$BR$1,_xlfn.XLOOKUP($A60,'PY1 Data(H)'!$A$1:$A$288,'PY1 Data(H)'!$A$1:$BR$288))</f>
        <v>0</v>
      </c>
      <c r="O60" s="176" cm="1">
        <f t="array" ref="O60">_xlfn.XLOOKUP(O$1,'PY1 Data(H)'!$A$1:$BR$1,_xlfn.XLOOKUP($A60,'PY1 Data(H)'!$A$1:$A$288,'PY1 Data(H)'!$A$1:$BR$288))</f>
        <v>0</v>
      </c>
      <c r="P60" s="176" cm="1">
        <f t="array" ref="P60">_xlfn.XLOOKUP(P$1,'PY1 Data(H)'!$A$1:$BR$1,_xlfn.XLOOKUP($A60,'PY1 Data(H)'!$A$1:$A$288,'PY1 Data(H)'!$A$1:$BR$288))</f>
        <v>0</v>
      </c>
      <c r="Q60" s="176" cm="1">
        <f t="array" ref="Q60">_xlfn.XLOOKUP(Q$1,'PY1 Data(H)'!$A$1:$BR$1,_xlfn.XLOOKUP($A60,'PY1 Data(H)'!$A$1:$A$288,'PY1 Data(H)'!$A$1:$BR$288))</f>
        <v>0</v>
      </c>
      <c r="R60" s="176" cm="1">
        <f t="array" ref="R60">_xlfn.XLOOKUP(R$1,'PY1 Data(H)'!$A$1:$BR$1,_xlfn.XLOOKUP($A60,'PY1 Data(H)'!$A$1:$A$288,'PY1 Data(H)'!$A$1:$BR$288))</f>
        <v>0</v>
      </c>
      <c r="S60" s="176" cm="1">
        <f t="array" ref="S60">_xlfn.XLOOKUP(S$1,'PY1 Data(H)'!$A$1:$BR$1,_xlfn.XLOOKUP($A60,'PY1 Data(H)'!$A$1:$A$288,'PY1 Data(H)'!$A$1:$BR$288))</f>
        <v>0</v>
      </c>
      <c r="T60" s="176" cm="1">
        <f t="array" ref="T60">_xlfn.XLOOKUP(T$1,'PY1 Data(H)'!$A$1:$BR$1,_xlfn.XLOOKUP($A60,'PY1 Data(H)'!$A$1:$A$288,'PY1 Data(H)'!$A$1:$BR$288))</f>
        <v>0</v>
      </c>
      <c r="U60" s="176" cm="1">
        <f t="array" ref="U60">_xlfn.XLOOKUP(U$1,'PY1 Data(H)'!$A$1:$BR$1,_xlfn.XLOOKUP($A60,'PY1 Data(H)'!$A$1:$A$288,'PY1 Data(H)'!$A$1:$BR$288))</f>
        <v>0</v>
      </c>
      <c r="V60" s="176" cm="1">
        <f t="array" ref="V60">_xlfn.XLOOKUP(V$1,'PY1 Data(H)'!$A$1:$BR$1,_xlfn.XLOOKUP($A60,'PY1 Data(H)'!$A$1:$A$288,'PY1 Data(H)'!$A$1:$BR$288))</f>
        <v>0</v>
      </c>
      <c r="W60" s="176" cm="1">
        <f t="array" ref="W60">_xlfn.XLOOKUP(W$1,'PY1 Data(H)'!$A$1:$BR$1,_xlfn.XLOOKUP($A60,'PY1 Data(H)'!$A$1:$A$288,'PY1 Data(H)'!$A$1:$BR$288))</f>
        <v>0</v>
      </c>
      <c r="X60" s="176" cm="1">
        <f t="array" ref="X60">_xlfn.XLOOKUP(X$1,'PY1 Data(H)'!$A$1:$BR$1,_xlfn.XLOOKUP($A60,'PY1 Data(H)'!$A$1:$A$288,'PY1 Data(H)'!$A$1:$BR$288))</f>
        <v>0</v>
      </c>
      <c r="Y60" s="176" cm="1">
        <f t="array" ref="Y60">_xlfn.XLOOKUP(Y$1,'PY1 Data(H)'!$A$1:$BR$1,_xlfn.XLOOKUP($A60,'PY1 Data(H)'!$A$1:$A$288,'PY1 Data(H)'!$A$1:$BR$288))</f>
        <v>0</v>
      </c>
      <c r="Z60" s="176" cm="1">
        <f t="array" ref="Z60">_xlfn.XLOOKUP(Z$1,'PY1 Data(H)'!$A$1:$BR$1,_xlfn.XLOOKUP($A60,'PY1 Data(H)'!$A$1:$A$288,'PY1 Data(H)'!$A$1:$BR$288))</f>
        <v>0</v>
      </c>
      <c r="AA60" s="176" cm="1">
        <f t="array" ref="AA60">_xlfn.XLOOKUP(AA$1,'PY1 Data(H)'!$A$1:$BR$1,_xlfn.XLOOKUP($A60,'PY1 Data(H)'!$A$1:$A$288,'PY1 Data(H)'!$A$1:$BR$288))</f>
        <v>0</v>
      </c>
      <c r="AB60" s="176" cm="1">
        <f t="array" ref="AB60">_xlfn.XLOOKUP(AB$1,'PY1 Data(H)'!$A$1:$BR$1,_xlfn.XLOOKUP($A60,'PY1 Data(H)'!$A$1:$A$288,'PY1 Data(H)'!$A$1:$BR$288))</f>
        <v>0</v>
      </c>
      <c r="AC60" s="176" cm="1">
        <f t="array" ref="AC60">_xlfn.XLOOKUP(AC$1,'PY1 Data(H)'!$A$1:$BR$1,_xlfn.XLOOKUP($A60,'PY1 Data(H)'!$A$1:$A$288,'PY1 Data(H)'!$A$1:$BR$288))</f>
        <v>0</v>
      </c>
      <c r="AD60" s="176" cm="1">
        <f t="array" ref="AD60">_xlfn.XLOOKUP(AD$1,'PY1 Data(H)'!$A$1:$BR$1,_xlfn.XLOOKUP($A60,'PY1 Data(H)'!$A$1:$A$288,'PY1 Data(H)'!$A$1:$BR$288))</f>
        <v>0</v>
      </c>
      <c r="AE60" s="176" cm="1">
        <f t="array" ref="AE60">_xlfn.XLOOKUP(AE$1,'PY1 Data(H)'!$A$1:$BR$1,_xlfn.XLOOKUP($A60,'PY1 Data(H)'!$A$1:$A$288,'PY1 Data(H)'!$A$1:$BR$288))</f>
        <v>0</v>
      </c>
      <c r="AF60" s="176" cm="1">
        <f t="array" ref="AF60">_xlfn.XLOOKUP(AF$1,'PY1 Data(H)'!$A$1:$BR$1,_xlfn.XLOOKUP($A60,'PY1 Data(H)'!$A$1:$A$288,'PY1 Data(H)'!$A$1:$BR$288))</f>
        <v>0</v>
      </c>
      <c r="AG60" s="176" cm="1">
        <f t="array" ref="AG60">_xlfn.XLOOKUP(AG$1,'PY1 Data(H)'!$A$1:$BR$1,_xlfn.XLOOKUP($A60,'PY1 Data(H)'!$A$1:$A$288,'PY1 Data(H)'!$A$1:$BR$288))</f>
        <v>0</v>
      </c>
      <c r="AH60" s="176" cm="1">
        <f t="array" ref="AH60">_xlfn.XLOOKUP(AH$1,'PY1 Data(H)'!$A$1:$BR$1,_xlfn.XLOOKUP($A60,'PY1 Data(H)'!$A$1:$A$288,'PY1 Data(H)'!$A$1:$BR$288))</f>
        <v>0</v>
      </c>
      <c r="AI60" s="176" cm="1">
        <f t="array" ref="AI60">_xlfn.XLOOKUP(AI$1,'PY1 Data(H)'!$A$1:$BR$1,_xlfn.XLOOKUP($A60,'PY1 Data(H)'!$A$1:$A$288,'PY1 Data(H)'!$A$1:$BR$288))</f>
        <v>0</v>
      </c>
      <c r="AJ60" s="176" cm="1">
        <f t="array" ref="AJ60">_xlfn.XLOOKUP(AJ$1,'PY1 Data(H)'!$A$1:$BR$1,_xlfn.XLOOKUP($A60,'PY1 Data(H)'!$A$1:$A$288,'PY1 Data(H)'!$A$1:$BR$288))</f>
        <v>0</v>
      </c>
      <c r="AK60" s="176" cm="1">
        <f t="array" ref="AK60">_xlfn.XLOOKUP(AK$1,'PY1 Data(H)'!$A$1:$BR$1,_xlfn.XLOOKUP($A60,'PY1 Data(H)'!$A$1:$A$288,'PY1 Data(H)'!$A$1:$BR$288))</f>
        <v>0</v>
      </c>
      <c r="AL60" s="176" cm="1">
        <f t="array" ref="AL60">_xlfn.XLOOKUP(AL$1,'PY1 Data(H)'!$A$1:$BR$1,_xlfn.XLOOKUP($A60,'PY1 Data(H)'!$A$1:$A$288,'PY1 Data(H)'!$A$1:$BR$288))</f>
        <v>0</v>
      </c>
      <c r="AM60" s="176" cm="1">
        <f t="array" ref="AM60">_xlfn.XLOOKUP(AM$1,'PY1 Data(H)'!$A$1:$BR$1,_xlfn.XLOOKUP($A60,'PY1 Data(H)'!$A$1:$A$288,'PY1 Data(H)'!$A$1:$BR$288))</f>
        <v>0</v>
      </c>
      <c r="AN60" s="176" cm="1">
        <f t="array" ref="AN60">_xlfn.XLOOKUP(AN$1,'PY1 Data(H)'!$A$1:$BR$1,_xlfn.XLOOKUP($A60,'PY1 Data(H)'!$A$1:$A$288,'PY1 Data(H)'!$A$1:$BR$288))</f>
        <v>0</v>
      </c>
      <c r="AO60" s="176" cm="1">
        <f t="array" ref="AO60">_xlfn.XLOOKUP(AO$1,'PY1 Data(H)'!$A$1:$BR$1,_xlfn.XLOOKUP($A60,'PY1 Data(H)'!$A$1:$A$288,'PY1 Data(H)'!$A$1:$BR$288))</f>
        <v>0</v>
      </c>
      <c r="AP60" s="176" cm="1">
        <f t="array" ref="AP60">_xlfn.XLOOKUP(AP$1,'PY1 Data(H)'!$A$1:$BR$1,_xlfn.XLOOKUP($A60,'PY1 Data(H)'!$A$1:$A$288,'PY1 Data(H)'!$A$1:$BR$288))</f>
        <v>0</v>
      </c>
      <c r="AQ60" s="176" cm="1">
        <f t="array" ref="AQ60">_xlfn.XLOOKUP(AQ$1,'PY1 Data(H)'!$A$1:$BR$1,_xlfn.XLOOKUP($A60,'PY1 Data(H)'!$A$1:$A$288,'PY1 Data(H)'!$A$1:$BR$288))</f>
        <v>0</v>
      </c>
      <c r="AR60" s="176" cm="1">
        <f t="array" ref="AR60">_xlfn.XLOOKUP(AR$1,'PY1 Data(H)'!$A$1:$BR$1,_xlfn.XLOOKUP($A60,'PY1 Data(H)'!$A$1:$A$288,'PY1 Data(H)'!$A$1:$BR$288))</f>
        <v>0</v>
      </c>
      <c r="AS60" s="176" cm="1">
        <f t="array" ref="AS60">_xlfn.XLOOKUP(AS$1,'PY1 Data(H)'!$A$1:$BR$1,_xlfn.XLOOKUP($A60,'PY1 Data(H)'!$A$1:$A$288,'PY1 Data(H)'!$A$1:$BR$288))</f>
        <v>0</v>
      </c>
      <c r="AT60" s="176" cm="1">
        <f t="array" ref="AT60">_xlfn.XLOOKUP(AT$1,'PY1 Data(H)'!$A$1:$BR$1,_xlfn.XLOOKUP($A60,'PY1 Data(H)'!$A$1:$A$288,'PY1 Data(H)'!$A$1:$BR$288))</f>
        <v>0</v>
      </c>
      <c r="AU60" s="176" cm="1">
        <f t="array" ref="AU60">_xlfn.XLOOKUP(AU$1,'PY1 Data(H)'!$A$1:$BR$1,_xlfn.XLOOKUP($A60,'PY1 Data(H)'!$A$1:$A$288,'PY1 Data(H)'!$A$1:$BR$288))</f>
        <v>0</v>
      </c>
      <c r="AV60" s="176" cm="1">
        <f t="array" ref="AV60">_xlfn.XLOOKUP(AV$1,'PY1 Data(H)'!$A$1:$BR$1,_xlfn.XLOOKUP($A60,'PY1 Data(H)'!$A$1:$A$288,'PY1 Data(H)'!$A$1:$BR$288))</f>
        <v>0</v>
      </c>
      <c r="AW60" s="176" cm="1">
        <f t="array" ref="AW60">_xlfn.XLOOKUP(AW$1,'PY1 Data(H)'!$A$1:$BR$1,_xlfn.XLOOKUP($A60,'PY1 Data(H)'!$A$1:$A$288,'PY1 Data(H)'!$A$1:$BR$288))</f>
        <v>0</v>
      </c>
      <c r="AX60" s="176" cm="1">
        <f t="array" ref="AX60">_xlfn.XLOOKUP(AX$1,'PY1 Data(H)'!$A$1:$BR$1,_xlfn.XLOOKUP($A60,'PY1 Data(H)'!$A$1:$A$288,'PY1 Data(H)'!$A$1:$BR$288))</f>
        <v>0</v>
      </c>
      <c r="AY60" s="176" cm="1">
        <f t="array" ref="AY60">_xlfn.XLOOKUP(AY$1,'PY1 Data(H)'!$A$1:$BR$1,_xlfn.XLOOKUP($A60,'PY1 Data(H)'!$A$1:$A$288,'PY1 Data(H)'!$A$1:$BR$288))</f>
        <v>0</v>
      </c>
      <c r="AZ60" s="176" cm="1">
        <f t="array" ref="AZ60">_xlfn.XLOOKUP(AZ$1,'PY1 Data(H)'!$A$1:$BR$1,_xlfn.XLOOKUP($A60,'PY1 Data(H)'!$A$1:$A$288,'PY1 Data(H)'!$A$1:$BR$288))</f>
        <v>0</v>
      </c>
    </row>
    <row r="61" spans="1:52" x14ac:dyDescent="0.3">
      <c r="A61">
        <v>20</v>
      </c>
      <c r="D61" s="176" cm="1">
        <f t="array" ref="D61">_xlfn.XLOOKUP(D$1,'PY1 Data(H)'!$A$1:$BR$1,_xlfn.XLOOKUP($A61,'PY1 Data(H)'!$A$1:$A$288,'PY1 Data(H)'!$A$1:$BR$288))</f>
        <v>0</v>
      </c>
      <c r="E61" s="176" cm="1">
        <f t="array" ref="E61">_xlfn.XLOOKUP(E$1,'PY1 Data(H)'!$A$1:$BR$1,_xlfn.XLOOKUP($A61,'PY1 Data(H)'!$A$1:$A$288,'PY1 Data(H)'!$A$1:$BR$288))</f>
        <v>0</v>
      </c>
      <c r="F61" s="176" cm="1">
        <f t="array" ref="F61">_xlfn.XLOOKUP(F$1,'PY1 Data(H)'!$A$1:$BR$1,_xlfn.XLOOKUP($A61,'PY1 Data(H)'!$A$1:$A$288,'PY1 Data(H)'!$A$1:$BR$288))</f>
        <v>0</v>
      </c>
      <c r="G61" s="176" cm="1">
        <f t="array" ref="G61">_xlfn.XLOOKUP(G$1,'PY1 Data(H)'!$A$1:$BR$1,_xlfn.XLOOKUP($A61,'PY1 Data(H)'!$A$1:$A$288,'PY1 Data(H)'!$A$1:$BR$288))</f>
        <v>0</v>
      </c>
      <c r="H61" s="176" cm="1">
        <f t="array" ref="H61">_xlfn.XLOOKUP(H$1,'PY1 Data(H)'!$A$1:$BR$1,_xlfn.XLOOKUP($A61,'PY1 Data(H)'!$A$1:$A$288,'PY1 Data(H)'!$A$1:$BR$288))</f>
        <v>0</v>
      </c>
      <c r="I61" s="176" cm="1">
        <f t="array" ref="I61">_xlfn.XLOOKUP(I$1,'PY1 Data(H)'!$A$1:$BR$1,_xlfn.XLOOKUP($A61,'PY1 Data(H)'!$A$1:$A$288,'PY1 Data(H)'!$A$1:$BR$288))</f>
        <v>0</v>
      </c>
      <c r="J61" s="176" cm="1">
        <f t="array" ref="J61">_xlfn.XLOOKUP(J$1,'PY1 Data(H)'!$A$1:$BR$1,_xlfn.XLOOKUP($A61,'PY1 Data(H)'!$A$1:$A$288,'PY1 Data(H)'!$A$1:$BR$288))</f>
        <v>0</v>
      </c>
      <c r="K61" s="176" cm="1">
        <f t="array" ref="K61">_xlfn.XLOOKUP(K$1,'PY1 Data(H)'!$A$1:$BR$1,_xlfn.XLOOKUP($A61,'PY1 Data(H)'!$A$1:$A$288,'PY1 Data(H)'!$A$1:$BR$288))</f>
        <v>0</v>
      </c>
      <c r="L61" s="176" cm="1">
        <f t="array" ref="L61">_xlfn.XLOOKUP(L$1,'PY1 Data(H)'!$A$1:$BR$1,_xlfn.XLOOKUP($A61,'PY1 Data(H)'!$A$1:$A$288,'PY1 Data(H)'!$A$1:$BR$288))</f>
        <v>0</v>
      </c>
      <c r="M61" s="176" cm="1">
        <f t="array" ref="M61">_xlfn.XLOOKUP(M$1,'PY1 Data(H)'!$A$1:$BR$1,_xlfn.XLOOKUP($A61,'PY1 Data(H)'!$A$1:$A$288,'PY1 Data(H)'!$A$1:$BR$288))</f>
        <v>0</v>
      </c>
      <c r="N61" s="176" cm="1">
        <f t="array" ref="N61">_xlfn.XLOOKUP(N$1,'PY1 Data(H)'!$A$1:$BR$1,_xlfn.XLOOKUP($A61,'PY1 Data(H)'!$A$1:$A$288,'PY1 Data(H)'!$A$1:$BR$288))</f>
        <v>0</v>
      </c>
      <c r="O61" s="176" cm="1">
        <f t="array" ref="O61">_xlfn.XLOOKUP(O$1,'PY1 Data(H)'!$A$1:$BR$1,_xlfn.XLOOKUP($A61,'PY1 Data(H)'!$A$1:$A$288,'PY1 Data(H)'!$A$1:$BR$288))</f>
        <v>0</v>
      </c>
      <c r="P61" s="176" cm="1">
        <f t="array" ref="P61">_xlfn.XLOOKUP(P$1,'PY1 Data(H)'!$A$1:$BR$1,_xlfn.XLOOKUP($A61,'PY1 Data(H)'!$A$1:$A$288,'PY1 Data(H)'!$A$1:$BR$288))</f>
        <v>0</v>
      </c>
      <c r="Q61" s="176" cm="1">
        <f t="array" ref="Q61">_xlfn.XLOOKUP(Q$1,'PY1 Data(H)'!$A$1:$BR$1,_xlfn.XLOOKUP($A61,'PY1 Data(H)'!$A$1:$A$288,'PY1 Data(H)'!$A$1:$BR$288))</f>
        <v>0</v>
      </c>
      <c r="R61" s="176" cm="1">
        <f t="array" ref="R61">_xlfn.XLOOKUP(R$1,'PY1 Data(H)'!$A$1:$BR$1,_xlfn.XLOOKUP($A61,'PY1 Data(H)'!$A$1:$A$288,'PY1 Data(H)'!$A$1:$BR$288))</f>
        <v>0</v>
      </c>
      <c r="S61" s="176" cm="1">
        <f t="array" ref="S61">_xlfn.XLOOKUP(S$1,'PY1 Data(H)'!$A$1:$BR$1,_xlfn.XLOOKUP($A61,'PY1 Data(H)'!$A$1:$A$288,'PY1 Data(H)'!$A$1:$BR$288))</f>
        <v>0</v>
      </c>
      <c r="T61" s="176" cm="1">
        <f t="array" ref="T61">_xlfn.XLOOKUP(T$1,'PY1 Data(H)'!$A$1:$BR$1,_xlfn.XLOOKUP($A61,'PY1 Data(H)'!$A$1:$A$288,'PY1 Data(H)'!$A$1:$BR$288))</f>
        <v>0</v>
      </c>
      <c r="U61" s="176" cm="1">
        <f t="array" ref="U61">_xlfn.XLOOKUP(U$1,'PY1 Data(H)'!$A$1:$BR$1,_xlfn.XLOOKUP($A61,'PY1 Data(H)'!$A$1:$A$288,'PY1 Data(H)'!$A$1:$BR$288))</f>
        <v>0</v>
      </c>
      <c r="V61" s="176" cm="1">
        <f t="array" ref="V61">_xlfn.XLOOKUP(V$1,'PY1 Data(H)'!$A$1:$BR$1,_xlfn.XLOOKUP($A61,'PY1 Data(H)'!$A$1:$A$288,'PY1 Data(H)'!$A$1:$BR$288))</f>
        <v>0</v>
      </c>
      <c r="W61" s="176" cm="1">
        <f t="array" ref="W61">_xlfn.XLOOKUP(W$1,'PY1 Data(H)'!$A$1:$BR$1,_xlfn.XLOOKUP($A61,'PY1 Data(H)'!$A$1:$A$288,'PY1 Data(H)'!$A$1:$BR$288))</f>
        <v>0</v>
      </c>
      <c r="X61" s="176" cm="1">
        <f t="array" ref="X61">_xlfn.XLOOKUP(X$1,'PY1 Data(H)'!$A$1:$BR$1,_xlfn.XLOOKUP($A61,'PY1 Data(H)'!$A$1:$A$288,'PY1 Data(H)'!$A$1:$BR$288))</f>
        <v>0</v>
      </c>
      <c r="Y61" s="176" cm="1">
        <f t="array" ref="Y61">_xlfn.XLOOKUP(Y$1,'PY1 Data(H)'!$A$1:$BR$1,_xlfn.XLOOKUP($A61,'PY1 Data(H)'!$A$1:$A$288,'PY1 Data(H)'!$A$1:$BR$288))</f>
        <v>0</v>
      </c>
      <c r="Z61" s="176" cm="1">
        <f t="array" ref="Z61">_xlfn.XLOOKUP(Z$1,'PY1 Data(H)'!$A$1:$BR$1,_xlfn.XLOOKUP($A61,'PY1 Data(H)'!$A$1:$A$288,'PY1 Data(H)'!$A$1:$BR$288))</f>
        <v>0</v>
      </c>
      <c r="AA61" s="176" cm="1">
        <f t="array" ref="AA61">_xlfn.XLOOKUP(AA$1,'PY1 Data(H)'!$A$1:$BR$1,_xlfn.XLOOKUP($A61,'PY1 Data(H)'!$A$1:$A$288,'PY1 Data(H)'!$A$1:$BR$288))</f>
        <v>0</v>
      </c>
      <c r="AB61" s="176" cm="1">
        <f t="array" ref="AB61">_xlfn.XLOOKUP(AB$1,'PY1 Data(H)'!$A$1:$BR$1,_xlfn.XLOOKUP($A61,'PY1 Data(H)'!$A$1:$A$288,'PY1 Data(H)'!$A$1:$BR$288))</f>
        <v>0</v>
      </c>
      <c r="AC61" s="176" cm="1">
        <f t="array" ref="AC61">_xlfn.XLOOKUP(AC$1,'PY1 Data(H)'!$A$1:$BR$1,_xlfn.XLOOKUP($A61,'PY1 Data(H)'!$A$1:$A$288,'PY1 Data(H)'!$A$1:$BR$288))</f>
        <v>0</v>
      </c>
      <c r="AD61" s="176" cm="1">
        <f t="array" ref="AD61">_xlfn.XLOOKUP(AD$1,'PY1 Data(H)'!$A$1:$BR$1,_xlfn.XLOOKUP($A61,'PY1 Data(H)'!$A$1:$A$288,'PY1 Data(H)'!$A$1:$BR$288))</f>
        <v>0</v>
      </c>
      <c r="AE61" s="176" cm="1">
        <f t="array" ref="AE61">_xlfn.XLOOKUP(AE$1,'PY1 Data(H)'!$A$1:$BR$1,_xlfn.XLOOKUP($A61,'PY1 Data(H)'!$A$1:$A$288,'PY1 Data(H)'!$A$1:$BR$288))</f>
        <v>0</v>
      </c>
      <c r="AF61" s="176" cm="1">
        <f t="array" ref="AF61">_xlfn.XLOOKUP(AF$1,'PY1 Data(H)'!$A$1:$BR$1,_xlfn.XLOOKUP($A61,'PY1 Data(H)'!$A$1:$A$288,'PY1 Data(H)'!$A$1:$BR$288))</f>
        <v>0</v>
      </c>
      <c r="AG61" s="176" cm="1">
        <f t="array" ref="AG61">_xlfn.XLOOKUP(AG$1,'PY1 Data(H)'!$A$1:$BR$1,_xlfn.XLOOKUP($A61,'PY1 Data(H)'!$A$1:$A$288,'PY1 Data(H)'!$A$1:$BR$288))</f>
        <v>0</v>
      </c>
      <c r="AH61" s="176" cm="1">
        <f t="array" ref="AH61">_xlfn.XLOOKUP(AH$1,'PY1 Data(H)'!$A$1:$BR$1,_xlfn.XLOOKUP($A61,'PY1 Data(H)'!$A$1:$A$288,'PY1 Data(H)'!$A$1:$BR$288))</f>
        <v>0</v>
      </c>
      <c r="AI61" s="176" cm="1">
        <f t="array" ref="AI61">_xlfn.XLOOKUP(AI$1,'PY1 Data(H)'!$A$1:$BR$1,_xlfn.XLOOKUP($A61,'PY1 Data(H)'!$A$1:$A$288,'PY1 Data(H)'!$A$1:$BR$288))</f>
        <v>0</v>
      </c>
      <c r="AJ61" s="176" cm="1">
        <f t="array" ref="AJ61">_xlfn.XLOOKUP(AJ$1,'PY1 Data(H)'!$A$1:$BR$1,_xlfn.XLOOKUP($A61,'PY1 Data(H)'!$A$1:$A$288,'PY1 Data(H)'!$A$1:$BR$288))</f>
        <v>0</v>
      </c>
      <c r="AK61" s="176" cm="1">
        <f t="array" ref="AK61">_xlfn.XLOOKUP(AK$1,'PY1 Data(H)'!$A$1:$BR$1,_xlfn.XLOOKUP($A61,'PY1 Data(H)'!$A$1:$A$288,'PY1 Data(H)'!$A$1:$BR$288))</f>
        <v>0</v>
      </c>
      <c r="AL61" s="176" cm="1">
        <f t="array" ref="AL61">_xlfn.XLOOKUP(AL$1,'PY1 Data(H)'!$A$1:$BR$1,_xlfn.XLOOKUP($A61,'PY1 Data(H)'!$A$1:$A$288,'PY1 Data(H)'!$A$1:$BR$288))</f>
        <v>0</v>
      </c>
      <c r="AM61" s="176" cm="1">
        <f t="array" ref="AM61">_xlfn.XLOOKUP(AM$1,'PY1 Data(H)'!$A$1:$BR$1,_xlfn.XLOOKUP($A61,'PY1 Data(H)'!$A$1:$A$288,'PY1 Data(H)'!$A$1:$BR$288))</f>
        <v>0</v>
      </c>
      <c r="AN61" s="176" cm="1">
        <f t="array" ref="AN61">_xlfn.XLOOKUP(AN$1,'PY1 Data(H)'!$A$1:$BR$1,_xlfn.XLOOKUP($A61,'PY1 Data(H)'!$A$1:$A$288,'PY1 Data(H)'!$A$1:$BR$288))</f>
        <v>0</v>
      </c>
      <c r="AO61" s="176" cm="1">
        <f t="array" ref="AO61">_xlfn.XLOOKUP(AO$1,'PY1 Data(H)'!$A$1:$BR$1,_xlfn.XLOOKUP($A61,'PY1 Data(H)'!$A$1:$A$288,'PY1 Data(H)'!$A$1:$BR$288))</f>
        <v>0</v>
      </c>
      <c r="AP61" s="176" cm="1">
        <f t="array" ref="AP61">_xlfn.XLOOKUP(AP$1,'PY1 Data(H)'!$A$1:$BR$1,_xlfn.XLOOKUP($A61,'PY1 Data(H)'!$A$1:$A$288,'PY1 Data(H)'!$A$1:$BR$288))</f>
        <v>0</v>
      </c>
      <c r="AQ61" s="176" cm="1">
        <f t="array" ref="AQ61">_xlfn.XLOOKUP(AQ$1,'PY1 Data(H)'!$A$1:$BR$1,_xlfn.XLOOKUP($A61,'PY1 Data(H)'!$A$1:$A$288,'PY1 Data(H)'!$A$1:$BR$288))</f>
        <v>0</v>
      </c>
      <c r="AR61" s="176" cm="1">
        <f t="array" ref="AR61">_xlfn.XLOOKUP(AR$1,'PY1 Data(H)'!$A$1:$BR$1,_xlfn.XLOOKUP($A61,'PY1 Data(H)'!$A$1:$A$288,'PY1 Data(H)'!$A$1:$BR$288))</f>
        <v>0</v>
      </c>
      <c r="AS61" s="176" cm="1">
        <f t="array" ref="AS61">_xlfn.XLOOKUP(AS$1,'PY1 Data(H)'!$A$1:$BR$1,_xlfn.XLOOKUP($A61,'PY1 Data(H)'!$A$1:$A$288,'PY1 Data(H)'!$A$1:$BR$288))</f>
        <v>0</v>
      </c>
      <c r="AT61" s="176" cm="1">
        <f t="array" ref="AT61">_xlfn.XLOOKUP(AT$1,'PY1 Data(H)'!$A$1:$BR$1,_xlfn.XLOOKUP($A61,'PY1 Data(H)'!$A$1:$A$288,'PY1 Data(H)'!$A$1:$BR$288))</f>
        <v>0</v>
      </c>
      <c r="AU61" s="176" cm="1">
        <f t="array" ref="AU61">_xlfn.XLOOKUP(AU$1,'PY1 Data(H)'!$A$1:$BR$1,_xlfn.XLOOKUP($A61,'PY1 Data(H)'!$A$1:$A$288,'PY1 Data(H)'!$A$1:$BR$288))</f>
        <v>0</v>
      </c>
      <c r="AV61" s="176" cm="1">
        <f t="array" ref="AV61">_xlfn.XLOOKUP(AV$1,'PY1 Data(H)'!$A$1:$BR$1,_xlfn.XLOOKUP($A61,'PY1 Data(H)'!$A$1:$A$288,'PY1 Data(H)'!$A$1:$BR$288))</f>
        <v>0</v>
      </c>
      <c r="AW61" s="176" cm="1">
        <f t="array" ref="AW61">_xlfn.XLOOKUP(AW$1,'PY1 Data(H)'!$A$1:$BR$1,_xlfn.XLOOKUP($A61,'PY1 Data(H)'!$A$1:$A$288,'PY1 Data(H)'!$A$1:$BR$288))</f>
        <v>0</v>
      </c>
      <c r="AX61" s="176" cm="1">
        <f t="array" ref="AX61">_xlfn.XLOOKUP(AX$1,'PY1 Data(H)'!$A$1:$BR$1,_xlfn.XLOOKUP($A61,'PY1 Data(H)'!$A$1:$A$288,'PY1 Data(H)'!$A$1:$BR$288))</f>
        <v>0</v>
      </c>
      <c r="AY61" s="176" cm="1">
        <f t="array" ref="AY61">_xlfn.XLOOKUP(AY$1,'PY1 Data(H)'!$A$1:$BR$1,_xlfn.XLOOKUP($A61,'PY1 Data(H)'!$A$1:$A$288,'PY1 Data(H)'!$A$1:$BR$288))</f>
        <v>0</v>
      </c>
      <c r="AZ61" s="176" cm="1">
        <f t="array" ref="AZ61">_xlfn.XLOOKUP(AZ$1,'PY1 Data(H)'!$A$1:$BR$1,_xlfn.XLOOKUP($A61,'PY1 Data(H)'!$A$1:$A$288,'PY1 Data(H)'!$A$1:$BR$288))</f>
        <v>0</v>
      </c>
    </row>
    <row r="62" spans="1:52" x14ac:dyDescent="0.3">
      <c r="A62">
        <v>533</v>
      </c>
      <c r="D62" s="176" cm="1">
        <f t="array" ref="D62">_xlfn.XLOOKUP(D$1,'PY1 Data(H)'!$A$1:$BR$1,_xlfn.XLOOKUP($A62,'PY1 Data(H)'!$A$1:$A$288,'PY1 Data(H)'!$A$1:$BR$288))</f>
        <v>0</v>
      </c>
      <c r="E62" s="176" cm="1">
        <f t="array" ref="E62">_xlfn.XLOOKUP(E$1,'PY1 Data(H)'!$A$1:$BR$1,_xlfn.XLOOKUP($A62,'PY1 Data(H)'!$A$1:$A$288,'PY1 Data(H)'!$A$1:$BR$288))</f>
        <v>0</v>
      </c>
      <c r="F62" s="176" cm="1">
        <f t="array" ref="F62">_xlfn.XLOOKUP(F$1,'PY1 Data(H)'!$A$1:$BR$1,_xlfn.XLOOKUP($A62,'PY1 Data(H)'!$A$1:$A$288,'PY1 Data(H)'!$A$1:$BR$288))</f>
        <v>0</v>
      </c>
      <c r="G62" s="176" cm="1">
        <f t="array" ref="G62">_xlfn.XLOOKUP(G$1,'PY1 Data(H)'!$A$1:$BR$1,_xlfn.XLOOKUP($A62,'PY1 Data(H)'!$A$1:$A$288,'PY1 Data(H)'!$A$1:$BR$288))</f>
        <v>0</v>
      </c>
      <c r="H62" s="176" cm="1">
        <f t="array" ref="H62">_xlfn.XLOOKUP(H$1,'PY1 Data(H)'!$A$1:$BR$1,_xlfn.XLOOKUP($A62,'PY1 Data(H)'!$A$1:$A$288,'PY1 Data(H)'!$A$1:$BR$288))</f>
        <v>0</v>
      </c>
      <c r="I62" s="176" cm="1">
        <f t="array" ref="I62">_xlfn.XLOOKUP(I$1,'PY1 Data(H)'!$A$1:$BR$1,_xlfn.XLOOKUP($A62,'PY1 Data(H)'!$A$1:$A$288,'PY1 Data(H)'!$A$1:$BR$288))</f>
        <v>0</v>
      </c>
      <c r="J62" s="176" cm="1">
        <f t="array" ref="J62">_xlfn.XLOOKUP(J$1,'PY1 Data(H)'!$A$1:$BR$1,_xlfn.XLOOKUP($A62,'PY1 Data(H)'!$A$1:$A$288,'PY1 Data(H)'!$A$1:$BR$288))</f>
        <v>0</v>
      </c>
      <c r="K62" s="176" cm="1">
        <f t="array" ref="K62">_xlfn.XLOOKUP(K$1,'PY1 Data(H)'!$A$1:$BR$1,_xlfn.XLOOKUP($A62,'PY1 Data(H)'!$A$1:$A$288,'PY1 Data(H)'!$A$1:$BR$288))</f>
        <v>0</v>
      </c>
      <c r="L62" s="176" cm="1">
        <f t="array" ref="L62">_xlfn.XLOOKUP(L$1,'PY1 Data(H)'!$A$1:$BR$1,_xlfn.XLOOKUP($A62,'PY1 Data(H)'!$A$1:$A$288,'PY1 Data(H)'!$A$1:$BR$288))</f>
        <v>0</v>
      </c>
      <c r="M62" s="176" cm="1">
        <f t="array" ref="M62">_xlfn.XLOOKUP(M$1,'PY1 Data(H)'!$A$1:$BR$1,_xlfn.XLOOKUP($A62,'PY1 Data(H)'!$A$1:$A$288,'PY1 Data(H)'!$A$1:$BR$288))</f>
        <v>0</v>
      </c>
      <c r="N62" s="176" cm="1">
        <f t="array" ref="N62">_xlfn.XLOOKUP(N$1,'PY1 Data(H)'!$A$1:$BR$1,_xlfn.XLOOKUP($A62,'PY1 Data(H)'!$A$1:$A$288,'PY1 Data(H)'!$A$1:$BR$288))</f>
        <v>0</v>
      </c>
      <c r="O62" s="176" cm="1">
        <f t="array" ref="O62">_xlfn.XLOOKUP(O$1,'PY1 Data(H)'!$A$1:$BR$1,_xlfn.XLOOKUP($A62,'PY1 Data(H)'!$A$1:$A$288,'PY1 Data(H)'!$A$1:$BR$288))</f>
        <v>0</v>
      </c>
      <c r="P62" s="176" cm="1">
        <f t="array" ref="P62">_xlfn.XLOOKUP(P$1,'PY1 Data(H)'!$A$1:$BR$1,_xlfn.XLOOKUP($A62,'PY1 Data(H)'!$A$1:$A$288,'PY1 Data(H)'!$A$1:$BR$288))</f>
        <v>0</v>
      </c>
      <c r="Q62" s="176" cm="1">
        <f t="array" ref="Q62">_xlfn.XLOOKUP(Q$1,'PY1 Data(H)'!$A$1:$BR$1,_xlfn.XLOOKUP($A62,'PY1 Data(H)'!$A$1:$A$288,'PY1 Data(H)'!$A$1:$BR$288))</f>
        <v>0</v>
      </c>
      <c r="R62" s="176" cm="1">
        <f t="array" ref="R62">_xlfn.XLOOKUP(R$1,'PY1 Data(H)'!$A$1:$BR$1,_xlfn.XLOOKUP($A62,'PY1 Data(H)'!$A$1:$A$288,'PY1 Data(H)'!$A$1:$BR$288))</f>
        <v>0</v>
      </c>
      <c r="S62" s="176" cm="1">
        <f t="array" ref="S62">_xlfn.XLOOKUP(S$1,'PY1 Data(H)'!$A$1:$BR$1,_xlfn.XLOOKUP($A62,'PY1 Data(H)'!$A$1:$A$288,'PY1 Data(H)'!$A$1:$BR$288))</f>
        <v>0</v>
      </c>
      <c r="T62" s="176" cm="1">
        <f t="array" ref="T62">_xlfn.XLOOKUP(T$1,'PY1 Data(H)'!$A$1:$BR$1,_xlfn.XLOOKUP($A62,'PY1 Data(H)'!$A$1:$A$288,'PY1 Data(H)'!$A$1:$BR$288))</f>
        <v>0</v>
      </c>
      <c r="U62" s="176" cm="1">
        <f t="array" ref="U62">_xlfn.XLOOKUP(U$1,'PY1 Data(H)'!$A$1:$BR$1,_xlfn.XLOOKUP($A62,'PY1 Data(H)'!$A$1:$A$288,'PY1 Data(H)'!$A$1:$BR$288))</f>
        <v>0</v>
      </c>
      <c r="V62" s="176" cm="1">
        <f t="array" ref="V62">_xlfn.XLOOKUP(V$1,'PY1 Data(H)'!$A$1:$BR$1,_xlfn.XLOOKUP($A62,'PY1 Data(H)'!$A$1:$A$288,'PY1 Data(H)'!$A$1:$BR$288))</f>
        <v>0</v>
      </c>
      <c r="W62" s="176" cm="1">
        <f t="array" ref="W62">_xlfn.XLOOKUP(W$1,'PY1 Data(H)'!$A$1:$BR$1,_xlfn.XLOOKUP($A62,'PY1 Data(H)'!$A$1:$A$288,'PY1 Data(H)'!$A$1:$BR$288))</f>
        <v>0</v>
      </c>
      <c r="X62" s="176" cm="1">
        <f t="array" ref="X62">_xlfn.XLOOKUP(X$1,'PY1 Data(H)'!$A$1:$BR$1,_xlfn.XLOOKUP($A62,'PY1 Data(H)'!$A$1:$A$288,'PY1 Data(H)'!$A$1:$BR$288))</f>
        <v>0</v>
      </c>
      <c r="Y62" s="176" cm="1">
        <f t="array" ref="Y62">_xlfn.XLOOKUP(Y$1,'PY1 Data(H)'!$A$1:$BR$1,_xlfn.XLOOKUP($A62,'PY1 Data(H)'!$A$1:$A$288,'PY1 Data(H)'!$A$1:$BR$288))</f>
        <v>0</v>
      </c>
      <c r="Z62" s="176" cm="1">
        <f t="array" ref="Z62">_xlfn.XLOOKUP(Z$1,'PY1 Data(H)'!$A$1:$BR$1,_xlfn.XLOOKUP($A62,'PY1 Data(H)'!$A$1:$A$288,'PY1 Data(H)'!$A$1:$BR$288))</f>
        <v>0</v>
      </c>
      <c r="AA62" s="176" cm="1">
        <f t="array" ref="AA62">_xlfn.XLOOKUP(AA$1,'PY1 Data(H)'!$A$1:$BR$1,_xlfn.XLOOKUP($A62,'PY1 Data(H)'!$A$1:$A$288,'PY1 Data(H)'!$A$1:$BR$288))</f>
        <v>0</v>
      </c>
      <c r="AB62" s="176" cm="1">
        <f t="array" ref="AB62">_xlfn.XLOOKUP(AB$1,'PY1 Data(H)'!$A$1:$BR$1,_xlfn.XLOOKUP($A62,'PY1 Data(H)'!$A$1:$A$288,'PY1 Data(H)'!$A$1:$BR$288))</f>
        <v>0</v>
      </c>
      <c r="AC62" s="176" cm="1">
        <f t="array" ref="AC62">_xlfn.XLOOKUP(AC$1,'PY1 Data(H)'!$A$1:$BR$1,_xlfn.XLOOKUP($A62,'PY1 Data(H)'!$A$1:$A$288,'PY1 Data(H)'!$A$1:$BR$288))</f>
        <v>0</v>
      </c>
      <c r="AD62" s="176" cm="1">
        <f t="array" ref="AD62">_xlfn.XLOOKUP(AD$1,'PY1 Data(H)'!$A$1:$BR$1,_xlfn.XLOOKUP($A62,'PY1 Data(H)'!$A$1:$A$288,'PY1 Data(H)'!$A$1:$BR$288))</f>
        <v>0</v>
      </c>
      <c r="AE62" s="176" cm="1">
        <f t="array" ref="AE62">_xlfn.XLOOKUP(AE$1,'PY1 Data(H)'!$A$1:$BR$1,_xlfn.XLOOKUP($A62,'PY1 Data(H)'!$A$1:$A$288,'PY1 Data(H)'!$A$1:$BR$288))</f>
        <v>0</v>
      </c>
      <c r="AF62" s="176" cm="1">
        <f t="array" ref="AF62">_xlfn.XLOOKUP(AF$1,'PY1 Data(H)'!$A$1:$BR$1,_xlfn.XLOOKUP($A62,'PY1 Data(H)'!$A$1:$A$288,'PY1 Data(H)'!$A$1:$BR$288))</f>
        <v>0</v>
      </c>
      <c r="AG62" s="176" cm="1">
        <f t="array" ref="AG62">_xlfn.XLOOKUP(AG$1,'PY1 Data(H)'!$A$1:$BR$1,_xlfn.XLOOKUP($A62,'PY1 Data(H)'!$A$1:$A$288,'PY1 Data(H)'!$A$1:$BR$288))</f>
        <v>0</v>
      </c>
      <c r="AH62" s="176" cm="1">
        <f t="array" ref="AH62">_xlfn.XLOOKUP(AH$1,'PY1 Data(H)'!$A$1:$BR$1,_xlfn.XLOOKUP($A62,'PY1 Data(H)'!$A$1:$A$288,'PY1 Data(H)'!$A$1:$BR$288))</f>
        <v>0</v>
      </c>
      <c r="AI62" s="176" cm="1">
        <f t="array" ref="AI62">_xlfn.XLOOKUP(AI$1,'PY1 Data(H)'!$A$1:$BR$1,_xlfn.XLOOKUP($A62,'PY1 Data(H)'!$A$1:$A$288,'PY1 Data(H)'!$A$1:$BR$288))</f>
        <v>0</v>
      </c>
      <c r="AJ62" s="176" cm="1">
        <f t="array" ref="AJ62">_xlfn.XLOOKUP(AJ$1,'PY1 Data(H)'!$A$1:$BR$1,_xlfn.XLOOKUP($A62,'PY1 Data(H)'!$A$1:$A$288,'PY1 Data(H)'!$A$1:$BR$288))</f>
        <v>0</v>
      </c>
      <c r="AK62" s="176" cm="1">
        <f t="array" ref="AK62">_xlfn.XLOOKUP(AK$1,'PY1 Data(H)'!$A$1:$BR$1,_xlfn.XLOOKUP($A62,'PY1 Data(H)'!$A$1:$A$288,'PY1 Data(H)'!$A$1:$BR$288))</f>
        <v>0</v>
      </c>
      <c r="AL62" s="176" cm="1">
        <f t="array" ref="AL62">_xlfn.XLOOKUP(AL$1,'PY1 Data(H)'!$A$1:$BR$1,_xlfn.XLOOKUP($A62,'PY1 Data(H)'!$A$1:$A$288,'PY1 Data(H)'!$A$1:$BR$288))</f>
        <v>0</v>
      </c>
      <c r="AM62" s="176" cm="1">
        <f t="array" ref="AM62">_xlfn.XLOOKUP(AM$1,'PY1 Data(H)'!$A$1:$BR$1,_xlfn.XLOOKUP($A62,'PY1 Data(H)'!$A$1:$A$288,'PY1 Data(H)'!$A$1:$BR$288))</f>
        <v>0</v>
      </c>
      <c r="AN62" s="176" cm="1">
        <f t="array" ref="AN62">_xlfn.XLOOKUP(AN$1,'PY1 Data(H)'!$A$1:$BR$1,_xlfn.XLOOKUP($A62,'PY1 Data(H)'!$A$1:$A$288,'PY1 Data(H)'!$A$1:$BR$288))</f>
        <v>0</v>
      </c>
      <c r="AO62" s="176" cm="1">
        <f t="array" ref="AO62">_xlfn.XLOOKUP(AO$1,'PY1 Data(H)'!$A$1:$BR$1,_xlfn.XLOOKUP($A62,'PY1 Data(H)'!$A$1:$A$288,'PY1 Data(H)'!$A$1:$BR$288))</f>
        <v>0</v>
      </c>
      <c r="AP62" s="176" cm="1">
        <f t="array" ref="AP62">_xlfn.XLOOKUP(AP$1,'PY1 Data(H)'!$A$1:$BR$1,_xlfn.XLOOKUP($A62,'PY1 Data(H)'!$A$1:$A$288,'PY1 Data(H)'!$A$1:$BR$288))</f>
        <v>0</v>
      </c>
      <c r="AQ62" s="176" cm="1">
        <f t="array" ref="AQ62">_xlfn.XLOOKUP(AQ$1,'PY1 Data(H)'!$A$1:$BR$1,_xlfn.XLOOKUP($A62,'PY1 Data(H)'!$A$1:$A$288,'PY1 Data(H)'!$A$1:$BR$288))</f>
        <v>0</v>
      </c>
      <c r="AR62" s="176" cm="1">
        <f t="array" ref="AR62">_xlfn.XLOOKUP(AR$1,'PY1 Data(H)'!$A$1:$BR$1,_xlfn.XLOOKUP($A62,'PY1 Data(H)'!$A$1:$A$288,'PY1 Data(H)'!$A$1:$BR$288))</f>
        <v>0</v>
      </c>
      <c r="AS62" s="176" cm="1">
        <f t="array" ref="AS62">_xlfn.XLOOKUP(AS$1,'PY1 Data(H)'!$A$1:$BR$1,_xlfn.XLOOKUP($A62,'PY1 Data(H)'!$A$1:$A$288,'PY1 Data(H)'!$A$1:$BR$288))</f>
        <v>0</v>
      </c>
      <c r="AT62" s="176" cm="1">
        <f t="array" ref="AT62">_xlfn.XLOOKUP(AT$1,'PY1 Data(H)'!$A$1:$BR$1,_xlfn.XLOOKUP($A62,'PY1 Data(H)'!$A$1:$A$288,'PY1 Data(H)'!$A$1:$BR$288))</f>
        <v>0</v>
      </c>
      <c r="AU62" s="176" cm="1">
        <f t="array" ref="AU62">_xlfn.XLOOKUP(AU$1,'PY1 Data(H)'!$A$1:$BR$1,_xlfn.XLOOKUP($A62,'PY1 Data(H)'!$A$1:$A$288,'PY1 Data(H)'!$A$1:$BR$288))</f>
        <v>0</v>
      </c>
      <c r="AV62" s="176" cm="1">
        <f t="array" ref="AV62">_xlfn.XLOOKUP(AV$1,'PY1 Data(H)'!$A$1:$BR$1,_xlfn.XLOOKUP($A62,'PY1 Data(H)'!$A$1:$A$288,'PY1 Data(H)'!$A$1:$BR$288))</f>
        <v>0</v>
      </c>
      <c r="AW62" s="176" cm="1">
        <f t="array" ref="AW62">_xlfn.XLOOKUP(AW$1,'PY1 Data(H)'!$A$1:$BR$1,_xlfn.XLOOKUP($A62,'PY1 Data(H)'!$A$1:$A$288,'PY1 Data(H)'!$A$1:$BR$288))</f>
        <v>0</v>
      </c>
      <c r="AX62" s="176" cm="1">
        <f t="array" ref="AX62">_xlfn.XLOOKUP(AX$1,'PY1 Data(H)'!$A$1:$BR$1,_xlfn.XLOOKUP($A62,'PY1 Data(H)'!$A$1:$A$288,'PY1 Data(H)'!$A$1:$BR$288))</f>
        <v>0</v>
      </c>
      <c r="AY62" s="176" cm="1">
        <f t="array" ref="AY62">_xlfn.XLOOKUP(AY$1,'PY1 Data(H)'!$A$1:$BR$1,_xlfn.XLOOKUP($A62,'PY1 Data(H)'!$A$1:$A$288,'PY1 Data(H)'!$A$1:$BR$288))</f>
        <v>0</v>
      </c>
      <c r="AZ62" s="176" cm="1">
        <f t="array" ref="AZ62">_xlfn.XLOOKUP(AZ$1,'PY1 Data(H)'!$A$1:$BR$1,_xlfn.XLOOKUP($A62,'PY1 Data(H)'!$A$1:$A$288,'PY1 Data(H)'!$A$1:$BR$288))</f>
        <v>0</v>
      </c>
    </row>
    <row r="63" spans="1:52" x14ac:dyDescent="0.3">
      <c r="A63">
        <v>508</v>
      </c>
      <c r="D63" s="176" cm="1">
        <f t="array" ref="D63">_xlfn.XLOOKUP(D$1,'PY1 Data(H)'!$A$1:$BR$1,_xlfn.XLOOKUP($A63,'PY1 Data(H)'!$A$1:$A$288,'PY1 Data(H)'!$A$1:$BR$288))</f>
        <v>0</v>
      </c>
      <c r="E63" s="176" cm="1">
        <f t="array" ref="E63">_xlfn.XLOOKUP(E$1,'PY1 Data(H)'!$A$1:$BR$1,_xlfn.XLOOKUP($A63,'PY1 Data(H)'!$A$1:$A$288,'PY1 Data(H)'!$A$1:$BR$288))</f>
        <v>0</v>
      </c>
      <c r="F63" s="176" cm="1">
        <f t="array" ref="F63">_xlfn.XLOOKUP(F$1,'PY1 Data(H)'!$A$1:$BR$1,_xlfn.XLOOKUP($A63,'PY1 Data(H)'!$A$1:$A$288,'PY1 Data(H)'!$A$1:$BR$288))</f>
        <v>0</v>
      </c>
      <c r="G63" s="176" cm="1">
        <f t="array" ref="G63">_xlfn.XLOOKUP(G$1,'PY1 Data(H)'!$A$1:$BR$1,_xlfn.XLOOKUP($A63,'PY1 Data(H)'!$A$1:$A$288,'PY1 Data(H)'!$A$1:$BR$288))</f>
        <v>0</v>
      </c>
      <c r="H63" s="176" cm="1">
        <f t="array" ref="H63">_xlfn.XLOOKUP(H$1,'PY1 Data(H)'!$A$1:$BR$1,_xlfn.XLOOKUP($A63,'PY1 Data(H)'!$A$1:$A$288,'PY1 Data(H)'!$A$1:$BR$288))</f>
        <v>0</v>
      </c>
      <c r="I63" s="176" cm="1">
        <f t="array" ref="I63">_xlfn.XLOOKUP(I$1,'PY1 Data(H)'!$A$1:$BR$1,_xlfn.XLOOKUP($A63,'PY1 Data(H)'!$A$1:$A$288,'PY1 Data(H)'!$A$1:$BR$288))</f>
        <v>0</v>
      </c>
      <c r="J63" s="176" cm="1">
        <f t="array" ref="J63">_xlfn.XLOOKUP(J$1,'PY1 Data(H)'!$A$1:$BR$1,_xlfn.XLOOKUP($A63,'PY1 Data(H)'!$A$1:$A$288,'PY1 Data(H)'!$A$1:$BR$288))</f>
        <v>0</v>
      </c>
      <c r="K63" s="176" cm="1">
        <f t="array" ref="K63">_xlfn.XLOOKUP(K$1,'PY1 Data(H)'!$A$1:$BR$1,_xlfn.XLOOKUP($A63,'PY1 Data(H)'!$A$1:$A$288,'PY1 Data(H)'!$A$1:$BR$288))</f>
        <v>0</v>
      </c>
      <c r="L63" s="176" cm="1">
        <f t="array" ref="L63">_xlfn.XLOOKUP(L$1,'PY1 Data(H)'!$A$1:$BR$1,_xlfn.XLOOKUP($A63,'PY1 Data(H)'!$A$1:$A$288,'PY1 Data(H)'!$A$1:$BR$288))</f>
        <v>0</v>
      </c>
      <c r="M63" s="176" cm="1">
        <f t="array" ref="M63">_xlfn.XLOOKUP(M$1,'PY1 Data(H)'!$A$1:$BR$1,_xlfn.XLOOKUP($A63,'PY1 Data(H)'!$A$1:$A$288,'PY1 Data(H)'!$A$1:$BR$288))</f>
        <v>0</v>
      </c>
      <c r="N63" s="176" cm="1">
        <f t="array" ref="N63">_xlfn.XLOOKUP(N$1,'PY1 Data(H)'!$A$1:$BR$1,_xlfn.XLOOKUP($A63,'PY1 Data(H)'!$A$1:$A$288,'PY1 Data(H)'!$A$1:$BR$288))</f>
        <v>0</v>
      </c>
      <c r="O63" s="176" cm="1">
        <f t="array" ref="O63">_xlfn.XLOOKUP(O$1,'PY1 Data(H)'!$A$1:$BR$1,_xlfn.XLOOKUP($A63,'PY1 Data(H)'!$A$1:$A$288,'PY1 Data(H)'!$A$1:$BR$288))</f>
        <v>0</v>
      </c>
      <c r="P63" s="176" cm="1">
        <f t="array" ref="P63">_xlfn.XLOOKUP(P$1,'PY1 Data(H)'!$A$1:$BR$1,_xlfn.XLOOKUP($A63,'PY1 Data(H)'!$A$1:$A$288,'PY1 Data(H)'!$A$1:$BR$288))</f>
        <v>0</v>
      </c>
      <c r="Q63" s="176" cm="1">
        <f t="array" ref="Q63">_xlfn.XLOOKUP(Q$1,'PY1 Data(H)'!$A$1:$BR$1,_xlfn.XLOOKUP($A63,'PY1 Data(H)'!$A$1:$A$288,'PY1 Data(H)'!$A$1:$BR$288))</f>
        <v>0</v>
      </c>
      <c r="R63" s="176" cm="1">
        <f t="array" ref="R63">_xlfn.XLOOKUP(R$1,'PY1 Data(H)'!$A$1:$BR$1,_xlfn.XLOOKUP($A63,'PY1 Data(H)'!$A$1:$A$288,'PY1 Data(H)'!$A$1:$BR$288))</f>
        <v>0</v>
      </c>
      <c r="S63" s="176" cm="1">
        <f t="array" ref="S63">_xlfn.XLOOKUP(S$1,'PY1 Data(H)'!$A$1:$BR$1,_xlfn.XLOOKUP($A63,'PY1 Data(H)'!$A$1:$A$288,'PY1 Data(H)'!$A$1:$BR$288))</f>
        <v>0</v>
      </c>
      <c r="T63" s="176" cm="1">
        <f t="array" ref="T63">_xlfn.XLOOKUP(T$1,'PY1 Data(H)'!$A$1:$BR$1,_xlfn.XLOOKUP($A63,'PY1 Data(H)'!$A$1:$A$288,'PY1 Data(H)'!$A$1:$BR$288))</f>
        <v>0</v>
      </c>
      <c r="U63" s="176" cm="1">
        <f t="array" ref="U63">_xlfn.XLOOKUP(U$1,'PY1 Data(H)'!$A$1:$BR$1,_xlfn.XLOOKUP($A63,'PY1 Data(H)'!$A$1:$A$288,'PY1 Data(H)'!$A$1:$BR$288))</f>
        <v>0</v>
      </c>
      <c r="V63" s="176" cm="1">
        <f t="array" ref="V63">_xlfn.XLOOKUP(V$1,'PY1 Data(H)'!$A$1:$BR$1,_xlfn.XLOOKUP($A63,'PY1 Data(H)'!$A$1:$A$288,'PY1 Data(H)'!$A$1:$BR$288))</f>
        <v>0</v>
      </c>
      <c r="W63" s="176" cm="1">
        <f t="array" ref="W63">_xlfn.XLOOKUP(W$1,'PY1 Data(H)'!$A$1:$BR$1,_xlfn.XLOOKUP($A63,'PY1 Data(H)'!$A$1:$A$288,'PY1 Data(H)'!$A$1:$BR$288))</f>
        <v>0</v>
      </c>
      <c r="X63" s="176" cm="1">
        <f t="array" ref="X63">_xlfn.XLOOKUP(X$1,'PY1 Data(H)'!$A$1:$BR$1,_xlfn.XLOOKUP($A63,'PY1 Data(H)'!$A$1:$A$288,'PY1 Data(H)'!$A$1:$BR$288))</f>
        <v>0</v>
      </c>
      <c r="Y63" s="176" cm="1">
        <f t="array" ref="Y63">_xlfn.XLOOKUP(Y$1,'PY1 Data(H)'!$A$1:$BR$1,_xlfn.XLOOKUP($A63,'PY1 Data(H)'!$A$1:$A$288,'PY1 Data(H)'!$A$1:$BR$288))</f>
        <v>0</v>
      </c>
      <c r="Z63" s="176" cm="1">
        <f t="array" ref="Z63">_xlfn.XLOOKUP(Z$1,'PY1 Data(H)'!$A$1:$BR$1,_xlfn.XLOOKUP($A63,'PY1 Data(H)'!$A$1:$A$288,'PY1 Data(H)'!$A$1:$BR$288))</f>
        <v>0</v>
      </c>
      <c r="AA63" s="176" cm="1">
        <f t="array" ref="AA63">_xlfn.XLOOKUP(AA$1,'PY1 Data(H)'!$A$1:$BR$1,_xlfn.XLOOKUP($A63,'PY1 Data(H)'!$A$1:$A$288,'PY1 Data(H)'!$A$1:$BR$288))</f>
        <v>0</v>
      </c>
      <c r="AB63" s="176" cm="1">
        <f t="array" ref="AB63">_xlfn.XLOOKUP(AB$1,'PY1 Data(H)'!$A$1:$BR$1,_xlfn.XLOOKUP($A63,'PY1 Data(H)'!$A$1:$A$288,'PY1 Data(H)'!$A$1:$BR$288))</f>
        <v>0</v>
      </c>
      <c r="AC63" s="176" cm="1">
        <f t="array" ref="AC63">_xlfn.XLOOKUP(AC$1,'PY1 Data(H)'!$A$1:$BR$1,_xlfn.XLOOKUP($A63,'PY1 Data(H)'!$A$1:$A$288,'PY1 Data(H)'!$A$1:$BR$288))</f>
        <v>0</v>
      </c>
      <c r="AD63" s="176" cm="1">
        <f t="array" ref="AD63">_xlfn.XLOOKUP(AD$1,'PY1 Data(H)'!$A$1:$BR$1,_xlfn.XLOOKUP($A63,'PY1 Data(H)'!$A$1:$A$288,'PY1 Data(H)'!$A$1:$BR$288))</f>
        <v>0</v>
      </c>
      <c r="AE63" s="176" cm="1">
        <f t="array" ref="AE63">_xlfn.XLOOKUP(AE$1,'PY1 Data(H)'!$A$1:$BR$1,_xlfn.XLOOKUP($A63,'PY1 Data(H)'!$A$1:$A$288,'PY1 Data(H)'!$A$1:$BR$288))</f>
        <v>0</v>
      </c>
      <c r="AF63" s="176" cm="1">
        <f t="array" ref="AF63">_xlfn.XLOOKUP(AF$1,'PY1 Data(H)'!$A$1:$BR$1,_xlfn.XLOOKUP($A63,'PY1 Data(H)'!$A$1:$A$288,'PY1 Data(H)'!$A$1:$BR$288))</f>
        <v>0</v>
      </c>
      <c r="AG63" s="176" cm="1">
        <f t="array" ref="AG63">_xlfn.XLOOKUP(AG$1,'PY1 Data(H)'!$A$1:$BR$1,_xlfn.XLOOKUP($A63,'PY1 Data(H)'!$A$1:$A$288,'PY1 Data(H)'!$A$1:$BR$288))</f>
        <v>0</v>
      </c>
      <c r="AH63" s="176" cm="1">
        <f t="array" ref="AH63">_xlfn.XLOOKUP(AH$1,'PY1 Data(H)'!$A$1:$BR$1,_xlfn.XLOOKUP($A63,'PY1 Data(H)'!$A$1:$A$288,'PY1 Data(H)'!$A$1:$BR$288))</f>
        <v>0</v>
      </c>
      <c r="AI63" s="176" cm="1">
        <f t="array" ref="AI63">_xlfn.XLOOKUP(AI$1,'PY1 Data(H)'!$A$1:$BR$1,_xlfn.XLOOKUP($A63,'PY1 Data(H)'!$A$1:$A$288,'PY1 Data(H)'!$A$1:$BR$288))</f>
        <v>0</v>
      </c>
      <c r="AJ63" s="176" cm="1">
        <f t="array" ref="AJ63">_xlfn.XLOOKUP(AJ$1,'PY1 Data(H)'!$A$1:$BR$1,_xlfn.XLOOKUP($A63,'PY1 Data(H)'!$A$1:$A$288,'PY1 Data(H)'!$A$1:$BR$288))</f>
        <v>0</v>
      </c>
      <c r="AK63" s="176" cm="1">
        <f t="array" ref="AK63">_xlfn.XLOOKUP(AK$1,'PY1 Data(H)'!$A$1:$BR$1,_xlfn.XLOOKUP($A63,'PY1 Data(H)'!$A$1:$A$288,'PY1 Data(H)'!$A$1:$BR$288))</f>
        <v>0</v>
      </c>
      <c r="AL63" s="176" cm="1">
        <f t="array" ref="AL63">_xlfn.XLOOKUP(AL$1,'PY1 Data(H)'!$A$1:$BR$1,_xlfn.XLOOKUP($A63,'PY1 Data(H)'!$A$1:$A$288,'PY1 Data(H)'!$A$1:$BR$288))</f>
        <v>0</v>
      </c>
      <c r="AM63" s="176" cm="1">
        <f t="array" ref="AM63">_xlfn.XLOOKUP(AM$1,'PY1 Data(H)'!$A$1:$BR$1,_xlfn.XLOOKUP($A63,'PY1 Data(H)'!$A$1:$A$288,'PY1 Data(H)'!$A$1:$BR$288))</f>
        <v>0</v>
      </c>
      <c r="AN63" s="176" cm="1">
        <f t="array" ref="AN63">_xlfn.XLOOKUP(AN$1,'PY1 Data(H)'!$A$1:$BR$1,_xlfn.XLOOKUP($A63,'PY1 Data(H)'!$A$1:$A$288,'PY1 Data(H)'!$A$1:$BR$288))</f>
        <v>0</v>
      </c>
      <c r="AO63" s="176" cm="1">
        <f t="array" ref="AO63">_xlfn.XLOOKUP(AO$1,'PY1 Data(H)'!$A$1:$BR$1,_xlfn.XLOOKUP($A63,'PY1 Data(H)'!$A$1:$A$288,'PY1 Data(H)'!$A$1:$BR$288))</f>
        <v>0</v>
      </c>
      <c r="AP63" s="176" cm="1">
        <f t="array" ref="AP63">_xlfn.XLOOKUP(AP$1,'PY1 Data(H)'!$A$1:$BR$1,_xlfn.XLOOKUP($A63,'PY1 Data(H)'!$A$1:$A$288,'PY1 Data(H)'!$A$1:$BR$288))</f>
        <v>0</v>
      </c>
      <c r="AQ63" s="176" cm="1">
        <f t="array" ref="AQ63">_xlfn.XLOOKUP(AQ$1,'PY1 Data(H)'!$A$1:$BR$1,_xlfn.XLOOKUP($A63,'PY1 Data(H)'!$A$1:$A$288,'PY1 Data(H)'!$A$1:$BR$288))</f>
        <v>0</v>
      </c>
      <c r="AR63" s="176" cm="1">
        <f t="array" ref="AR63">_xlfn.XLOOKUP(AR$1,'PY1 Data(H)'!$A$1:$BR$1,_xlfn.XLOOKUP($A63,'PY1 Data(H)'!$A$1:$A$288,'PY1 Data(H)'!$A$1:$BR$288))</f>
        <v>0</v>
      </c>
      <c r="AS63" s="176" cm="1">
        <f t="array" ref="AS63">_xlfn.XLOOKUP(AS$1,'PY1 Data(H)'!$A$1:$BR$1,_xlfn.XLOOKUP($A63,'PY1 Data(H)'!$A$1:$A$288,'PY1 Data(H)'!$A$1:$BR$288))</f>
        <v>0</v>
      </c>
      <c r="AT63" s="176" cm="1">
        <f t="array" ref="AT63">_xlfn.XLOOKUP(AT$1,'PY1 Data(H)'!$A$1:$BR$1,_xlfn.XLOOKUP($A63,'PY1 Data(H)'!$A$1:$A$288,'PY1 Data(H)'!$A$1:$BR$288))</f>
        <v>0</v>
      </c>
      <c r="AU63" s="176" cm="1">
        <f t="array" ref="AU63">_xlfn.XLOOKUP(AU$1,'PY1 Data(H)'!$A$1:$BR$1,_xlfn.XLOOKUP($A63,'PY1 Data(H)'!$A$1:$A$288,'PY1 Data(H)'!$A$1:$BR$288))</f>
        <v>0</v>
      </c>
      <c r="AV63" s="176" cm="1">
        <f t="array" ref="AV63">_xlfn.XLOOKUP(AV$1,'PY1 Data(H)'!$A$1:$BR$1,_xlfn.XLOOKUP($A63,'PY1 Data(H)'!$A$1:$A$288,'PY1 Data(H)'!$A$1:$BR$288))</f>
        <v>0</v>
      </c>
      <c r="AW63" s="176" cm="1">
        <f t="array" ref="AW63">_xlfn.XLOOKUP(AW$1,'PY1 Data(H)'!$A$1:$BR$1,_xlfn.XLOOKUP($A63,'PY1 Data(H)'!$A$1:$A$288,'PY1 Data(H)'!$A$1:$BR$288))</f>
        <v>0</v>
      </c>
      <c r="AX63" s="176" cm="1">
        <f t="array" ref="AX63">_xlfn.XLOOKUP(AX$1,'PY1 Data(H)'!$A$1:$BR$1,_xlfn.XLOOKUP($A63,'PY1 Data(H)'!$A$1:$A$288,'PY1 Data(H)'!$A$1:$BR$288))</f>
        <v>0</v>
      </c>
      <c r="AY63" s="176" cm="1">
        <f t="array" ref="AY63">_xlfn.XLOOKUP(AY$1,'PY1 Data(H)'!$A$1:$BR$1,_xlfn.XLOOKUP($A63,'PY1 Data(H)'!$A$1:$A$288,'PY1 Data(H)'!$A$1:$BR$288))</f>
        <v>0</v>
      </c>
      <c r="AZ63" s="176" cm="1">
        <f t="array" ref="AZ63">_xlfn.XLOOKUP(AZ$1,'PY1 Data(H)'!$A$1:$BR$1,_xlfn.XLOOKUP($A63,'PY1 Data(H)'!$A$1:$A$288,'PY1 Data(H)'!$A$1:$BR$288))</f>
        <v>0</v>
      </c>
    </row>
    <row r="64" spans="1:52" x14ac:dyDescent="0.3">
      <c r="A64">
        <v>509</v>
      </c>
      <c r="D64" s="176" cm="1">
        <f t="array" ref="D64">_xlfn.XLOOKUP(D$1,'PY1 Data(H)'!$A$1:$BR$1,_xlfn.XLOOKUP($A64,'PY1 Data(H)'!$A$1:$A$288,'PY1 Data(H)'!$A$1:$BR$288))</f>
        <v>0</v>
      </c>
      <c r="E64" s="176" cm="1">
        <f t="array" ref="E64">_xlfn.XLOOKUP(E$1,'PY1 Data(H)'!$A$1:$BR$1,_xlfn.XLOOKUP($A64,'PY1 Data(H)'!$A$1:$A$288,'PY1 Data(H)'!$A$1:$BR$288))</f>
        <v>0</v>
      </c>
      <c r="F64" s="176" cm="1">
        <f t="array" ref="F64">_xlfn.XLOOKUP(F$1,'PY1 Data(H)'!$A$1:$BR$1,_xlfn.XLOOKUP($A64,'PY1 Data(H)'!$A$1:$A$288,'PY1 Data(H)'!$A$1:$BR$288))</f>
        <v>0</v>
      </c>
      <c r="G64" s="176" cm="1">
        <f t="array" ref="G64">_xlfn.XLOOKUP(G$1,'PY1 Data(H)'!$A$1:$BR$1,_xlfn.XLOOKUP($A64,'PY1 Data(H)'!$A$1:$A$288,'PY1 Data(H)'!$A$1:$BR$288))</f>
        <v>0</v>
      </c>
      <c r="H64" s="176" cm="1">
        <f t="array" ref="H64">_xlfn.XLOOKUP(H$1,'PY1 Data(H)'!$A$1:$BR$1,_xlfn.XLOOKUP($A64,'PY1 Data(H)'!$A$1:$A$288,'PY1 Data(H)'!$A$1:$BR$288))</f>
        <v>0</v>
      </c>
      <c r="I64" s="176" cm="1">
        <f t="array" ref="I64">_xlfn.XLOOKUP(I$1,'PY1 Data(H)'!$A$1:$BR$1,_xlfn.XLOOKUP($A64,'PY1 Data(H)'!$A$1:$A$288,'PY1 Data(H)'!$A$1:$BR$288))</f>
        <v>0</v>
      </c>
      <c r="J64" s="176" cm="1">
        <f t="array" ref="J64">_xlfn.XLOOKUP(J$1,'PY1 Data(H)'!$A$1:$BR$1,_xlfn.XLOOKUP($A64,'PY1 Data(H)'!$A$1:$A$288,'PY1 Data(H)'!$A$1:$BR$288))</f>
        <v>0</v>
      </c>
      <c r="K64" s="176" cm="1">
        <f t="array" ref="K64">_xlfn.XLOOKUP(K$1,'PY1 Data(H)'!$A$1:$BR$1,_xlfn.XLOOKUP($A64,'PY1 Data(H)'!$A$1:$A$288,'PY1 Data(H)'!$A$1:$BR$288))</f>
        <v>0</v>
      </c>
      <c r="L64" s="176" cm="1">
        <f t="array" ref="L64">_xlfn.XLOOKUP(L$1,'PY1 Data(H)'!$A$1:$BR$1,_xlfn.XLOOKUP($A64,'PY1 Data(H)'!$A$1:$A$288,'PY1 Data(H)'!$A$1:$BR$288))</f>
        <v>0</v>
      </c>
      <c r="M64" s="176" cm="1">
        <f t="array" ref="M64">_xlfn.XLOOKUP(M$1,'PY1 Data(H)'!$A$1:$BR$1,_xlfn.XLOOKUP($A64,'PY1 Data(H)'!$A$1:$A$288,'PY1 Data(H)'!$A$1:$BR$288))</f>
        <v>0</v>
      </c>
      <c r="N64" s="176" cm="1">
        <f t="array" ref="N64">_xlfn.XLOOKUP(N$1,'PY1 Data(H)'!$A$1:$BR$1,_xlfn.XLOOKUP($A64,'PY1 Data(H)'!$A$1:$A$288,'PY1 Data(H)'!$A$1:$BR$288))</f>
        <v>0</v>
      </c>
      <c r="O64" s="176" cm="1">
        <f t="array" ref="O64">_xlfn.XLOOKUP(O$1,'PY1 Data(H)'!$A$1:$BR$1,_xlfn.XLOOKUP($A64,'PY1 Data(H)'!$A$1:$A$288,'PY1 Data(H)'!$A$1:$BR$288))</f>
        <v>0</v>
      </c>
      <c r="P64" s="176" cm="1">
        <f t="array" ref="P64">_xlfn.XLOOKUP(P$1,'PY1 Data(H)'!$A$1:$BR$1,_xlfn.XLOOKUP($A64,'PY1 Data(H)'!$A$1:$A$288,'PY1 Data(H)'!$A$1:$BR$288))</f>
        <v>0</v>
      </c>
      <c r="Q64" s="176" cm="1">
        <f t="array" ref="Q64">_xlfn.XLOOKUP(Q$1,'PY1 Data(H)'!$A$1:$BR$1,_xlfn.XLOOKUP($A64,'PY1 Data(H)'!$A$1:$A$288,'PY1 Data(H)'!$A$1:$BR$288))</f>
        <v>0</v>
      </c>
      <c r="R64" s="176" cm="1">
        <f t="array" ref="R64">_xlfn.XLOOKUP(R$1,'PY1 Data(H)'!$A$1:$BR$1,_xlfn.XLOOKUP($A64,'PY1 Data(H)'!$A$1:$A$288,'PY1 Data(H)'!$A$1:$BR$288))</f>
        <v>0</v>
      </c>
      <c r="S64" s="176" cm="1">
        <f t="array" ref="S64">_xlfn.XLOOKUP(S$1,'PY1 Data(H)'!$A$1:$BR$1,_xlfn.XLOOKUP($A64,'PY1 Data(H)'!$A$1:$A$288,'PY1 Data(H)'!$A$1:$BR$288))</f>
        <v>0</v>
      </c>
      <c r="T64" s="176" cm="1">
        <f t="array" ref="T64">_xlfn.XLOOKUP(T$1,'PY1 Data(H)'!$A$1:$BR$1,_xlfn.XLOOKUP($A64,'PY1 Data(H)'!$A$1:$A$288,'PY1 Data(H)'!$A$1:$BR$288))</f>
        <v>0</v>
      </c>
      <c r="U64" s="176" cm="1">
        <f t="array" ref="U64">_xlfn.XLOOKUP(U$1,'PY1 Data(H)'!$A$1:$BR$1,_xlfn.XLOOKUP($A64,'PY1 Data(H)'!$A$1:$A$288,'PY1 Data(H)'!$A$1:$BR$288))</f>
        <v>0</v>
      </c>
      <c r="V64" s="176" cm="1">
        <f t="array" ref="V64">_xlfn.XLOOKUP(V$1,'PY1 Data(H)'!$A$1:$BR$1,_xlfn.XLOOKUP($A64,'PY1 Data(H)'!$A$1:$A$288,'PY1 Data(H)'!$A$1:$BR$288))</f>
        <v>0</v>
      </c>
      <c r="W64" s="176" cm="1">
        <f t="array" ref="W64">_xlfn.XLOOKUP(W$1,'PY1 Data(H)'!$A$1:$BR$1,_xlfn.XLOOKUP($A64,'PY1 Data(H)'!$A$1:$A$288,'PY1 Data(H)'!$A$1:$BR$288))</f>
        <v>0</v>
      </c>
      <c r="X64" s="176" cm="1">
        <f t="array" ref="X64">_xlfn.XLOOKUP(X$1,'PY1 Data(H)'!$A$1:$BR$1,_xlfn.XLOOKUP($A64,'PY1 Data(H)'!$A$1:$A$288,'PY1 Data(H)'!$A$1:$BR$288))</f>
        <v>0</v>
      </c>
      <c r="Y64" s="176" cm="1">
        <f t="array" ref="Y64">_xlfn.XLOOKUP(Y$1,'PY1 Data(H)'!$A$1:$BR$1,_xlfn.XLOOKUP($A64,'PY1 Data(H)'!$A$1:$A$288,'PY1 Data(H)'!$A$1:$BR$288))</f>
        <v>0</v>
      </c>
      <c r="Z64" s="176" cm="1">
        <f t="array" ref="Z64">_xlfn.XLOOKUP(Z$1,'PY1 Data(H)'!$A$1:$BR$1,_xlfn.XLOOKUP($A64,'PY1 Data(H)'!$A$1:$A$288,'PY1 Data(H)'!$A$1:$BR$288))</f>
        <v>0</v>
      </c>
      <c r="AA64" s="176" cm="1">
        <f t="array" ref="AA64">_xlfn.XLOOKUP(AA$1,'PY1 Data(H)'!$A$1:$BR$1,_xlfn.XLOOKUP($A64,'PY1 Data(H)'!$A$1:$A$288,'PY1 Data(H)'!$A$1:$BR$288))</f>
        <v>0</v>
      </c>
      <c r="AB64" s="176" cm="1">
        <f t="array" ref="AB64">_xlfn.XLOOKUP(AB$1,'PY1 Data(H)'!$A$1:$BR$1,_xlfn.XLOOKUP($A64,'PY1 Data(H)'!$A$1:$A$288,'PY1 Data(H)'!$A$1:$BR$288))</f>
        <v>0</v>
      </c>
      <c r="AC64" s="176" cm="1">
        <f t="array" ref="AC64">_xlfn.XLOOKUP(AC$1,'PY1 Data(H)'!$A$1:$BR$1,_xlfn.XLOOKUP($A64,'PY1 Data(H)'!$A$1:$A$288,'PY1 Data(H)'!$A$1:$BR$288))</f>
        <v>0</v>
      </c>
      <c r="AD64" s="176" cm="1">
        <f t="array" ref="AD64">_xlfn.XLOOKUP(AD$1,'PY1 Data(H)'!$A$1:$BR$1,_xlfn.XLOOKUP($A64,'PY1 Data(H)'!$A$1:$A$288,'PY1 Data(H)'!$A$1:$BR$288))</f>
        <v>0</v>
      </c>
      <c r="AE64" s="176" cm="1">
        <f t="array" ref="AE64">_xlfn.XLOOKUP(AE$1,'PY1 Data(H)'!$A$1:$BR$1,_xlfn.XLOOKUP($A64,'PY1 Data(H)'!$A$1:$A$288,'PY1 Data(H)'!$A$1:$BR$288))</f>
        <v>0</v>
      </c>
      <c r="AF64" s="176" cm="1">
        <f t="array" ref="AF64">_xlfn.XLOOKUP(AF$1,'PY1 Data(H)'!$A$1:$BR$1,_xlfn.XLOOKUP($A64,'PY1 Data(H)'!$A$1:$A$288,'PY1 Data(H)'!$A$1:$BR$288))</f>
        <v>0</v>
      </c>
      <c r="AG64" s="176" cm="1">
        <f t="array" ref="AG64">_xlfn.XLOOKUP(AG$1,'PY1 Data(H)'!$A$1:$BR$1,_xlfn.XLOOKUP($A64,'PY1 Data(H)'!$A$1:$A$288,'PY1 Data(H)'!$A$1:$BR$288))</f>
        <v>0</v>
      </c>
      <c r="AH64" s="176" cm="1">
        <f t="array" ref="AH64">_xlfn.XLOOKUP(AH$1,'PY1 Data(H)'!$A$1:$BR$1,_xlfn.XLOOKUP($A64,'PY1 Data(H)'!$A$1:$A$288,'PY1 Data(H)'!$A$1:$BR$288))</f>
        <v>0</v>
      </c>
      <c r="AI64" s="176" cm="1">
        <f t="array" ref="AI64">_xlfn.XLOOKUP(AI$1,'PY1 Data(H)'!$A$1:$BR$1,_xlfn.XLOOKUP($A64,'PY1 Data(H)'!$A$1:$A$288,'PY1 Data(H)'!$A$1:$BR$288))</f>
        <v>0</v>
      </c>
      <c r="AJ64" s="176" cm="1">
        <f t="array" ref="AJ64">_xlfn.XLOOKUP(AJ$1,'PY1 Data(H)'!$A$1:$BR$1,_xlfn.XLOOKUP($A64,'PY1 Data(H)'!$A$1:$A$288,'PY1 Data(H)'!$A$1:$BR$288))</f>
        <v>0</v>
      </c>
      <c r="AK64" s="176" cm="1">
        <f t="array" ref="AK64">_xlfn.XLOOKUP(AK$1,'PY1 Data(H)'!$A$1:$BR$1,_xlfn.XLOOKUP($A64,'PY1 Data(H)'!$A$1:$A$288,'PY1 Data(H)'!$A$1:$BR$288))</f>
        <v>0</v>
      </c>
      <c r="AL64" s="176" cm="1">
        <f t="array" ref="AL64">_xlfn.XLOOKUP(AL$1,'PY1 Data(H)'!$A$1:$BR$1,_xlfn.XLOOKUP($A64,'PY1 Data(H)'!$A$1:$A$288,'PY1 Data(H)'!$A$1:$BR$288))</f>
        <v>0</v>
      </c>
      <c r="AM64" s="176" cm="1">
        <f t="array" ref="AM64">_xlfn.XLOOKUP(AM$1,'PY1 Data(H)'!$A$1:$BR$1,_xlfn.XLOOKUP($A64,'PY1 Data(H)'!$A$1:$A$288,'PY1 Data(H)'!$A$1:$BR$288))</f>
        <v>0</v>
      </c>
      <c r="AN64" s="176" cm="1">
        <f t="array" ref="AN64">_xlfn.XLOOKUP(AN$1,'PY1 Data(H)'!$A$1:$BR$1,_xlfn.XLOOKUP($A64,'PY1 Data(H)'!$A$1:$A$288,'PY1 Data(H)'!$A$1:$BR$288))</f>
        <v>0</v>
      </c>
      <c r="AO64" s="176" cm="1">
        <f t="array" ref="AO64">_xlfn.XLOOKUP(AO$1,'PY1 Data(H)'!$A$1:$BR$1,_xlfn.XLOOKUP($A64,'PY1 Data(H)'!$A$1:$A$288,'PY1 Data(H)'!$A$1:$BR$288))</f>
        <v>0</v>
      </c>
      <c r="AP64" s="176" cm="1">
        <f t="array" ref="AP64">_xlfn.XLOOKUP(AP$1,'PY1 Data(H)'!$A$1:$BR$1,_xlfn.XLOOKUP($A64,'PY1 Data(H)'!$A$1:$A$288,'PY1 Data(H)'!$A$1:$BR$288))</f>
        <v>0</v>
      </c>
      <c r="AQ64" s="176" cm="1">
        <f t="array" ref="AQ64">_xlfn.XLOOKUP(AQ$1,'PY1 Data(H)'!$A$1:$BR$1,_xlfn.XLOOKUP($A64,'PY1 Data(H)'!$A$1:$A$288,'PY1 Data(H)'!$A$1:$BR$288))</f>
        <v>0</v>
      </c>
      <c r="AR64" s="176" cm="1">
        <f t="array" ref="AR64">_xlfn.XLOOKUP(AR$1,'PY1 Data(H)'!$A$1:$BR$1,_xlfn.XLOOKUP($A64,'PY1 Data(H)'!$A$1:$A$288,'PY1 Data(H)'!$A$1:$BR$288))</f>
        <v>0</v>
      </c>
      <c r="AS64" s="176" cm="1">
        <f t="array" ref="AS64">_xlfn.XLOOKUP(AS$1,'PY1 Data(H)'!$A$1:$BR$1,_xlfn.XLOOKUP($A64,'PY1 Data(H)'!$A$1:$A$288,'PY1 Data(H)'!$A$1:$BR$288))</f>
        <v>0</v>
      </c>
      <c r="AT64" s="176" cm="1">
        <f t="array" ref="AT64">_xlfn.XLOOKUP(AT$1,'PY1 Data(H)'!$A$1:$BR$1,_xlfn.XLOOKUP($A64,'PY1 Data(H)'!$A$1:$A$288,'PY1 Data(H)'!$A$1:$BR$288))</f>
        <v>0</v>
      </c>
      <c r="AU64" s="176" cm="1">
        <f t="array" ref="AU64">_xlfn.XLOOKUP(AU$1,'PY1 Data(H)'!$A$1:$BR$1,_xlfn.XLOOKUP($A64,'PY1 Data(H)'!$A$1:$A$288,'PY1 Data(H)'!$A$1:$BR$288))</f>
        <v>0</v>
      </c>
      <c r="AV64" s="176" cm="1">
        <f t="array" ref="AV64">_xlfn.XLOOKUP(AV$1,'PY1 Data(H)'!$A$1:$BR$1,_xlfn.XLOOKUP($A64,'PY1 Data(H)'!$A$1:$A$288,'PY1 Data(H)'!$A$1:$BR$288))</f>
        <v>0</v>
      </c>
      <c r="AW64" s="176" cm="1">
        <f t="array" ref="AW64">_xlfn.XLOOKUP(AW$1,'PY1 Data(H)'!$A$1:$BR$1,_xlfn.XLOOKUP($A64,'PY1 Data(H)'!$A$1:$A$288,'PY1 Data(H)'!$A$1:$BR$288))</f>
        <v>0</v>
      </c>
      <c r="AX64" s="176" cm="1">
        <f t="array" ref="AX64">_xlfn.XLOOKUP(AX$1,'PY1 Data(H)'!$A$1:$BR$1,_xlfn.XLOOKUP($A64,'PY1 Data(H)'!$A$1:$A$288,'PY1 Data(H)'!$A$1:$BR$288))</f>
        <v>0</v>
      </c>
      <c r="AY64" s="176" cm="1">
        <f t="array" ref="AY64">_xlfn.XLOOKUP(AY$1,'PY1 Data(H)'!$A$1:$BR$1,_xlfn.XLOOKUP($A64,'PY1 Data(H)'!$A$1:$A$288,'PY1 Data(H)'!$A$1:$BR$288))</f>
        <v>0</v>
      </c>
      <c r="AZ64" s="176" cm="1">
        <f t="array" ref="AZ64">_xlfn.XLOOKUP(AZ$1,'PY1 Data(H)'!$A$1:$BR$1,_xlfn.XLOOKUP($A64,'PY1 Data(H)'!$A$1:$A$288,'PY1 Data(H)'!$A$1:$BR$288))</f>
        <v>0</v>
      </c>
    </row>
    <row r="65" spans="1:52" x14ac:dyDescent="0.3">
      <c r="A65">
        <v>22</v>
      </c>
      <c r="D65" s="176" cm="1">
        <f t="array" ref="D65">_xlfn.XLOOKUP(D$1,'PY1 Data(H)'!$A$1:$BR$1,_xlfn.XLOOKUP($A65,'PY1 Data(H)'!$A$1:$A$288,'PY1 Data(H)'!$A$1:$BR$288))</f>
        <v>0</v>
      </c>
      <c r="E65" s="176" cm="1">
        <f t="array" ref="E65">_xlfn.XLOOKUP(E$1,'PY1 Data(H)'!$A$1:$BR$1,_xlfn.XLOOKUP($A65,'PY1 Data(H)'!$A$1:$A$288,'PY1 Data(H)'!$A$1:$BR$288))</f>
        <v>0</v>
      </c>
      <c r="F65" s="176" cm="1">
        <f t="array" ref="F65">_xlfn.XLOOKUP(F$1,'PY1 Data(H)'!$A$1:$BR$1,_xlfn.XLOOKUP($A65,'PY1 Data(H)'!$A$1:$A$288,'PY1 Data(H)'!$A$1:$BR$288))</f>
        <v>0</v>
      </c>
      <c r="G65" s="176" cm="1">
        <f t="array" ref="G65">_xlfn.XLOOKUP(G$1,'PY1 Data(H)'!$A$1:$BR$1,_xlfn.XLOOKUP($A65,'PY1 Data(H)'!$A$1:$A$288,'PY1 Data(H)'!$A$1:$BR$288))</f>
        <v>0</v>
      </c>
      <c r="H65" s="176" cm="1">
        <f t="array" ref="H65">_xlfn.XLOOKUP(H$1,'PY1 Data(H)'!$A$1:$BR$1,_xlfn.XLOOKUP($A65,'PY1 Data(H)'!$A$1:$A$288,'PY1 Data(H)'!$A$1:$BR$288))</f>
        <v>0</v>
      </c>
      <c r="I65" s="176" cm="1">
        <f t="array" ref="I65">_xlfn.XLOOKUP(I$1,'PY1 Data(H)'!$A$1:$BR$1,_xlfn.XLOOKUP($A65,'PY1 Data(H)'!$A$1:$A$288,'PY1 Data(H)'!$A$1:$BR$288))</f>
        <v>0</v>
      </c>
      <c r="J65" s="176" cm="1">
        <f t="array" ref="J65">_xlfn.XLOOKUP(J$1,'PY1 Data(H)'!$A$1:$BR$1,_xlfn.XLOOKUP($A65,'PY1 Data(H)'!$A$1:$A$288,'PY1 Data(H)'!$A$1:$BR$288))</f>
        <v>0</v>
      </c>
      <c r="K65" s="176" cm="1">
        <f t="array" ref="K65">_xlfn.XLOOKUP(K$1,'PY1 Data(H)'!$A$1:$BR$1,_xlfn.XLOOKUP($A65,'PY1 Data(H)'!$A$1:$A$288,'PY1 Data(H)'!$A$1:$BR$288))</f>
        <v>0</v>
      </c>
      <c r="L65" s="176" cm="1">
        <f t="array" ref="L65">_xlfn.XLOOKUP(L$1,'PY1 Data(H)'!$A$1:$BR$1,_xlfn.XLOOKUP($A65,'PY1 Data(H)'!$A$1:$A$288,'PY1 Data(H)'!$A$1:$BR$288))</f>
        <v>0</v>
      </c>
      <c r="M65" s="176" cm="1">
        <f t="array" ref="M65">_xlfn.XLOOKUP(M$1,'PY1 Data(H)'!$A$1:$BR$1,_xlfn.XLOOKUP($A65,'PY1 Data(H)'!$A$1:$A$288,'PY1 Data(H)'!$A$1:$BR$288))</f>
        <v>0</v>
      </c>
      <c r="N65" s="176" cm="1">
        <f t="array" ref="N65">_xlfn.XLOOKUP(N$1,'PY1 Data(H)'!$A$1:$BR$1,_xlfn.XLOOKUP($A65,'PY1 Data(H)'!$A$1:$A$288,'PY1 Data(H)'!$A$1:$BR$288))</f>
        <v>0</v>
      </c>
      <c r="O65" s="176" cm="1">
        <f t="array" ref="O65">_xlfn.XLOOKUP(O$1,'PY1 Data(H)'!$A$1:$BR$1,_xlfn.XLOOKUP($A65,'PY1 Data(H)'!$A$1:$A$288,'PY1 Data(H)'!$A$1:$BR$288))</f>
        <v>0</v>
      </c>
      <c r="P65" s="176" cm="1">
        <f t="array" ref="P65">_xlfn.XLOOKUP(P$1,'PY1 Data(H)'!$A$1:$BR$1,_xlfn.XLOOKUP($A65,'PY1 Data(H)'!$A$1:$A$288,'PY1 Data(H)'!$A$1:$BR$288))</f>
        <v>0</v>
      </c>
      <c r="Q65" s="176" cm="1">
        <f t="array" ref="Q65">_xlfn.XLOOKUP(Q$1,'PY1 Data(H)'!$A$1:$BR$1,_xlfn.XLOOKUP($A65,'PY1 Data(H)'!$A$1:$A$288,'PY1 Data(H)'!$A$1:$BR$288))</f>
        <v>0</v>
      </c>
      <c r="R65" s="176" cm="1">
        <f t="array" ref="R65">_xlfn.XLOOKUP(R$1,'PY1 Data(H)'!$A$1:$BR$1,_xlfn.XLOOKUP($A65,'PY1 Data(H)'!$A$1:$A$288,'PY1 Data(H)'!$A$1:$BR$288))</f>
        <v>0</v>
      </c>
      <c r="S65" s="176" cm="1">
        <f t="array" ref="S65">_xlfn.XLOOKUP(S$1,'PY1 Data(H)'!$A$1:$BR$1,_xlfn.XLOOKUP($A65,'PY1 Data(H)'!$A$1:$A$288,'PY1 Data(H)'!$A$1:$BR$288))</f>
        <v>0</v>
      </c>
      <c r="T65" s="176" cm="1">
        <f t="array" ref="T65">_xlfn.XLOOKUP(T$1,'PY1 Data(H)'!$A$1:$BR$1,_xlfn.XLOOKUP($A65,'PY1 Data(H)'!$A$1:$A$288,'PY1 Data(H)'!$A$1:$BR$288))</f>
        <v>0</v>
      </c>
      <c r="U65" s="176" cm="1">
        <f t="array" ref="U65">_xlfn.XLOOKUP(U$1,'PY1 Data(H)'!$A$1:$BR$1,_xlfn.XLOOKUP($A65,'PY1 Data(H)'!$A$1:$A$288,'PY1 Data(H)'!$A$1:$BR$288))</f>
        <v>0</v>
      </c>
      <c r="V65" s="176" cm="1">
        <f t="array" ref="V65">_xlfn.XLOOKUP(V$1,'PY1 Data(H)'!$A$1:$BR$1,_xlfn.XLOOKUP($A65,'PY1 Data(H)'!$A$1:$A$288,'PY1 Data(H)'!$A$1:$BR$288))</f>
        <v>0</v>
      </c>
      <c r="W65" s="176" cm="1">
        <f t="array" ref="W65">_xlfn.XLOOKUP(W$1,'PY1 Data(H)'!$A$1:$BR$1,_xlfn.XLOOKUP($A65,'PY1 Data(H)'!$A$1:$A$288,'PY1 Data(H)'!$A$1:$BR$288))</f>
        <v>0</v>
      </c>
      <c r="X65" s="176" cm="1">
        <f t="array" ref="X65">_xlfn.XLOOKUP(X$1,'PY1 Data(H)'!$A$1:$BR$1,_xlfn.XLOOKUP($A65,'PY1 Data(H)'!$A$1:$A$288,'PY1 Data(H)'!$A$1:$BR$288))</f>
        <v>0</v>
      </c>
      <c r="Y65" s="176" cm="1">
        <f t="array" ref="Y65">_xlfn.XLOOKUP(Y$1,'PY1 Data(H)'!$A$1:$BR$1,_xlfn.XLOOKUP($A65,'PY1 Data(H)'!$A$1:$A$288,'PY1 Data(H)'!$A$1:$BR$288))</f>
        <v>0</v>
      </c>
      <c r="Z65" s="176" cm="1">
        <f t="array" ref="Z65">_xlfn.XLOOKUP(Z$1,'PY1 Data(H)'!$A$1:$BR$1,_xlfn.XLOOKUP($A65,'PY1 Data(H)'!$A$1:$A$288,'PY1 Data(H)'!$A$1:$BR$288))</f>
        <v>0</v>
      </c>
      <c r="AA65" s="176" cm="1">
        <f t="array" ref="AA65">_xlfn.XLOOKUP(AA$1,'PY1 Data(H)'!$A$1:$BR$1,_xlfn.XLOOKUP($A65,'PY1 Data(H)'!$A$1:$A$288,'PY1 Data(H)'!$A$1:$BR$288))</f>
        <v>0</v>
      </c>
      <c r="AB65" s="176" cm="1">
        <f t="array" ref="AB65">_xlfn.XLOOKUP(AB$1,'PY1 Data(H)'!$A$1:$BR$1,_xlfn.XLOOKUP($A65,'PY1 Data(H)'!$A$1:$A$288,'PY1 Data(H)'!$A$1:$BR$288))</f>
        <v>0</v>
      </c>
      <c r="AC65" s="176" cm="1">
        <f t="array" ref="AC65">_xlfn.XLOOKUP(AC$1,'PY1 Data(H)'!$A$1:$BR$1,_xlfn.XLOOKUP($A65,'PY1 Data(H)'!$A$1:$A$288,'PY1 Data(H)'!$A$1:$BR$288))</f>
        <v>0</v>
      </c>
      <c r="AD65" s="176" cm="1">
        <f t="array" ref="AD65">_xlfn.XLOOKUP(AD$1,'PY1 Data(H)'!$A$1:$BR$1,_xlfn.XLOOKUP($A65,'PY1 Data(H)'!$A$1:$A$288,'PY1 Data(H)'!$A$1:$BR$288))</f>
        <v>0</v>
      </c>
      <c r="AE65" s="176" cm="1">
        <f t="array" ref="AE65">_xlfn.XLOOKUP(AE$1,'PY1 Data(H)'!$A$1:$BR$1,_xlfn.XLOOKUP($A65,'PY1 Data(H)'!$A$1:$A$288,'PY1 Data(H)'!$A$1:$BR$288))</f>
        <v>0</v>
      </c>
      <c r="AF65" s="176" cm="1">
        <f t="array" ref="AF65">_xlfn.XLOOKUP(AF$1,'PY1 Data(H)'!$A$1:$BR$1,_xlfn.XLOOKUP($A65,'PY1 Data(H)'!$A$1:$A$288,'PY1 Data(H)'!$A$1:$BR$288))</f>
        <v>0</v>
      </c>
      <c r="AG65" s="176" cm="1">
        <f t="array" ref="AG65">_xlfn.XLOOKUP(AG$1,'PY1 Data(H)'!$A$1:$BR$1,_xlfn.XLOOKUP($A65,'PY1 Data(H)'!$A$1:$A$288,'PY1 Data(H)'!$A$1:$BR$288))</f>
        <v>0</v>
      </c>
      <c r="AH65" s="176" cm="1">
        <f t="array" ref="AH65">_xlfn.XLOOKUP(AH$1,'PY1 Data(H)'!$A$1:$BR$1,_xlfn.XLOOKUP($A65,'PY1 Data(H)'!$A$1:$A$288,'PY1 Data(H)'!$A$1:$BR$288))</f>
        <v>0</v>
      </c>
      <c r="AI65" s="176" cm="1">
        <f t="array" ref="AI65">_xlfn.XLOOKUP(AI$1,'PY1 Data(H)'!$A$1:$BR$1,_xlfn.XLOOKUP($A65,'PY1 Data(H)'!$A$1:$A$288,'PY1 Data(H)'!$A$1:$BR$288))</f>
        <v>0</v>
      </c>
      <c r="AJ65" s="176" cm="1">
        <f t="array" ref="AJ65">_xlfn.XLOOKUP(AJ$1,'PY1 Data(H)'!$A$1:$BR$1,_xlfn.XLOOKUP($A65,'PY1 Data(H)'!$A$1:$A$288,'PY1 Data(H)'!$A$1:$BR$288))</f>
        <v>0</v>
      </c>
      <c r="AK65" s="176" cm="1">
        <f t="array" ref="AK65">_xlfn.XLOOKUP(AK$1,'PY1 Data(H)'!$A$1:$BR$1,_xlfn.XLOOKUP($A65,'PY1 Data(H)'!$A$1:$A$288,'PY1 Data(H)'!$A$1:$BR$288))</f>
        <v>0</v>
      </c>
      <c r="AL65" s="176" cm="1">
        <f t="array" ref="AL65">_xlfn.XLOOKUP(AL$1,'PY1 Data(H)'!$A$1:$BR$1,_xlfn.XLOOKUP($A65,'PY1 Data(H)'!$A$1:$A$288,'PY1 Data(H)'!$A$1:$BR$288))</f>
        <v>0</v>
      </c>
      <c r="AM65" s="176" cm="1">
        <f t="array" ref="AM65">_xlfn.XLOOKUP(AM$1,'PY1 Data(H)'!$A$1:$BR$1,_xlfn.XLOOKUP($A65,'PY1 Data(H)'!$A$1:$A$288,'PY1 Data(H)'!$A$1:$BR$288))</f>
        <v>0</v>
      </c>
      <c r="AN65" s="176" cm="1">
        <f t="array" ref="AN65">_xlfn.XLOOKUP(AN$1,'PY1 Data(H)'!$A$1:$BR$1,_xlfn.XLOOKUP($A65,'PY1 Data(H)'!$A$1:$A$288,'PY1 Data(H)'!$A$1:$BR$288))</f>
        <v>0</v>
      </c>
      <c r="AO65" s="176" cm="1">
        <f t="array" ref="AO65">_xlfn.XLOOKUP(AO$1,'PY1 Data(H)'!$A$1:$BR$1,_xlfn.XLOOKUP($A65,'PY1 Data(H)'!$A$1:$A$288,'PY1 Data(H)'!$A$1:$BR$288))</f>
        <v>0</v>
      </c>
      <c r="AP65" s="176" cm="1">
        <f t="array" ref="AP65">_xlfn.XLOOKUP(AP$1,'PY1 Data(H)'!$A$1:$BR$1,_xlfn.XLOOKUP($A65,'PY1 Data(H)'!$A$1:$A$288,'PY1 Data(H)'!$A$1:$BR$288))</f>
        <v>0</v>
      </c>
      <c r="AQ65" s="176" cm="1">
        <f t="array" ref="AQ65">_xlfn.XLOOKUP(AQ$1,'PY1 Data(H)'!$A$1:$BR$1,_xlfn.XLOOKUP($A65,'PY1 Data(H)'!$A$1:$A$288,'PY1 Data(H)'!$A$1:$BR$288))</f>
        <v>0</v>
      </c>
      <c r="AR65" s="176" cm="1">
        <f t="array" ref="AR65">_xlfn.XLOOKUP(AR$1,'PY1 Data(H)'!$A$1:$BR$1,_xlfn.XLOOKUP($A65,'PY1 Data(H)'!$A$1:$A$288,'PY1 Data(H)'!$A$1:$BR$288))</f>
        <v>0</v>
      </c>
      <c r="AS65" s="176" cm="1">
        <f t="array" ref="AS65">_xlfn.XLOOKUP(AS$1,'PY1 Data(H)'!$A$1:$BR$1,_xlfn.XLOOKUP($A65,'PY1 Data(H)'!$A$1:$A$288,'PY1 Data(H)'!$A$1:$BR$288))</f>
        <v>0</v>
      </c>
      <c r="AT65" s="176" cm="1">
        <f t="array" ref="AT65">_xlfn.XLOOKUP(AT$1,'PY1 Data(H)'!$A$1:$BR$1,_xlfn.XLOOKUP($A65,'PY1 Data(H)'!$A$1:$A$288,'PY1 Data(H)'!$A$1:$BR$288))</f>
        <v>0</v>
      </c>
      <c r="AU65" s="176" cm="1">
        <f t="array" ref="AU65">_xlfn.XLOOKUP(AU$1,'PY1 Data(H)'!$A$1:$BR$1,_xlfn.XLOOKUP($A65,'PY1 Data(H)'!$A$1:$A$288,'PY1 Data(H)'!$A$1:$BR$288))</f>
        <v>0</v>
      </c>
      <c r="AV65" s="176" cm="1">
        <f t="array" ref="AV65">_xlfn.XLOOKUP(AV$1,'PY1 Data(H)'!$A$1:$BR$1,_xlfn.XLOOKUP($A65,'PY1 Data(H)'!$A$1:$A$288,'PY1 Data(H)'!$A$1:$BR$288))</f>
        <v>0</v>
      </c>
      <c r="AW65" s="176" cm="1">
        <f t="array" ref="AW65">_xlfn.XLOOKUP(AW$1,'PY1 Data(H)'!$A$1:$BR$1,_xlfn.XLOOKUP($A65,'PY1 Data(H)'!$A$1:$A$288,'PY1 Data(H)'!$A$1:$BR$288))</f>
        <v>0</v>
      </c>
      <c r="AX65" s="176" cm="1">
        <f t="array" ref="AX65">_xlfn.XLOOKUP(AX$1,'PY1 Data(H)'!$A$1:$BR$1,_xlfn.XLOOKUP($A65,'PY1 Data(H)'!$A$1:$A$288,'PY1 Data(H)'!$A$1:$BR$288))</f>
        <v>0</v>
      </c>
      <c r="AY65" s="176" cm="1">
        <f t="array" ref="AY65">_xlfn.XLOOKUP(AY$1,'PY1 Data(H)'!$A$1:$BR$1,_xlfn.XLOOKUP($A65,'PY1 Data(H)'!$A$1:$A$288,'PY1 Data(H)'!$A$1:$BR$288))</f>
        <v>0</v>
      </c>
      <c r="AZ65" s="176" cm="1">
        <f t="array" ref="AZ65">_xlfn.XLOOKUP(AZ$1,'PY1 Data(H)'!$A$1:$BR$1,_xlfn.XLOOKUP($A65,'PY1 Data(H)'!$A$1:$A$288,'PY1 Data(H)'!$A$1:$BR$288))</f>
        <v>0</v>
      </c>
    </row>
    <row r="66" spans="1:52" x14ac:dyDescent="0.3">
      <c r="A66">
        <v>23</v>
      </c>
      <c r="D66" s="176" cm="1">
        <f t="array" ref="D66">_xlfn.XLOOKUP(D$1,'PY1 Data(H)'!$A$1:$BR$1,_xlfn.XLOOKUP($A66,'PY1 Data(H)'!$A$1:$A$288,'PY1 Data(H)'!$A$1:$BR$288))</f>
        <v>0</v>
      </c>
      <c r="E66" s="176" cm="1">
        <f t="array" ref="E66">_xlfn.XLOOKUP(E$1,'PY1 Data(H)'!$A$1:$BR$1,_xlfn.XLOOKUP($A66,'PY1 Data(H)'!$A$1:$A$288,'PY1 Data(H)'!$A$1:$BR$288))</f>
        <v>0</v>
      </c>
      <c r="F66" s="176" cm="1">
        <f t="array" ref="F66">_xlfn.XLOOKUP(F$1,'PY1 Data(H)'!$A$1:$BR$1,_xlfn.XLOOKUP($A66,'PY1 Data(H)'!$A$1:$A$288,'PY1 Data(H)'!$A$1:$BR$288))</f>
        <v>0</v>
      </c>
      <c r="G66" s="176" cm="1">
        <f t="array" ref="G66">_xlfn.XLOOKUP(G$1,'PY1 Data(H)'!$A$1:$BR$1,_xlfn.XLOOKUP($A66,'PY1 Data(H)'!$A$1:$A$288,'PY1 Data(H)'!$A$1:$BR$288))</f>
        <v>0</v>
      </c>
      <c r="H66" s="176" cm="1">
        <f t="array" ref="H66">_xlfn.XLOOKUP(H$1,'PY1 Data(H)'!$A$1:$BR$1,_xlfn.XLOOKUP($A66,'PY1 Data(H)'!$A$1:$A$288,'PY1 Data(H)'!$A$1:$BR$288))</f>
        <v>0</v>
      </c>
      <c r="I66" s="176" cm="1">
        <f t="array" ref="I66">_xlfn.XLOOKUP(I$1,'PY1 Data(H)'!$A$1:$BR$1,_xlfn.XLOOKUP($A66,'PY1 Data(H)'!$A$1:$A$288,'PY1 Data(H)'!$A$1:$BR$288))</f>
        <v>0</v>
      </c>
      <c r="J66" s="176" cm="1">
        <f t="array" ref="J66">_xlfn.XLOOKUP(J$1,'PY1 Data(H)'!$A$1:$BR$1,_xlfn.XLOOKUP($A66,'PY1 Data(H)'!$A$1:$A$288,'PY1 Data(H)'!$A$1:$BR$288))</f>
        <v>0</v>
      </c>
      <c r="K66" s="176" cm="1">
        <f t="array" ref="K66">_xlfn.XLOOKUP(K$1,'PY1 Data(H)'!$A$1:$BR$1,_xlfn.XLOOKUP($A66,'PY1 Data(H)'!$A$1:$A$288,'PY1 Data(H)'!$A$1:$BR$288))</f>
        <v>0</v>
      </c>
      <c r="L66" s="176" cm="1">
        <f t="array" ref="L66">_xlfn.XLOOKUP(L$1,'PY1 Data(H)'!$A$1:$BR$1,_xlfn.XLOOKUP($A66,'PY1 Data(H)'!$A$1:$A$288,'PY1 Data(H)'!$A$1:$BR$288))</f>
        <v>0</v>
      </c>
      <c r="M66" s="176" cm="1">
        <f t="array" ref="M66">_xlfn.XLOOKUP(M$1,'PY1 Data(H)'!$A$1:$BR$1,_xlfn.XLOOKUP($A66,'PY1 Data(H)'!$A$1:$A$288,'PY1 Data(H)'!$A$1:$BR$288))</f>
        <v>0</v>
      </c>
      <c r="N66" s="176" cm="1">
        <f t="array" ref="N66">_xlfn.XLOOKUP(N$1,'PY1 Data(H)'!$A$1:$BR$1,_xlfn.XLOOKUP($A66,'PY1 Data(H)'!$A$1:$A$288,'PY1 Data(H)'!$A$1:$BR$288))</f>
        <v>0</v>
      </c>
      <c r="O66" s="176" cm="1">
        <f t="array" ref="O66">_xlfn.XLOOKUP(O$1,'PY1 Data(H)'!$A$1:$BR$1,_xlfn.XLOOKUP($A66,'PY1 Data(H)'!$A$1:$A$288,'PY1 Data(H)'!$A$1:$BR$288))</f>
        <v>0</v>
      </c>
      <c r="P66" s="176" cm="1">
        <f t="array" ref="P66">_xlfn.XLOOKUP(P$1,'PY1 Data(H)'!$A$1:$BR$1,_xlfn.XLOOKUP($A66,'PY1 Data(H)'!$A$1:$A$288,'PY1 Data(H)'!$A$1:$BR$288))</f>
        <v>0</v>
      </c>
      <c r="Q66" s="176" cm="1">
        <f t="array" ref="Q66">_xlfn.XLOOKUP(Q$1,'PY1 Data(H)'!$A$1:$BR$1,_xlfn.XLOOKUP($A66,'PY1 Data(H)'!$A$1:$A$288,'PY1 Data(H)'!$A$1:$BR$288))</f>
        <v>0</v>
      </c>
      <c r="R66" s="176" cm="1">
        <f t="array" ref="R66">_xlfn.XLOOKUP(R$1,'PY1 Data(H)'!$A$1:$BR$1,_xlfn.XLOOKUP($A66,'PY1 Data(H)'!$A$1:$A$288,'PY1 Data(H)'!$A$1:$BR$288))</f>
        <v>0</v>
      </c>
      <c r="S66" s="176" cm="1">
        <f t="array" ref="S66">_xlfn.XLOOKUP(S$1,'PY1 Data(H)'!$A$1:$BR$1,_xlfn.XLOOKUP($A66,'PY1 Data(H)'!$A$1:$A$288,'PY1 Data(H)'!$A$1:$BR$288))</f>
        <v>0</v>
      </c>
      <c r="T66" s="176" cm="1">
        <f t="array" ref="T66">_xlfn.XLOOKUP(T$1,'PY1 Data(H)'!$A$1:$BR$1,_xlfn.XLOOKUP($A66,'PY1 Data(H)'!$A$1:$A$288,'PY1 Data(H)'!$A$1:$BR$288))</f>
        <v>0</v>
      </c>
      <c r="U66" s="176" cm="1">
        <f t="array" ref="U66">_xlfn.XLOOKUP(U$1,'PY1 Data(H)'!$A$1:$BR$1,_xlfn.XLOOKUP($A66,'PY1 Data(H)'!$A$1:$A$288,'PY1 Data(H)'!$A$1:$BR$288))</f>
        <v>0</v>
      </c>
      <c r="V66" s="176" cm="1">
        <f t="array" ref="V66">_xlfn.XLOOKUP(V$1,'PY1 Data(H)'!$A$1:$BR$1,_xlfn.XLOOKUP($A66,'PY1 Data(H)'!$A$1:$A$288,'PY1 Data(H)'!$A$1:$BR$288))</f>
        <v>0</v>
      </c>
      <c r="W66" s="176" cm="1">
        <f t="array" ref="W66">_xlfn.XLOOKUP(W$1,'PY1 Data(H)'!$A$1:$BR$1,_xlfn.XLOOKUP($A66,'PY1 Data(H)'!$A$1:$A$288,'PY1 Data(H)'!$A$1:$BR$288))</f>
        <v>0</v>
      </c>
      <c r="X66" s="176" cm="1">
        <f t="array" ref="X66">_xlfn.XLOOKUP(X$1,'PY1 Data(H)'!$A$1:$BR$1,_xlfn.XLOOKUP($A66,'PY1 Data(H)'!$A$1:$A$288,'PY1 Data(H)'!$A$1:$BR$288))</f>
        <v>0</v>
      </c>
      <c r="Y66" s="176" cm="1">
        <f t="array" ref="Y66">_xlfn.XLOOKUP(Y$1,'PY1 Data(H)'!$A$1:$BR$1,_xlfn.XLOOKUP($A66,'PY1 Data(H)'!$A$1:$A$288,'PY1 Data(H)'!$A$1:$BR$288))</f>
        <v>0</v>
      </c>
      <c r="Z66" s="176" cm="1">
        <f t="array" ref="Z66">_xlfn.XLOOKUP(Z$1,'PY1 Data(H)'!$A$1:$BR$1,_xlfn.XLOOKUP($A66,'PY1 Data(H)'!$A$1:$A$288,'PY1 Data(H)'!$A$1:$BR$288))</f>
        <v>0</v>
      </c>
      <c r="AA66" s="176" cm="1">
        <f t="array" ref="AA66">_xlfn.XLOOKUP(AA$1,'PY1 Data(H)'!$A$1:$BR$1,_xlfn.XLOOKUP($A66,'PY1 Data(H)'!$A$1:$A$288,'PY1 Data(H)'!$A$1:$BR$288))</f>
        <v>0</v>
      </c>
      <c r="AB66" s="176" cm="1">
        <f t="array" ref="AB66">_xlfn.XLOOKUP(AB$1,'PY1 Data(H)'!$A$1:$BR$1,_xlfn.XLOOKUP($A66,'PY1 Data(H)'!$A$1:$A$288,'PY1 Data(H)'!$A$1:$BR$288))</f>
        <v>0</v>
      </c>
      <c r="AC66" s="176" cm="1">
        <f t="array" ref="AC66">_xlfn.XLOOKUP(AC$1,'PY1 Data(H)'!$A$1:$BR$1,_xlfn.XLOOKUP($A66,'PY1 Data(H)'!$A$1:$A$288,'PY1 Data(H)'!$A$1:$BR$288))</f>
        <v>0</v>
      </c>
      <c r="AD66" s="176" cm="1">
        <f t="array" ref="AD66">_xlfn.XLOOKUP(AD$1,'PY1 Data(H)'!$A$1:$BR$1,_xlfn.XLOOKUP($A66,'PY1 Data(H)'!$A$1:$A$288,'PY1 Data(H)'!$A$1:$BR$288))</f>
        <v>0</v>
      </c>
      <c r="AE66" s="176" cm="1">
        <f t="array" ref="AE66">_xlfn.XLOOKUP(AE$1,'PY1 Data(H)'!$A$1:$BR$1,_xlfn.XLOOKUP($A66,'PY1 Data(H)'!$A$1:$A$288,'PY1 Data(H)'!$A$1:$BR$288))</f>
        <v>0</v>
      </c>
      <c r="AF66" s="176" cm="1">
        <f t="array" ref="AF66">_xlfn.XLOOKUP(AF$1,'PY1 Data(H)'!$A$1:$BR$1,_xlfn.XLOOKUP($A66,'PY1 Data(H)'!$A$1:$A$288,'PY1 Data(H)'!$A$1:$BR$288))</f>
        <v>0</v>
      </c>
      <c r="AG66" s="176" cm="1">
        <f t="array" ref="AG66">_xlfn.XLOOKUP(AG$1,'PY1 Data(H)'!$A$1:$BR$1,_xlfn.XLOOKUP($A66,'PY1 Data(H)'!$A$1:$A$288,'PY1 Data(H)'!$A$1:$BR$288))</f>
        <v>0</v>
      </c>
      <c r="AH66" s="176" cm="1">
        <f t="array" ref="AH66">_xlfn.XLOOKUP(AH$1,'PY1 Data(H)'!$A$1:$BR$1,_xlfn.XLOOKUP($A66,'PY1 Data(H)'!$A$1:$A$288,'PY1 Data(H)'!$A$1:$BR$288))</f>
        <v>0</v>
      </c>
      <c r="AI66" s="176" cm="1">
        <f t="array" ref="AI66">_xlfn.XLOOKUP(AI$1,'PY1 Data(H)'!$A$1:$BR$1,_xlfn.XLOOKUP($A66,'PY1 Data(H)'!$A$1:$A$288,'PY1 Data(H)'!$A$1:$BR$288))</f>
        <v>12425</v>
      </c>
      <c r="AJ66" s="176" cm="1">
        <f t="array" ref="AJ66">_xlfn.XLOOKUP(AJ$1,'PY1 Data(H)'!$A$1:$BR$1,_xlfn.XLOOKUP($A66,'PY1 Data(H)'!$A$1:$A$288,'PY1 Data(H)'!$A$1:$BR$288))</f>
        <v>0</v>
      </c>
      <c r="AK66" s="176" cm="1">
        <f t="array" ref="AK66">_xlfn.XLOOKUP(AK$1,'PY1 Data(H)'!$A$1:$BR$1,_xlfn.XLOOKUP($A66,'PY1 Data(H)'!$A$1:$A$288,'PY1 Data(H)'!$A$1:$BR$288))</f>
        <v>0</v>
      </c>
      <c r="AL66" s="176" cm="1">
        <f t="array" ref="AL66">_xlfn.XLOOKUP(AL$1,'PY1 Data(H)'!$A$1:$BR$1,_xlfn.XLOOKUP($A66,'PY1 Data(H)'!$A$1:$A$288,'PY1 Data(H)'!$A$1:$BR$288))</f>
        <v>0</v>
      </c>
      <c r="AM66" s="176" cm="1">
        <f t="array" ref="AM66">_xlfn.XLOOKUP(AM$1,'PY1 Data(H)'!$A$1:$BR$1,_xlfn.XLOOKUP($A66,'PY1 Data(H)'!$A$1:$A$288,'PY1 Data(H)'!$A$1:$BR$288))</f>
        <v>0</v>
      </c>
      <c r="AN66" s="176" cm="1">
        <f t="array" ref="AN66">_xlfn.XLOOKUP(AN$1,'PY1 Data(H)'!$A$1:$BR$1,_xlfn.XLOOKUP($A66,'PY1 Data(H)'!$A$1:$A$288,'PY1 Data(H)'!$A$1:$BR$288))</f>
        <v>0</v>
      </c>
      <c r="AO66" s="176" cm="1">
        <f t="array" ref="AO66">_xlfn.XLOOKUP(AO$1,'PY1 Data(H)'!$A$1:$BR$1,_xlfn.XLOOKUP($A66,'PY1 Data(H)'!$A$1:$A$288,'PY1 Data(H)'!$A$1:$BR$288))</f>
        <v>0</v>
      </c>
      <c r="AP66" s="176" cm="1">
        <f t="array" ref="AP66">_xlfn.XLOOKUP(AP$1,'PY1 Data(H)'!$A$1:$BR$1,_xlfn.XLOOKUP($A66,'PY1 Data(H)'!$A$1:$A$288,'PY1 Data(H)'!$A$1:$BR$288))</f>
        <v>0</v>
      </c>
      <c r="AQ66" s="176" cm="1">
        <f t="array" ref="AQ66">_xlfn.XLOOKUP(AQ$1,'PY1 Data(H)'!$A$1:$BR$1,_xlfn.XLOOKUP($A66,'PY1 Data(H)'!$A$1:$A$288,'PY1 Data(H)'!$A$1:$BR$288))</f>
        <v>0</v>
      </c>
      <c r="AR66" s="176" cm="1">
        <f t="array" ref="AR66">_xlfn.XLOOKUP(AR$1,'PY1 Data(H)'!$A$1:$BR$1,_xlfn.XLOOKUP($A66,'PY1 Data(H)'!$A$1:$A$288,'PY1 Data(H)'!$A$1:$BR$288))</f>
        <v>0</v>
      </c>
      <c r="AS66" s="176" cm="1">
        <f t="array" ref="AS66">_xlfn.XLOOKUP(AS$1,'PY1 Data(H)'!$A$1:$BR$1,_xlfn.XLOOKUP($A66,'PY1 Data(H)'!$A$1:$A$288,'PY1 Data(H)'!$A$1:$BR$288))</f>
        <v>0</v>
      </c>
      <c r="AT66" s="176" cm="1">
        <f t="array" ref="AT66">_xlfn.XLOOKUP(AT$1,'PY1 Data(H)'!$A$1:$BR$1,_xlfn.XLOOKUP($A66,'PY1 Data(H)'!$A$1:$A$288,'PY1 Data(H)'!$A$1:$BR$288))</f>
        <v>0</v>
      </c>
      <c r="AU66" s="176" cm="1">
        <f t="array" ref="AU66">_xlfn.XLOOKUP(AU$1,'PY1 Data(H)'!$A$1:$BR$1,_xlfn.XLOOKUP($A66,'PY1 Data(H)'!$A$1:$A$288,'PY1 Data(H)'!$A$1:$BR$288))</f>
        <v>0</v>
      </c>
      <c r="AV66" s="176" cm="1">
        <f t="array" ref="AV66">_xlfn.XLOOKUP(AV$1,'PY1 Data(H)'!$A$1:$BR$1,_xlfn.XLOOKUP($A66,'PY1 Data(H)'!$A$1:$A$288,'PY1 Data(H)'!$A$1:$BR$288))</f>
        <v>0</v>
      </c>
      <c r="AW66" s="176" cm="1">
        <f t="array" ref="AW66">_xlfn.XLOOKUP(AW$1,'PY1 Data(H)'!$A$1:$BR$1,_xlfn.XLOOKUP($A66,'PY1 Data(H)'!$A$1:$A$288,'PY1 Data(H)'!$A$1:$BR$288))</f>
        <v>0</v>
      </c>
      <c r="AX66" s="176" cm="1">
        <f t="array" ref="AX66">_xlfn.XLOOKUP(AX$1,'PY1 Data(H)'!$A$1:$BR$1,_xlfn.XLOOKUP($A66,'PY1 Data(H)'!$A$1:$A$288,'PY1 Data(H)'!$A$1:$BR$288))</f>
        <v>0</v>
      </c>
      <c r="AY66" s="176" cm="1">
        <f t="array" ref="AY66">_xlfn.XLOOKUP(AY$1,'PY1 Data(H)'!$A$1:$BR$1,_xlfn.XLOOKUP($A66,'PY1 Data(H)'!$A$1:$A$288,'PY1 Data(H)'!$A$1:$BR$288))</f>
        <v>0</v>
      </c>
      <c r="AZ66" s="176" cm="1">
        <f t="array" ref="AZ66">_xlfn.XLOOKUP(AZ$1,'PY1 Data(H)'!$A$1:$BR$1,_xlfn.XLOOKUP($A66,'PY1 Data(H)'!$A$1:$A$288,'PY1 Data(H)'!$A$1:$BR$288))</f>
        <v>0</v>
      </c>
    </row>
    <row r="67" spans="1:52" x14ac:dyDescent="0.3">
      <c r="A67">
        <v>590</v>
      </c>
      <c r="D67" s="176" t="e" cm="1">
        <f t="array" ref="D67">_xlfn.XLOOKUP(D$1,'PY1 Data(H)'!$A$1:$BR$1,_xlfn.XLOOKUP($A67,'PY1 Data(H)'!$A$1:$A$288,'PY1 Data(H)'!$A$1:$BR$288))</f>
        <v>#N/A</v>
      </c>
      <c r="E67" s="176" t="e" cm="1">
        <f t="array" ref="E67">_xlfn.XLOOKUP(E$1,'PY1 Data(H)'!$A$1:$BR$1,_xlfn.XLOOKUP($A67,'PY1 Data(H)'!$A$1:$A$288,'PY1 Data(H)'!$A$1:$BR$288))</f>
        <v>#N/A</v>
      </c>
      <c r="F67" s="176" t="e" cm="1">
        <f t="array" ref="F67">_xlfn.XLOOKUP(F$1,'PY1 Data(H)'!$A$1:$BR$1,_xlfn.XLOOKUP($A67,'PY1 Data(H)'!$A$1:$A$288,'PY1 Data(H)'!$A$1:$BR$288))</f>
        <v>#N/A</v>
      </c>
      <c r="G67" s="176" t="e" cm="1">
        <f t="array" ref="G67">_xlfn.XLOOKUP(G$1,'PY1 Data(H)'!$A$1:$BR$1,_xlfn.XLOOKUP($A67,'PY1 Data(H)'!$A$1:$A$288,'PY1 Data(H)'!$A$1:$BR$288))</f>
        <v>#N/A</v>
      </c>
      <c r="H67" s="176" t="e" cm="1">
        <f t="array" ref="H67">_xlfn.XLOOKUP(H$1,'PY1 Data(H)'!$A$1:$BR$1,_xlfn.XLOOKUP($A67,'PY1 Data(H)'!$A$1:$A$288,'PY1 Data(H)'!$A$1:$BR$288))</f>
        <v>#N/A</v>
      </c>
      <c r="I67" s="176" t="e" cm="1">
        <f t="array" ref="I67">_xlfn.XLOOKUP(I$1,'PY1 Data(H)'!$A$1:$BR$1,_xlfn.XLOOKUP($A67,'PY1 Data(H)'!$A$1:$A$288,'PY1 Data(H)'!$A$1:$BR$288))</f>
        <v>#N/A</v>
      </c>
      <c r="J67" s="176" t="e" cm="1">
        <f t="array" ref="J67">_xlfn.XLOOKUP(J$1,'PY1 Data(H)'!$A$1:$BR$1,_xlfn.XLOOKUP($A67,'PY1 Data(H)'!$A$1:$A$288,'PY1 Data(H)'!$A$1:$BR$288))</f>
        <v>#N/A</v>
      </c>
      <c r="K67" s="176" t="e" cm="1">
        <f t="array" ref="K67">_xlfn.XLOOKUP(K$1,'PY1 Data(H)'!$A$1:$BR$1,_xlfn.XLOOKUP($A67,'PY1 Data(H)'!$A$1:$A$288,'PY1 Data(H)'!$A$1:$BR$288))</f>
        <v>#N/A</v>
      </c>
      <c r="L67" s="176" t="e" cm="1">
        <f t="array" ref="L67">_xlfn.XLOOKUP(L$1,'PY1 Data(H)'!$A$1:$BR$1,_xlfn.XLOOKUP($A67,'PY1 Data(H)'!$A$1:$A$288,'PY1 Data(H)'!$A$1:$BR$288))</f>
        <v>#N/A</v>
      </c>
      <c r="M67" s="176" t="e" cm="1">
        <f t="array" ref="M67">_xlfn.XLOOKUP(M$1,'PY1 Data(H)'!$A$1:$BR$1,_xlfn.XLOOKUP($A67,'PY1 Data(H)'!$A$1:$A$288,'PY1 Data(H)'!$A$1:$BR$288))</f>
        <v>#N/A</v>
      </c>
      <c r="N67" s="176" t="e" cm="1">
        <f t="array" ref="N67">_xlfn.XLOOKUP(N$1,'PY1 Data(H)'!$A$1:$BR$1,_xlfn.XLOOKUP($A67,'PY1 Data(H)'!$A$1:$A$288,'PY1 Data(H)'!$A$1:$BR$288))</f>
        <v>#N/A</v>
      </c>
      <c r="O67" s="176" t="e" cm="1">
        <f t="array" ref="O67">_xlfn.XLOOKUP(O$1,'PY1 Data(H)'!$A$1:$BR$1,_xlfn.XLOOKUP($A67,'PY1 Data(H)'!$A$1:$A$288,'PY1 Data(H)'!$A$1:$BR$288))</f>
        <v>#N/A</v>
      </c>
      <c r="P67" s="176" t="e" cm="1">
        <f t="array" ref="P67">_xlfn.XLOOKUP(P$1,'PY1 Data(H)'!$A$1:$BR$1,_xlfn.XLOOKUP($A67,'PY1 Data(H)'!$A$1:$A$288,'PY1 Data(H)'!$A$1:$BR$288))</f>
        <v>#N/A</v>
      </c>
      <c r="Q67" s="176" t="e" cm="1">
        <f t="array" ref="Q67">_xlfn.XLOOKUP(Q$1,'PY1 Data(H)'!$A$1:$BR$1,_xlfn.XLOOKUP($A67,'PY1 Data(H)'!$A$1:$A$288,'PY1 Data(H)'!$A$1:$BR$288))</f>
        <v>#N/A</v>
      </c>
      <c r="R67" s="176" t="e" cm="1">
        <f t="array" ref="R67">_xlfn.XLOOKUP(R$1,'PY1 Data(H)'!$A$1:$BR$1,_xlfn.XLOOKUP($A67,'PY1 Data(H)'!$A$1:$A$288,'PY1 Data(H)'!$A$1:$BR$288))</f>
        <v>#N/A</v>
      </c>
      <c r="S67" s="176" t="e" cm="1">
        <f t="array" ref="S67">_xlfn.XLOOKUP(S$1,'PY1 Data(H)'!$A$1:$BR$1,_xlfn.XLOOKUP($A67,'PY1 Data(H)'!$A$1:$A$288,'PY1 Data(H)'!$A$1:$BR$288))</f>
        <v>#N/A</v>
      </c>
      <c r="T67" s="176" t="e" cm="1">
        <f t="array" ref="T67">_xlfn.XLOOKUP(T$1,'PY1 Data(H)'!$A$1:$BR$1,_xlfn.XLOOKUP($A67,'PY1 Data(H)'!$A$1:$A$288,'PY1 Data(H)'!$A$1:$BR$288))</f>
        <v>#N/A</v>
      </c>
      <c r="U67" s="176" t="e" cm="1">
        <f t="array" ref="U67">_xlfn.XLOOKUP(U$1,'PY1 Data(H)'!$A$1:$BR$1,_xlfn.XLOOKUP($A67,'PY1 Data(H)'!$A$1:$A$288,'PY1 Data(H)'!$A$1:$BR$288))</f>
        <v>#N/A</v>
      </c>
      <c r="V67" s="176" t="e" cm="1">
        <f t="array" ref="V67">_xlfn.XLOOKUP(V$1,'PY1 Data(H)'!$A$1:$BR$1,_xlfn.XLOOKUP($A67,'PY1 Data(H)'!$A$1:$A$288,'PY1 Data(H)'!$A$1:$BR$288))</f>
        <v>#N/A</v>
      </c>
      <c r="W67" s="176" t="e" cm="1">
        <f t="array" ref="W67">_xlfn.XLOOKUP(W$1,'PY1 Data(H)'!$A$1:$BR$1,_xlfn.XLOOKUP($A67,'PY1 Data(H)'!$A$1:$A$288,'PY1 Data(H)'!$A$1:$BR$288))</f>
        <v>#N/A</v>
      </c>
      <c r="X67" s="176" t="e" cm="1">
        <f t="array" ref="X67">_xlfn.XLOOKUP(X$1,'PY1 Data(H)'!$A$1:$BR$1,_xlfn.XLOOKUP($A67,'PY1 Data(H)'!$A$1:$A$288,'PY1 Data(H)'!$A$1:$BR$288))</f>
        <v>#N/A</v>
      </c>
      <c r="Y67" s="176" t="e" cm="1">
        <f t="array" ref="Y67">_xlfn.XLOOKUP(Y$1,'PY1 Data(H)'!$A$1:$BR$1,_xlfn.XLOOKUP($A67,'PY1 Data(H)'!$A$1:$A$288,'PY1 Data(H)'!$A$1:$BR$288))</f>
        <v>#N/A</v>
      </c>
      <c r="Z67" s="176" t="e" cm="1">
        <f t="array" ref="Z67">_xlfn.XLOOKUP(Z$1,'PY1 Data(H)'!$A$1:$BR$1,_xlfn.XLOOKUP($A67,'PY1 Data(H)'!$A$1:$A$288,'PY1 Data(H)'!$A$1:$BR$288))</f>
        <v>#N/A</v>
      </c>
      <c r="AA67" s="176" t="e" cm="1">
        <f t="array" ref="AA67">_xlfn.XLOOKUP(AA$1,'PY1 Data(H)'!$A$1:$BR$1,_xlfn.XLOOKUP($A67,'PY1 Data(H)'!$A$1:$A$288,'PY1 Data(H)'!$A$1:$BR$288))</f>
        <v>#N/A</v>
      </c>
      <c r="AB67" s="176" t="e" cm="1">
        <f t="array" ref="AB67">_xlfn.XLOOKUP(AB$1,'PY1 Data(H)'!$A$1:$BR$1,_xlfn.XLOOKUP($A67,'PY1 Data(H)'!$A$1:$A$288,'PY1 Data(H)'!$A$1:$BR$288))</f>
        <v>#N/A</v>
      </c>
      <c r="AC67" s="176" t="e" cm="1">
        <f t="array" ref="AC67">_xlfn.XLOOKUP(AC$1,'PY1 Data(H)'!$A$1:$BR$1,_xlfn.XLOOKUP($A67,'PY1 Data(H)'!$A$1:$A$288,'PY1 Data(H)'!$A$1:$BR$288))</f>
        <v>#N/A</v>
      </c>
      <c r="AD67" s="176" t="e" cm="1">
        <f t="array" ref="AD67">_xlfn.XLOOKUP(AD$1,'PY1 Data(H)'!$A$1:$BR$1,_xlfn.XLOOKUP($A67,'PY1 Data(H)'!$A$1:$A$288,'PY1 Data(H)'!$A$1:$BR$288))</f>
        <v>#N/A</v>
      </c>
      <c r="AE67" s="176" t="e" cm="1">
        <f t="array" ref="AE67">_xlfn.XLOOKUP(AE$1,'PY1 Data(H)'!$A$1:$BR$1,_xlfn.XLOOKUP($A67,'PY1 Data(H)'!$A$1:$A$288,'PY1 Data(H)'!$A$1:$BR$288))</f>
        <v>#N/A</v>
      </c>
      <c r="AF67" s="176" t="e" cm="1">
        <f t="array" ref="AF67">_xlfn.XLOOKUP(AF$1,'PY1 Data(H)'!$A$1:$BR$1,_xlfn.XLOOKUP($A67,'PY1 Data(H)'!$A$1:$A$288,'PY1 Data(H)'!$A$1:$BR$288))</f>
        <v>#N/A</v>
      </c>
      <c r="AG67" s="176" t="e" cm="1">
        <f t="array" ref="AG67">_xlfn.XLOOKUP(AG$1,'PY1 Data(H)'!$A$1:$BR$1,_xlfn.XLOOKUP($A67,'PY1 Data(H)'!$A$1:$A$288,'PY1 Data(H)'!$A$1:$BR$288))</f>
        <v>#N/A</v>
      </c>
      <c r="AH67" s="176" t="e" cm="1">
        <f t="array" ref="AH67">_xlfn.XLOOKUP(AH$1,'PY1 Data(H)'!$A$1:$BR$1,_xlfn.XLOOKUP($A67,'PY1 Data(H)'!$A$1:$A$288,'PY1 Data(H)'!$A$1:$BR$288))</f>
        <v>#N/A</v>
      </c>
      <c r="AI67" s="176" t="e" cm="1">
        <f t="array" ref="AI67">_xlfn.XLOOKUP(AI$1,'PY1 Data(H)'!$A$1:$BR$1,_xlfn.XLOOKUP($A67,'PY1 Data(H)'!$A$1:$A$288,'PY1 Data(H)'!$A$1:$BR$288))</f>
        <v>#N/A</v>
      </c>
      <c r="AJ67" s="176" t="e" cm="1">
        <f t="array" ref="AJ67">_xlfn.XLOOKUP(AJ$1,'PY1 Data(H)'!$A$1:$BR$1,_xlfn.XLOOKUP($A67,'PY1 Data(H)'!$A$1:$A$288,'PY1 Data(H)'!$A$1:$BR$288))</f>
        <v>#N/A</v>
      </c>
      <c r="AK67" s="176" t="e" cm="1">
        <f t="array" ref="AK67">_xlfn.XLOOKUP(AK$1,'PY1 Data(H)'!$A$1:$BR$1,_xlfn.XLOOKUP($A67,'PY1 Data(H)'!$A$1:$A$288,'PY1 Data(H)'!$A$1:$BR$288))</f>
        <v>#N/A</v>
      </c>
      <c r="AL67" s="176" t="e" cm="1">
        <f t="array" ref="AL67">_xlfn.XLOOKUP(AL$1,'PY1 Data(H)'!$A$1:$BR$1,_xlfn.XLOOKUP($A67,'PY1 Data(H)'!$A$1:$A$288,'PY1 Data(H)'!$A$1:$BR$288))</f>
        <v>#N/A</v>
      </c>
      <c r="AM67" s="176" t="e" cm="1">
        <f t="array" ref="AM67">_xlfn.XLOOKUP(AM$1,'PY1 Data(H)'!$A$1:$BR$1,_xlfn.XLOOKUP($A67,'PY1 Data(H)'!$A$1:$A$288,'PY1 Data(H)'!$A$1:$BR$288))</f>
        <v>#N/A</v>
      </c>
      <c r="AN67" s="176" t="e" cm="1">
        <f t="array" ref="AN67">_xlfn.XLOOKUP(AN$1,'PY1 Data(H)'!$A$1:$BR$1,_xlfn.XLOOKUP($A67,'PY1 Data(H)'!$A$1:$A$288,'PY1 Data(H)'!$A$1:$BR$288))</f>
        <v>#N/A</v>
      </c>
      <c r="AO67" s="176" t="e" cm="1">
        <f t="array" ref="AO67">_xlfn.XLOOKUP(AO$1,'PY1 Data(H)'!$A$1:$BR$1,_xlfn.XLOOKUP($A67,'PY1 Data(H)'!$A$1:$A$288,'PY1 Data(H)'!$A$1:$BR$288))</f>
        <v>#N/A</v>
      </c>
      <c r="AP67" s="176" t="e" cm="1">
        <f t="array" ref="AP67">_xlfn.XLOOKUP(AP$1,'PY1 Data(H)'!$A$1:$BR$1,_xlfn.XLOOKUP($A67,'PY1 Data(H)'!$A$1:$A$288,'PY1 Data(H)'!$A$1:$BR$288))</f>
        <v>#N/A</v>
      </c>
      <c r="AQ67" s="176" t="e" cm="1">
        <f t="array" ref="AQ67">_xlfn.XLOOKUP(AQ$1,'PY1 Data(H)'!$A$1:$BR$1,_xlfn.XLOOKUP($A67,'PY1 Data(H)'!$A$1:$A$288,'PY1 Data(H)'!$A$1:$BR$288))</f>
        <v>#N/A</v>
      </c>
      <c r="AR67" s="176" t="e" cm="1">
        <f t="array" ref="AR67">_xlfn.XLOOKUP(AR$1,'PY1 Data(H)'!$A$1:$BR$1,_xlfn.XLOOKUP($A67,'PY1 Data(H)'!$A$1:$A$288,'PY1 Data(H)'!$A$1:$BR$288))</f>
        <v>#N/A</v>
      </c>
      <c r="AS67" s="176" t="e" cm="1">
        <f t="array" ref="AS67">_xlfn.XLOOKUP(AS$1,'PY1 Data(H)'!$A$1:$BR$1,_xlfn.XLOOKUP($A67,'PY1 Data(H)'!$A$1:$A$288,'PY1 Data(H)'!$A$1:$BR$288))</f>
        <v>#N/A</v>
      </c>
      <c r="AT67" s="176" t="e" cm="1">
        <f t="array" ref="AT67">_xlfn.XLOOKUP(AT$1,'PY1 Data(H)'!$A$1:$BR$1,_xlfn.XLOOKUP($A67,'PY1 Data(H)'!$A$1:$A$288,'PY1 Data(H)'!$A$1:$BR$288))</f>
        <v>#N/A</v>
      </c>
      <c r="AU67" s="176" t="e" cm="1">
        <f t="array" ref="AU67">_xlfn.XLOOKUP(AU$1,'PY1 Data(H)'!$A$1:$BR$1,_xlfn.XLOOKUP($A67,'PY1 Data(H)'!$A$1:$A$288,'PY1 Data(H)'!$A$1:$BR$288))</f>
        <v>#N/A</v>
      </c>
      <c r="AV67" s="176" t="e" cm="1">
        <f t="array" ref="AV67">_xlfn.XLOOKUP(AV$1,'PY1 Data(H)'!$A$1:$BR$1,_xlfn.XLOOKUP($A67,'PY1 Data(H)'!$A$1:$A$288,'PY1 Data(H)'!$A$1:$BR$288))</f>
        <v>#N/A</v>
      </c>
      <c r="AW67" s="176" t="e" cm="1">
        <f t="array" ref="AW67">_xlfn.XLOOKUP(AW$1,'PY1 Data(H)'!$A$1:$BR$1,_xlfn.XLOOKUP($A67,'PY1 Data(H)'!$A$1:$A$288,'PY1 Data(H)'!$A$1:$BR$288))</f>
        <v>#N/A</v>
      </c>
      <c r="AX67" s="176" t="e" cm="1">
        <f t="array" ref="AX67">_xlfn.XLOOKUP(AX$1,'PY1 Data(H)'!$A$1:$BR$1,_xlfn.XLOOKUP($A67,'PY1 Data(H)'!$A$1:$A$288,'PY1 Data(H)'!$A$1:$BR$288))</f>
        <v>#N/A</v>
      </c>
      <c r="AY67" s="176" t="e" cm="1">
        <f t="array" ref="AY67">_xlfn.XLOOKUP(AY$1,'PY1 Data(H)'!$A$1:$BR$1,_xlfn.XLOOKUP($A67,'PY1 Data(H)'!$A$1:$A$288,'PY1 Data(H)'!$A$1:$BR$288))</f>
        <v>#N/A</v>
      </c>
      <c r="AZ67" s="176" t="e" cm="1">
        <f t="array" ref="AZ67">_xlfn.XLOOKUP(AZ$1,'PY1 Data(H)'!$A$1:$BR$1,_xlfn.XLOOKUP($A67,'PY1 Data(H)'!$A$1:$A$288,'PY1 Data(H)'!$A$1:$BR$288))</f>
        <v>#N/A</v>
      </c>
    </row>
    <row r="68" spans="1:52" x14ac:dyDescent="0.3">
      <c r="A68">
        <v>507</v>
      </c>
      <c r="D68" s="176" cm="1">
        <f t="array" ref="D68">_xlfn.XLOOKUP(D$1,'PY1 Data(H)'!$A$1:$BR$1,_xlfn.XLOOKUP($A68,'PY1 Data(H)'!$A$1:$A$288,'PY1 Data(H)'!$A$1:$BR$288))</f>
        <v>0</v>
      </c>
      <c r="E68" s="176" cm="1">
        <f t="array" ref="E68">_xlfn.XLOOKUP(E$1,'PY1 Data(H)'!$A$1:$BR$1,_xlfn.XLOOKUP($A68,'PY1 Data(H)'!$A$1:$A$288,'PY1 Data(H)'!$A$1:$BR$288))</f>
        <v>0</v>
      </c>
      <c r="F68" s="176" cm="1">
        <f t="array" ref="F68">_xlfn.XLOOKUP(F$1,'PY1 Data(H)'!$A$1:$BR$1,_xlfn.XLOOKUP($A68,'PY1 Data(H)'!$A$1:$A$288,'PY1 Data(H)'!$A$1:$BR$288))</f>
        <v>0</v>
      </c>
      <c r="G68" s="176" cm="1">
        <f t="array" ref="G68">_xlfn.XLOOKUP(G$1,'PY1 Data(H)'!$A$1:$BR$1,_xlfn.XLOOKUP($A68,'PY1 Data(H)'!$A$1:$A$288,'PY1 Data(H)'!$A$1:$BR$288))</f>
        <v>0</v>
      </c>
      <c r="H68" s="176" cm="1">
        <f t="array" ref="H68">_xlfn.XLOOKUP(H$1,'PY1 Data(H)'!$A$1:$BR$1,_xlfn.XLOOKUP($A68,'PY1 Data(H)'!$A$1:$A$288,'PY1 Data(H)'!$A$1:$BR$288))</f>
        <v>0</v>
      </c>
      <c r="I68" s="176" cm="1">
        <f t="array" ref="I68">_xlfn.XLOOKUP(I$1,'PY1 Data(H)'!$A$1:$BR$1,_xlfn.XLOOKUP($A68,'PY1 Data(H)'!$A$1:$A$288,'PY1 Data(H)'!$A$1:$BR$288))</f>
        <v>0</v>
      </c>
      <c r="J68" s="176" cm="1">
        <f t="array" ref="J68">_xlfn.XLOOKUP(J$1,'PY1 Data(H)'!$A$1:$BR$1,_xlfn.XLOOKUP($A68,'PY1 Data(H)'!$A$1:$A$288,'PY1 Data(H)'!$A$1:$BR$288))</f>
        <v>0</v>
      </c>
      <c r="K68" s="176" cm="1">
        <f t="array" ref="K68">_xlfn.XLOOKUP(K$1,'PY1 Data(H)'!$A$1:$BR$1,_xlfn.XLOOKUP($A68,'PY1 Data(H)'!$A$1:$A$288,'PY1 Data(H)'!$A$1:$BR$288))</f>
        <v>0</v>
      </c>
      <c r="L68" s="176" cm="1">
        <f t="array" ref="L68">_xlfn.XLOOKUP(L$1,'PY1 Data(H)'!$A$1:$BR$1,_xlfn.XLOOKUP($A68,'PY1 Data(H)'!$A$1:$A$288,'PY1 Data(H)'!$A$1:$BR$288))</f>
        <v>0</v>
      </c>
      <c r="M68" s="176" cm="1">
        <f t="array" ref="M68">_xlfn.XLOOKUP(M$1,'PY1 Data(H)'!$A$1:$BR$1,_xlfn.XLOOKUP($A68,'PY1 Data(H)'!$A$1:$A$288,'PY1 Data(H)'!$A$1:$BR$288))</f>
        <v>0</v>
      </c>
      <c r="N68" s="176" cm="1">
        <f t="array" ref="N68">_xlfn.XLOOKUP(N$1,'PY1 Data(H)'!$A$1:$BR$1,_xlfn.XLOOKUP($A68,'PY1 Data(H)'!$A$1:$A$288,'PY1 Data(H)'!$A$1:$BR$288))</f>
        <v>0</v>
      </c>
      <c r="O68" s="176" cm="1">
        <f t="array" ref="O68">_xlfn.XLOOKUP(O$1,'PY1 Data(H)'!$A$1:$BR$1,_xlfn.XLOOKUP($A68,'PY1 Data(H)'!$A$1:$A$288,'PY1 Data(H)'!$A$1:$BR$288))</f>
        <v>0</v>
      </c>
      <c r="P68" s="176" cm="1">
        <f t="array" ref="P68">_xlfn.XLOOKUP(P$1,'PY1 Data(H)'!$A$1:$BR$1,_xlfn.XLOOKUP($A68,'PY1 Data(H)'!$A$1:$A$288,'PY1 Data(H)'!$A$1:$BR$288))</f>
        <v>0</v>
      </c>
      <c r="Q68" s="176" cm="1">
        <f t="array" ref="Q68">_xlfn.XLOOKUP(Q$1,'PY1 Data(H)'!$A$1:$BR$1,_xlfn.XLOOKUP($A68,'PY1 Data(H)'!$A$1:$A$288,'PY1 Data(H)'!$A$1:$BR$288))</f>
        <v>0</v>
      </c>
      <c r="R68" s="176" cm="1">
        <f t="array" ref="R68">_xlfn.XLOOKUP(R$1,'PY1 Data(H)'!$A$1:$BR$1,_xlfn.XLOOKUP($A68,'PY1 Data(H)'!$A$1:$A$288,'PY1 Data(H)'!$A$1:$BR$288))</f>
        <v>0</v>
      </c>
      <c r="S68" s="176" cm="1">
        <f t="array" ref="S68">_xlfn.XLOOKUP(S$1,'PY1 Data(H)'!$A$1:$BR$1,_xlfn.XLOOKUP($A68,'PY1 Data(H)'!$A$1:$A$288,'PY1 Data(H)'!$A$1:$BR$288))</f>
        <v>0</v>
      </c>
      <c r="T68" s="176" cm="1">
        <f t="array" ref="T68">_xlfn.XLOOKUP(T$1,'PY1 Data(H)'!$A$1:$BR$1,_xlfn.XLOOKUP($A68,'PY1 Data(H)'!$A$1:$A$288,'PY1 Data(H)'!$A$1:$BR$288))</f>
        <v>0</v>
      </c>
      <c r="U68" s="176" cm="1">
        <f t="array" ref="U68">_xlfn.XLOOKUP(U$1,'PY1 Data(H)'!$A$1:$BR$1,_xlfn.XLOOKUP($A68,'PY1 Data(H)'!$A$1:$A$288,'PY1 Data(H)'!$A$1:$BR$288))</f>
        <v>0</v>
      </c>
      <c r="V68" s="176" cm="1">
        <f t="array" ref="V68">_xlfn.XLOOKUP(V$1,'PY1 Data(H)'!$A$1:$BR$1,_xlfn.XLOOKUP($A68,'PY1 Data(H)'!$A$1:$A$288,'PY1 Data(H)'!$A$1:$BR$288))</f>
        <v>0</v>
      </c>
      <c r="W68" s="176" cm="1">
        <f t="array" ref="W68">_xlfn.XLOOKUP(W$1,'PY1 Data(H)'!$A$1:$BR$1,_xlfn.XLOOKUP($A68,'PY1 Data(H)'!$A$1:$A$288,'PY1 Data(H)'!$A$1:$BR$288))</f>
        <v>0</v>
      </c>
      <c r="X68" s="176" cm="1">
        <f t="array" ref="X68">_xlfn.XLOOKUP(X$1,'PY1 Data(H)'!$A$1:$BR$1,_xlfn.XLOOKUP($A68,'PY1 Data(H)'!$A$1:$A$288,'PY1 Data(H)'!$A$1:$BR$288))</f>
        <v>0</v>
      </c>
      <c r="Y68" s="176" cm="1">
        <f t="array" ref="Y68">_xlfn.XLOOKUP(Y$1,'PY1 Data(H)'!$A$1:$BR$1,_xlfn.XLOOKUP($A68,'PY1 Data(H)'!$A$1:$A$288,'PY1 Data(H)'!$A$1:$BR$288))</f>
        <v>0</v>
      </c>
      <c r="Z68" s="176" cm="1">
        <f t="array" ref="Z68">_xlfn.XLOOKUP(Z$1,'PY1 Data(H)'!$A$1:$BR$1,_xlfn.XLOOKUP($A68,'PY1 Data(H)'!$A$1:$A$288,'PY1 Data(H)'!$A$1:$BR$288))</f>
        <v>0</v>
      </c>
      <c r="AA68" s="176" cm="1">
        <f t="array" ref="AA68">_xlfn.XLOOKUP(AA$1,'PY1 Data(H)'!$A$1:$BR$1,_xlfn.XLOOKUP($A68,'PY1 Data(H)'!$A$1:$A$288,'PY1 Data(H)'!$A$1:$BR$288))</f>
        <v>0</v>
      </c>
      <c r="AB68" s="176" cm="1">
        <f t="array" ref="AB68">_xlfn.XLOOKUP(AB$1,'PY1 Data(H)'!$A$1:$BR$1,_xlfn.XLOOKUP($A68,'PY1 Data(H)'!$A$1:$A$288,'PY1 Data(H)'!$A$1:$BR$288))</f>
        <v>0</v>
      </c>
      <c r="AC68" s="176" cm="1">
        <f t="array" ref="AC68">_xlfn.XLOOKUP(AC$1,'PY1 Data(H)'!$A$1:$BR$1,_xlfn.XLOOKUP($A68,'PY1 Data(H)'!$A$1:$A$288,'PY1 Data(H)'!$A$1:$BR$288))</f>
        <v>0</v>
      </c>
      <c r="AD68" s="176" cm="1">
        <f t="array" ref="AD68">_xlfn.XLOOKUP(AD$1,'PY1 Data(H)'!$A$1:$BR$1,_xlfn.XLOOKUP($A68,'PY1 Data(H)'!$A$1:$A$288,'PY1 Data(H)'!$A$1:$BR$288))</f>
        <v>0</v>
      </c>
      <c r="AE68" s="176" cm="1">
        <f t="array" ref="AE68">_xlfn.XLOOKUP(AE$1,'PY1 Data(H)'!$A$1:$BR$1,_xlfn.XLOOKUP($A68,'PY1 Data(H)'!$A$1:$A$288,'PY1 Data(H)'!$A$1:$BR$288))</f>
        <v>0</v>
      </c>
      <c r="AF68" s="176" cm="1">
        <f t="array" ref="AF68">_xlfn.XLOOKUP(AF$1,'PY1 Data(H)'!$A$1:$BR$1,_xlfn.XLOOKUP($A68,'PY1 Data(H)'!$A$1:$A$288,'PY1 Data(H)'!$A$1:$BR$288))</f>
        <v>0</v>
      </c>
      <c r="AG68" s="176" cm="1">
        <f t="array" ref="AG68">_xlfn.XLOOKUP(AG$1,'PY1 Data(H)'!$A$1:$BR$1,_xlfn.XLOOKUP($A68,'PY1 Data(H)'!$A$1:$A$288,'PY1 Data(H)'!$A$1:$BR$288))</f>
        <v>0</v>
      </c>
      <c r="AH68" s="176" cm="1">
        <f t="array" ref="AH68">_xlfn.XLOOKUP(AH$1,'PY1 Data(H)'!$A$1:$BR$1,_xlfn.XLOOKUP($A68,'PY1 Data(H)'!$A$1:$A$288,'PY1 Data(H)'!$A$1:$BR$288))</f>
        <v>0</v>
      </c>
      <c r="AI68" s="176" cm="1">
        <f t="array" ref="AI68">_xlfn.XLOOKUP(AI$1,'PY1 Data(H)'!$A$1:$BR$1,_xlfn.XLOOKUP($A68,'PY1 Data(H)'!$A$1:$A$288,'PY1 Data(H)'!$A$1:$BR$288))</f>
        <v>0</v>
      </c>
      <c r="AJ68" s="176" cm="1">
        <f t="array" ref="AJ68">_xlfn.XLOOKUP(AJ$1,'PY1 Data(H)'!$A$1:$BR$1,_xlfn.XLOOKUP($A68,'PY1 Data(H)'!$A$1:$A$288,'PY1 Data(H)'!$A$1:$BR$288))</f>
        <v>0</v>
      </c>
      <c r="AK68" s="176" cm="1">
        <f t="array" ref="AK68">_xlfn.XLOOKUP(AK$1,'PY1 Data(H)'!$A$1:$BR$1,_xlfn.XLOOKUP($A68,'PY1 Data(H)'!$A$1:$A$288,'PY1 Data(H)'!$A$1:$BR$288))</f>
        <v>0</v>
      </c>
      <c r="AL68" s="176" cm="1">
        <f t="array" ref="AL68">_xlfn.XLOOKUP(AL$1,'PY1 Data(H)'!$A$1:$BR$1,_xlfn.XLOOKUP($A68,'PY1 Data(H)'!$A$1:$A$288,'PY1 Data(H)'!$A$1:$BR$288))</f>
        <v>0</v>
      </c>
      <c r="AM68" s="176" cm="1">
        <f t="array" ref="AM68">_xlfn.XLOOKUP(AM$1,'PY1 Data(H)'!$A$1:$BR$1,_xlfn.XLOOKUP($A68,'PY1 Data(H)'!$A$1:$A$288,'PY1 Data(H)'!$A$1:$BR$288))</f>
        <v>0</v>
      </c>
      <c r="AN68" s="176" cm="1">
        <f t="array" ref="AN68">_xlfn.XLOOKUP(AN$1,'PY1 Data(H)'!$A$1:$BR$1,_xlfn.XLOOKUP($A68,'PY1 Data(H)'!$A$1:$A$288,'PY1 Data(H)'!$A$1:$BR$288))</f>
        <v>0</v>
      </c>
      <c r="AO68" s="176" cm="1">
        <f t="array" ref="AO68">_xlfn.XLOOKUP(AO$1,'PY1 Data(H)'!$A$1:$BR$1,_xlfn.XLOOKUP($A68,'PY1 Data(H)'!$A$1:$A$288,'PY1 Data(H)'!$A$1:$BR$288))</f>
        <v>0</v>
      </c>
      <c r="AP68" s="176" cm="1">
        <f t="array" ref="AP68">_xlfn.XLOOKUP(AP$1,'PY1 Data(H)'!$A$1:$BR$1,_xlfn.XLOOKUP($A68,'PY1 Data(H)'!$A$1:$A$288,'PY1 Data(H)'!$A$1:$BR$288))</f>
        <v>0</v>
      </c>
      <c r="AQ68" s="176" cm="1">
        <f t="array" ref="AQ68">_xlfn.XLOOKUP(AQ$1,'PY1 Data(H)'!$A$1:$BR$1,_xlfn.XLOOKUP($A68,'PY1 Data(H)'!$A$1:$A$288,'PY1 Data(H)'!$A$1:$BR$288))</f>
        <v>0</v>
      </c>
      <c r="AR68" s="176" cm="1">
        <f t="array" ref="AR68">_xlfn.XLOOKUP(AR$1,'PY1 Data(H)'!$A$1:$BR$1,_xlfn.XLOOKUP($A68,'PY1 Data(H)'!$A$1:$A$288,'PY1 Data(H)'!$A$1:$BR$288))</f>
        <v>0</v>
      </c>
      <c r="AS68" s="176" cm="1">
        <f t="array" ref="AS68">_xlfn.XLOOKUP(AS$1,'PY1 Data(H)'!$A$1:$BR$1,_xlfn.XLOOKUP($A68,'PY1 Data(H)'!$A$1:$A$288,'PY1 Data(H)'!$A$1:$BR$288))</f>
        <v>0</v>
      </c>
      <c r="AT68" s="176" cm="1">
        <f t="array" ref="AT68">_xlfn.XLOOKUP(AT$1,'PY1 Data(H)'!$A$1:$BR$1,_xlfn.XLOOKUP($A68,'PY1 Data(H)'!$A$1:$A$288,'PY1 Data(H)'!$A$1:$BR$288))</f>
        <v>0</v>
      </c>
      <c r="AU68" s="176" cm="1">
        <f t="array" ref="AU68">_xlfn.XLOOKUP(AU$1,'PY1 Data(H)'!$A$1:$BR$1,_xlfn.XLOOKUP($A68,'PY1 Data(H)'!$A$1:$A$288,'PY1 Data(H)'!$A$1:$BR$288))</f>
        <v>0</v>
      </c>
      <c r="AV68" s="176" cm="1">
        <f t="array" ref="AV68">_xlfn.XLOOKUP(AV$1,'PY1 Data(H)'!$A$1:$BR$1,_xlfn.XLOOKUP($A68,'PY1 Data(H)'!$A$1:$A$288,'PY1 Data(H)'!$A$1:$BR$288))</f>
        <v>0</v>
      </c>
      <c r="AW68" s="176" cm="1">
        <f t="array" ref="AW68">_xlfn.XLOOKUP(AW$1,'PY1 Data(H)'!$A$1:$BR$1,_xlfn.XLOOKUP($A68,'PY1 Data(H)'!$A$1:$A$288,'PY1 Data(H)'!$A$1:$BR$288))</f>
        <v>0</v>
      </c>
      <c r="AX68" s="176" cm="1">
        <f t="array" ref="AX68">_xlfn.XLOOKUP(AX$1,'PY1 Data(H)'!$A$1:$BR$1,_xlfn.XLOOKUP($A68,'PY1 Data(H)'!$A$1:$A$288,'PY1 Data(H)'!$A$1:$BR$288))</f>
        <v>0</v>
      </c>
      <c r="AY68" s="176" cm="1">
        <f t="array" ref="AY68">_xlfn.XLOOKUP(AY$1,'PY1 Data(H)'!$A$1:$BR$1,_xlfn.XLOOKUP($A68,'PY1 Data(H)'!$A$1:$A$288,'PY1 Data(H)'!$A$1:$BR$288))</f>
        <v>0</v>
      </c>
      <c r="AZ68" s="176" cm="1">
        <f t="array" ref="AZ68">_xlfn.XLOOKUP(AZ$1,'PY1 Data(H)'!$A$1:$BR$1,_xlfn.XLOOKUP($A68,'PY1 Data(H)'!$A$1:$A$288,'PY1 Data(H)'!$A$1:$BR$288))</f>
        <v>0</v>
      </c>
    </row>
    <row r="69" spans="1:52" x14ac:dyDescent="0.3">
      <c r="A69">
        <v>647</v>
      </c>
      <c r="D69" s="176" cm="1">
        <f t="array" ref="D69">_xlfn.XLOOKUP(D$1,'PY1 Data(H)'!$A$1:$BR$1,_xlfn.XLOOKUP($A69,'PY1 Data(H)'!$A$1:$A$288,'PY1 Data(H)'!$A$1:$BR$288))</f>
        <v>0</v>
      </c>
      <c r="E69" s="176" cm="1">
        <f t="array" ref="E69">_xlfn.XLOOKUP(E$1,'PY1 Data(H)'!$A$1:$BR$1,_xlfn.XLOOKUP($A69,'PY1 Data(H)'!$A$1:$A$288,'PY1 Data(H)'!$A$1:$BR$288))</f>
        <v>0</v>
      </c>
      <c r="F69" s="176" cm="1">
        <f t="array" ref="F69">_xlfn.XLOOKUP(F$1,'PY1 Data(H)'!$A$1:$BR$1,_xlfn.XLOOKUP($A69,'PY1 Data(H)'!$A$1:$A$288,'PY1 Data(H)'!$A$1:$BR$288))</f>
        <v>0</v>
      </c>
      <c r="G69" s="176" cm="1">
        <f t="array" ref="G69">_xlfn.XLOOKUP(G$1,'PY1 Data(H)'!$A$1:$BR$1,_xlfn.XLOOKUP($A69,'PY1 Data(H)'!$A$1:$A$288,'PY1 Data(H)'!$A$1:$BR$288))</f>
        <v>0</v>
      </c>
      <c r="H69" s="176" cm="1">
        <f t="array" ref="H69">_xlfn.XLOOKUP(H$1,'PY1 Data(H)'!$A$1:$BR$1,_xlfn.XLOOKUP($A69,'PY1 Data(H)'!$A$1:$A$288,'PY1 Data(H)'!$A$1:$BR$288))</f>
        <v>0</v>
      </c>
      <c r="I69" s="176" cm="1">
        <f t="array" ref="I69">_xlfn.XLOOKUP(I$1,'PY1 Data(H)'!$A$1:$BR$1,_xlfn.XLOOKUP($A69,'PY1 Data(H)'!$A$1:$A$288,'PY1 Data(H)'!$A$1:$BR$288))</f>
        <v>0</v>
      </c>
      <c r="J69" s="176" cm="1">
        <f t="array" ref="J69">_xlfn.XLOOKUP(J$1,'PY1 Data(H)'!$A$1:$BR$1,_xlfn.XLOOKUP($A69,'PY1 Data(H)'!$A$1:$A$288,'PY1 Data(H)'!$A$1:$BR$288))</f>
        <v>0</v>
      </c>
      <c r="K69" s="176" cm="1">
        <f t="array" ref="K69">_xlfn.XLOOKUP(K$1,'PY1 Data(H)'!$A$1:$BR$1,_xlfn.XLOOKUP($A69,'PY1 Data(H)'!$A$1:$A$288,'PY1 Data(H)'!$A$1:$BR$288))</f>
        <v>0</v>
      </c>
      <c r="L69" s="176" cm="1">
        <f t="array" ref="L69">_xlfn.XLOOKUP(L$1,'PY1 Data(H)'!$A$1:$BR$1,_xlfn.XLOOKUP($A69,'PY1 Data(H)'!$A$1:$A$288,'PY1 Data(H)'!$A$1:$BR$288))</f>
        <v>0</v>
      </c>
      <c r="M69" s="176" cm="1">
        <f t="array" ref="M69">_xlfn.XLOOKUP(M$1,'PY1 Data(H)'!$A$1:$BR$1,_xlfn.XLOOKUP($A69,'PY1 Data(H)'!$A$1:$A$288,'PY1 Data(H)'!$A$1:$BR$288))</f>
        <v>0</v>
      </c>
      <c r="N69" s="176" cm="1">
        <f t="array" ref="N69">_xlfn.XLOOKUP(N$1,'PY1 Data(H)'!$A$1:$BR$1,_xlfn.XLOOKUP($A69,'PY1 Data(H)'!$A$1:$A$288,'PY1 Data(H)'!$A$1:$BR$288))</f>
        <v>0</v>
      </c>
      <c r="O69" s="176" cm="1">
        <f t="array" ref="O69">_xlfn.XLOOKUP(O$1,'PY1 Data(H)'!$A$1:$BR$1,_xlfn.XLOOKUP($A69,'PY1 Data(H)'!$A$1:$A$288,'PY1 Data(H)'!$A$1:$BR$288))</f>
        <v>0</v>
      </c>
      <c r="P69" s="176" cm="1">
        <f t="array" ref="P69">_xlfn.XLOOKUP(P$1,'PY1 Data(H)'!$A$1:$BR$1,_xlfn.XLOOKUP($A69,'PY1 Data(H)'!$A$1:$A$288,'PY1 Data(H)'!$A$1:$BR$288))</f>
        <v>0</v>
      </c>
      <c r="Q69" s="176" cm="1">
        <f t="array" ref="Q69">_xlfn.XLOOKUP(Q$1,'PY1 Data(H)'!$A$1:$BR$1,_xlfn.XLOOKUP($A69,'PY1 Data(H)'!$A$1:$A$288,'PY1 Data(H)'!$A$1:$BR$288))</f>
        <v>0</v>
      </c>
      <c r="R69" s="176" cm="1">
        <f t="array" ref="R69">_xlfn.XLOOKUP(R$1,'PY1 Data(H)'!$A$1:$BR$1,_xlfn.XLOOKUP($A69,'PY1 Data(H)'!$A$1:$A$288,'PY1 Data(H)'!$A$1:$BR$288))</f>
        <v>0</v>
      </c>
      <c r="S69" s="176" cm="1">
        <f t="array" ref="S69">_xlfn.XLOOKUP(S$1,'PY1 Data(H)'!$A$1:$BR$1,_xlfn.XLOOKUP($A69,'PY1 Data(H)'!$A$1:$A$288,'PY1 Data(H)'!$A$1:$BR$288))</f>
        <v>0</v>
      </c>
      <c r="T69" s="176" cm="1">
        <f t="array" ref="T69">_xlfn.XLOOKUP(T$1,'PY1 Data(H)'!$A$1:$BR$1,_xlfn.XLOOKUP($A69,'PY1 Data(H)'!$A$1:$A$288,'PY1 Data(H)'!$A$1:$BR$288))</f>
        <v>0</v>
      </c>
      <c r="U69" s="176" cm="1">
        <f t="array" ref="U69">_xlfn.XLOOKUP(U$1,'PY1 Data(H)'!$A$1:$BR$1,_xlfn.XLOOKUP($A69,'PY1 Data(H)'!$A$1:$A$288,'PY1 Data(H)'!$A$1:$BR$288))</f>
        <v>0</v>
      </c>
      <c r="V69" s="176" cm="1">
        <f t="array" ref="V69">_xlfn.XLOOKUP(V$1,'PY1 Data(H)'!$A$1:$BR$1,_xlfn.XLOOKUP($A69,'PY1 Data(H)'!$A$1:$A$288,'PY1 Data(H)'!$A$1:$BR$288))</f>
        <v>0</v>
      </c>
      <c r="W69" s="176" cm="1">
        <f t="array" ref="W69">_xlfn.XLOOKUP(W$1,'PY1 Data(H)'!$A$1:$BR$1,_xlfn.XLOOKUP($A69,'PY1 Data(H)'!$A$1:$A$288,'PY1 Data(H)'!$A$1:$BR$288))</f>
        <v>0</v>
      </c>
      <c r="X69" s="176" cm="1">
        <f t="array" ref="X69">_xlfn.XLOOKUP(X$1,'PY1 Data(H)'!$A$1:$BR$1,_xlfn.XLOOKUP($A69,'PY1 Data(H)'!$A$1:$A$288,'PY1 Data(H)'!$A$1:$BR$288))</f>
        <v>0</v>
      </c>
      <c r="Y69" s="176" cm="1">
        <f t="array" ref="Y69">_xlfn.XLOOKUP(Y$1,'PY1 Data(H)'!$A$1:$BR$1,_xlfn.XLOOKUP($A69,'PY1 Data(H)'!$A$1:$A$288,'PY1 Data(H)'!$A$1:$BR$288))</f>
        <v>0</v>
      </c>
      <c r="Z69" s="176" cm="1">
        <f t="array" ref="Z69">_xlfn.XLOOKUP(Z$1,'PY1 Data(H)'!$A$1:$BR$1,_xlfn.XLOOKUP($A69,'PY1 Data(H)'!$A$1:$A$288,'PY1 Data(H)'!$A$1:$BR$288))</f>
        <v>0</v>
      </c>
      <c r="AA69" s="176" cm="1">
        <f t="array" ref="AA69">_xlfn.XLOOKUP(AA$1,'PY1 Data(H)'!$A$1:$BR$1,_xlfn.XLOOKUP($A69,'PY1 Data(H)'!$A$1:$A$288,'PY1 Data(H)'!$A$1:$BR$288))</f>
        <v>0</v>
      </c>
      <c r="AB69" s="176" cm="1">
        <f t="array" ref="AB69">_xlfn.XLOOKUP(AB$1,'PY1 Data(H)'!$A$1:$BR$1,_xlfn.XLOOKUP($A69,'PY1 Data(H)'!$A$1:$A$288,'PY1 Data(H)'!$A$1:$BR$288))</f>
        <v>0</v>
      </c>
      <c r="AC69" s="176" cm="1">
        <f t="array" ref="AC69">_xlfn.XLOOKUP(AC$1,'PY1 Data(H)'!$A$1:$BR$1,_xlfn.XLOOKUP($A69,'PY1 Data(H)'!$A$1:$A$288,'PY1 Data(H)'!$A$1:$BR$288))</f>
        <v>0</v>
      </c>
      <c r="AD69" s="176" cm="1">
        <f t="array" ref="AD69">_xlfn.XLOOKUP(AD$1,'PY1 Data(H)'!$A$1:$BR$1,_xlfn.XLOOKUP($A69,'PY1 Data(H)'!$A$1:$A$288,'PY1 Data(H)'!$A$1:$BR$288))</f>
        <v>0</v>
      </c>
      <c r="AE69" s="176" cm="1">
        <f t="array" ref="AE69">_xlfn.XLOOKUP(AE$1,'PY1 Data(H)'!$A$1:$BR$1,_xlfn.XLOOKUP($A69,'PY1 Data(H)'!$A$1:$A$288,'PY1 Data(H)'!$A$1:$BR$288))</f>
        <v>0</v>
      </c>
      <c r="AF69" s="176" cm="1">
        <f t="array" ref="AF69">_xlfn.XLOOKUP(AF$1,'PY1 Data(H)'!$A$1:$BR$1,_xlfn.XLOOKUP($A69,'PY1 Data(H)'!$A$1:$A$288,'PY1 Data(H)'!$A$1:$BR$288))</f>
        <v>0</v>
      </c>
      <c r="AG69" s="176" cm="1">
        <f t="array" ref="AG69">_xlfn.XLOOKUP(AG$1,'PY1 Data(H)'!$A$1:$BR$1,_xlfn.XLOOKUP($A69,'PY1 Data(H)'!$A$1:$A$288,'PY1 Data(H)'!$A$1:$BR$288))</f>
        <v>0</v>
      </c>
      <c r="AH69" s="176" cm="1">
        <f t="array" ref="AH69">_xlfn.XLOOKUP(AH$1,'PY1 Data(H)'!$A$1:$BR$1,_xlfn.XLOOKUP($A69,'PY1 Data(H)'!$A$1:$A$288,'PY1 Data(H)'!$A$1:$BR$288))</f>
        <v>0</v>
      </c>
      <c r="AI69" s="176" cm="1">
        <f t="array" ref="AI69">_xlfn.XLOOKUP(AI$1,'PY1 Data(H)'!$A$1:$BR$1,_xlfn.XLOOKUP($A69,'PY1 Data(H)'!$A$1:$A$288,'PY1 Data(H)'!$A$1:$BR$288))</f>
        <v>0</v>
      </c>
      <c r="AJ69" s="176" cm="1">
        <f t="array" ref="AJ69">_xlfn.XLOOKUP(AJ$1,'PY1 Data(H)'!$A$1:$BR$1,_xlfn.XLOOKUP($A69,'PY1 Data(H)'!$A$1:$A$288,'PY1 Data(H)'!$A$1:$BR$288))</f>
        <v>0</v>
      </c>
      <c r="AK69" s="176" cm="1">
        <f t="array" ref="AK69">_xlfn.XLOOKUP(AK$1,'PY1 Data(H)'!$A$1:$BR$1,_xlfn.XLOOKUP($A69,'PY1 Data(H)'!$A$1:$A$288,'PY1 Data(H)'!$A$1:$BR$288))</f>
        <v>0</v>
      </c>
      <c r="AL69" s="176" cm="1">
        <f t="array" ref="AL69">_xlfn.XLOOKUP(AL$1,'PY1 Data(H)'!$A$1:$BR$1,_xlfn.XLOOKUP($A69,'PY1 Data(H)'!$A$1:$A$288,'PY1 Data(H)'!$A$1:$BR$288))</f>
        <v>0</v>
      </c>
      <c r="AM69" s="176" cm="1">
        <f t="array" ref="AM69">_xlfn.XLOOKUP(AM$1,'PY1 Data(H)'!$A$1:$BR$1,_xlfn.XLOOKUP($A69,'PY1 Data(H)'!$A$1:$A$288,'PY1 Data(H)'!$A$1:$BR$288))</f>
        <v>0</v>
      </c>
      <c r="AN69" s="176" cm="1">
        <f t="array" ref="AN69">_xlfn.XLOOKUP(AN$1,'PY1 Data(H)'!$A$1:$BR$1,_xlfn.XLOOKUP($A69,'PY1 Data(H)'!$A$1:$A$288,'PY1 Data(H)'!$A$1:$BR$288))</f>
        <v>0</v>
      </c>
      <c r="AO69" s="176" cm="1">
        <f t="array" ref="AO69">_xlfn.XLOOKUP(AO$1,'PY1 Data(H)'!$A$1:$BR$1,_xlfn.XLOOKUP($A69,'PY1 Data(H)'!$A$1:$A$288,'PY1 Data(H)'!$A$1:$BR$288))</f>
        <v>0</v>
      </c>
      <c r="AP69" s="176" cm="1">
        <f t="array" ref="AP69">_xlfn.XLOOKUP(AP$1,'PY1 Data(H)'!$A$1:$BR$1,_xlfn.XLOOKUP($A69,'PY1 Data(H)'!$A$1:$A$288,'PY1 Data(H)'!$A$1:$BR$288))</f>
        <v>0</v>
      </c>
      <c r="AQ69" s="176" cm="1">
        <f t="array" ref="AQ69">_xlfn.XLOOKUP(AQ$1,'PY1 Data(H)'!$A$1:$BR$1,_xlfn.XLOOKUP($A69,'PY1 Data(H)'!$A$1:$A$288,'PY1 Data(H)'!$A$1:$BR$288))</f>
        <v>0</v>
      </c>
      <c r="AR69" s="176" cm="1">
        <f t="array" ref="AR69">_xlfn.XLOOKUP(AR$1,'PY1 Data(H)'!$A$1:$BR$1,_xlfn.XLOOKUP($A69,'PY1 Data(H)'!$A$1:$A$288,'PY1 Data(H)'!$A$1:$BR$288))</f>
        <v>0</v>
      </c>
      <c r="AS69" s="176" cm="1">
        <f t="array" ref="AS69">_xlfn.XLOOKUP(AS$1,'PY1 Data(H)'!$A$1:$BR$1,_xlfn.XLOOKUP($A69,'PY1 Data(H)'!$A$1:$A$288,'PY1 Data(H)'!$A$1:$BR$288))</f>
        <v>0</v>
      </c>
      <c r="AT69" s="176" cm="1">
        <f t="array" ref="AT69">_xlfn.XLOOKUP(AT$1,'PY1 Data(H)'!$A$1:$BR$1,_xlfn.XLOOKUP($A69,'PY1 Data(H)'!$A$1:$A$288,'PY1 Data(H)'!$A$1:$BR$288))</f>
        <v>0</v>
      </c>
      <c r="AU69" s="176" cm="1">
        <f t="array" ref="AU69">_xlfn.XLOOKUP(AU$1,'PY1 Data(H)'!$A$1:$BR$1,_xlfn.XLOOKUP($A69,'PY1 Data(H)'!$A$1:$A$288,'PY1 Data(H)'!$A$1:$BR$288))</f>
        <v>0</v>
      </c>
      <c r="AV69" s="176" cm="1">
        <f t="array" ref="AV69">_xlfn.XLOOKUP(AV$1,'PY1 Data(H)'!$A$1:$BR$1,_xlfn.XLOOKUP($A69,'PY1 Data(H)'!$A$1:$A$288,'PY1 Data(H)'!$A$1:$BR$288))</f>
        <v>0</v>
      </c>
      <c r="AW69" s="176" cm="1">
        <f t="array" ref="AW69">_xlfn.XLOOKUP(AW$1,'PY1 Data(H)'!$A$1:$BR$1,_xlfn.XLOOKUP($A69,'PY1 Data(H)'!$A$1:$A$288,'PY1 Data(H)'!$A$1:$BR$288))</f>
        <v>0</v>
      </c>
      <c r="AX69" s="176" cm="1">
        <f t="array" ref="AX69">_xlfn.XLOOKUP(AX$1,'PY1 Data(H)'!$A$1:$BR$1,_xlfn.XLOOKUP($A69,'PY1 Data(H)'!$A$1:$A$288,'PY1 Data(H)'!$A$1:$BR$288))</f>
        <v>0</v>
      </c>
      <c r="AY69" s="176" cm="1">
        <f t="array" ref="AY69">_xlfn.XLOOKUP(AY$1,'PY1 Data(H)'!$A$1:$BR$1,_xlfn.XLOOKUP($A69,'PY1 Data(H)'!$A$1:$A$288,'PY1 Data(H)'!$A$1:$BR$288))</f>
        <v>0</v>
      </c>
      <c r="AZ69" s="176" cm="1">
        <f t="array" ref="AZ69">_xlfn.XLOOKUP(AZ$1,'PY1 Data(H)'!$A$1:$BR$1,_xlfn.XLOOKUP($A69,'PY1 Data(H)'!$A$1:$A$288,'PY1 Data(H)'!$A$1:$BR$288))</f>
        <v>0</v>
      </c>
    </row>
    <row r="70" spans="1:52" x14ac:dyDescent="0.3">
      <c r="D70" s="176" t="e" cm="1">
        <f t="array" ref="D70">_xlfn.XLOOKUP(D$1,'PY1 Data(H)'!$A$1:$BR$1,_xlfn.XLOOKUP($A70,'PY1 Data(H)'!$A$1:$A$288,'PY1 Data(H)'!$A$1:$BR$288))</f>
        <v>#N/A</v>
      </c>
      <c r="E70" s="176" t="e" cm="1">
        <f t="array" ref="E70">_xlfn.XLOOKUP(E$1,'PY1 Data(H)'!$A$1:$BR$1,_xlfn.XLOOKUP($A70,'PY1 Data(H)'!$A$1:$A$288,'PY1 Data(H)'!$A$1:$BR$288))</f>
        <v>#N/A</v>
      </c>
      <c r="F70" s="176" t="e" cm="1">
        <f t="array" ref="F70">_xlfn.XLOOKUP(F$1,'PY1 Data(H)'!$A$1:$BR$1,_xlfn.XLOOKUP($A70,'PY1 Data(H)'!$A$1:$A$288,'PY1 Data(H)'!$A$1:$BR$288))</f>
        <v>#N/A</v>
      </c>
      <c r="G70" s="176" t="e" cm="1">
        <f t="array" ref="G70">_xlfn.XLOOKUP(G$1,'PY1 Data(H)'!$A$1:$BR$1,_xlfn.XLOOKUP($A70,'PY1 Data(H)'!$A$1:$A$288,'PY1 Data(H)'!$A$1:$BR$288))</f>
        <v>#N/A</v>
      </c>
      <c r="H70" s="176" t="e" cm="1">
        <f t="array" ref="H70">_xlfn.XLOOKUP(H$1,'PY1 Data(H)'!$A$1:$BR$1,_xlfn.XLOOKUP($A70,'PY1 Data(H)'!$A$1:$A$288,'PY1 Data(H)'!$A$1:$BR$288))</f>
        <v>#N/A</v>
      </c>
      <c r="I70" s="176" t="e" cm="1">
        <f t="array" ref="I70">_xlfn.XLOOKUP(I$1,'PY1 Data(H)'!$A$1:$BR$1,_xlfn.XLOOKUP($A70,'PY1 Data(H)'!$A$1:$A$288,'PY1 Data(H)'!$A$1:$BR$288))</f>
        <v>#N/A</v>
      </c>
      <c r="J70" s="176" t="e" cm="1">
        <f t="array" ref="J70">_xlfn.XLOOKUP(J$1,'PY1 Data(H)'!$A$1:$BR$1,_xlfn.XLOOKUP($A70,'PY1 Data(H)'!$A$1:$A$288,'PY1 Data(H)'!$A$1:$BR$288))</f>
        <v>#N/A</v>
      </c>
      <c r="K70" s="176" t="e" cm="1">
        <f t="array" ref="K70">_xlfn.XLOOKUP(K$1,'PY1 Data(H)'!$A$1:$BR$1,_xlfn.XLOOKUP($A70,'PY1 Data(H)'!$A$1:$A$288,'PY1 Data(H)'!$A$1:$BR$288))</f>
        <v>#N/A</v>
      </c>
      <c r="L70" s="176" t="e" cm="1">
        <f t="array" ref="L70">_xlfn.XLOOKUP(L$1,'PY1 Data(H)'!$A$1:$BR$1,_xlfn.XLOOKUP($A70,'PY1 Data(H)'!$A$1:$A$288,'PY1 Data(H)'!$A$1:$BR$288))</f>
        <v>#N/A</v>
      </c>
      <c r="M70" s="176" t="e" cm="1">
        <f t="array" ref="M70">_xlfn.XLOOKUP(M$1,'PY1 Data(H)'!$A$1:$BR$1,_xlfn.XLOOKUP($A70,'PY1 Data(H)'!$A$1:$A$288,'PY1 Data(H)'!$A$1:$BR$288))</f>
        <v>#N/A</v>
      </c>
      <c r="N70" s="176" t="e" cm="1">
        <f t="array" ref="N70">_xlfn.XLOOKUP(N$1,'PY1 Data(H)'!$A$1:$BR$1,_xlfn.XLOOKUP($A70,'PY1 Data(H)'!$A$1:$A$288,'PY1 Data(H)'!$A$1:$BR$288))</f>
        <v>#N/A</v>
      </c>
      <c r="O70" s="176" t="e" cm="1">
        <f t="array" ref="O70">_xlfn.XLOOKUP(O$1,'PY1 Data(H)'!$A$1:$BR$1,_xlfn.XLOOKUP($A70,'PY1 Data(H)'!$A$1:$A$288,'PY1 Data(H)'!$A$1:$BR$288))</f>
        <v>#N/A</v>
      </c>
      <c r="P70" s="176" t="e" cm="1">
        <f t="array" ref="P70">_xlfn.XLOOKUP(P$1,'PY1 Data(H)'!$A$1:$BR$1,_xlfn.XLOOKUP($A70,'PY1 Data(H)'!$A$1:$A$288,'PY1 Data(H)'!$A$1:$BR$288))</f>
        <v>#N/A</v>
      </c>
      <c r="Q70" s="176" t="e" cm="1">
        <f t="array" ref="Q70">_xlfn.XLOOKUP(Q$1,'PY1 Data(H)'!$A$1:$BR$1,_xlfn.XLOOKUP($A70,'PY1 Data(H)'!$A$1:$A$288,'PY1 Data(H)'!$A$1:$BR$288))</f>
        <v>#N/A</v>
      </c>
      <c r="R70" s="176" t="e" cm="1">
        <f t="array" ref="R70">_xlfn.XLOOKUP(R$1,'PY1 Data(H)'!$A$1:$BR$1,_xlfn.XLOOKUP($A70,'PY1 Data(H)'!$A$1:$A$288,'PY1 Data(H)'!$A$1:$BR$288))</f>
        <v>#N/A</v>
      </c>
      <c r="S70" s="176" t="e" cm="1">
        <f t="array" ref="S70">_xlfn.XLOOKUP(S$1,'PY1 Data(H)'!$A$1:$BR$1,_xlfn.XLOOKUP($A70,'PY1 Data(H)'!$A$1:$A$288,'PY1 Data(H)'!$A$1:$BR$288))</f>
        <v>#N/A</v>
      </c>
      <c r="T70" s="176" t="e" cm="1">
        <f t="array" ref="T70">_xlfn.XLOOKUP(T$1,'PY1 Data(H)'!$A$1:$BR$1,_xlfn.XLOOKUP($A70,'PY1 Data(H)'!$A$1:$A$288,'PY1 Data(H)'!$A$1:$BR$288))</f>
        <v>#N/A</v>
      </c>
      <c r="U70" s="176" t="e" cm="1">
        <f t="array" ref="U70">_xlfn.XLOOKUP(U$1,'PY1 Data(H)'!$A$1:$BR$1,_xlfn.XLOOKUP($A70,'PY1 Data(H)'!$A$1:$A$288,'PY1 Data(H)'!$A$1:$BR$288))</f>
        <v>#N/A</v>
      </c>
      <c r="V70" s="176" t="e" cm="1">
        <f t="array" ref="V70">_xlfn.XLOOKUP(V$1,'PY1 Data(H)'!$A$1:$BR$1,_xlfn.XLOOKUP($A70,'PY1 Data(H)'!$A$1:$A$288,'PY1 Data(H)'!$A$1:$BR$288))</f>
        <v>#N/A</v>
      </c>
      <c r="W70" s="176" t="e" cm="1">
        <f t="array" ref="W70">_xlfn.XLOOKUP(W$1,'PY1 Data(H)'!$A$1:$BR$1,_xlfn.XLOOKUP($A70,'PY1 Data(H)'!$A$1:$A$288,'PY1 Data(H)'!$A$1:$BR$288))</f>
        <v>#N/A</v>
      </c>
      <c r="X70" s="176" t="e" cm="1">
        <f t="array" ref="X70">_xlfn.XLOOKUP(X$1,'PY1 Data(H)'!$A$1:$BR$1,_xlfn.XLOOKUP($A70,'PY1 Data(H)'!$A$1:$A$288,'PY1 Data(H)'!$A$1:$BR$288))</f>
        <v>#N/A</v>
      </c>
      <c r="Y70" s="176" t="e" cm="1">
        <f t="array" ref="Y70">_xlfn.XLOOKUP(Y$1,'PY1 Data(H)'!$A$1:$BR$1,_xlfn.XLOOKUP($A70,'PY1 Data(H)'!$A$1:$A$288,'PY1 Data(H)'!$A$1:$BR$288))</f>
        <v>#N/A</v>
      </c>
      <c r="Z70" s="176" t="e" cm="1">
        <f t="array" ref="Z70">_xlfn.XLOOKUP(Z$1,'PY1 Data(H)'!$A$1:$BR$1,_xlfn.XLOOKUP($A70,'PY1 Data(H)'!$A$1:$A$288,'PY1 Data(H)'!$A$1:$BR$288))</f>
        <v>#N/A</v>
      </c>
      <c r="AA70" s="176" t="e" cm="1">
        <f t="array" ref="AA70">_xlfn.XLOOKUP(AA$1,'PY1 Data(H)'!$A$1:$BR$1,_xlfn.XLOOKUP($A70,'PY1 Data(H)'!$A$1:$A$288,'PY1 Data(H)'!$A$1:$BR$288))</f>
        <v>#N/A</v>
      </c>
      <c r="AB70" s="176" t="e" cm="1">
        <f t="array" ref="AB70">_xlfn.XLOOKUP(AB$1,'PY1 Data(H)'!$A$1:$BR$1,_xlfn.XLOOKUP($A70,'PY1 Data(H)'!$A$1:$A$288,'PY1 Data(H)'!$A$1:$BR$288))</f>
        <v>#N/A</v>
      </c>
      <c r="AC70" s="176" t="e" cm="1">
        <f t="array" ref="AC70">_xlfn.XLOOKUP(AC$1,'PY1 Data(H)'!$A$1:$BR$1,_xlfn.XLOOKUP($A70,'PY1 Data(H)'!$A$1:$A$288,'PY1 Data(H)'!$A$1:$BR$288))</f>
        <v>#N/A</v>
      </c>
      <c r="AD70" s="176" t="e" cm="1">
        <f t="array" ref="AD70">_xlfn.XLOOKUP(AD$1,'PY1 Data(H)'!$A$1:$BR$1,_xlfn.XLOOKUP($A70,'PY1 Data(H)'!$A$1:$A$288,'PY1 Data(H)'!$A$1:$BR$288))</f>
        <v>#N/A</v>
      </c>
      <c r="AE70" s="176" t="e" cm="1">
        <f t="array" ref="AE70">_xlfn.XLOOKUP(AE$1,'PY1 Data(H)'!$A$1:$BR$1,_xlfn.XLOOKUP($A70,'PY1 Data(H)'!$A$1:$A$288,'PY1 Data(H)'!$A$1:$BR$288))</f>
        <v>#N/A</v>
      </c>
      <c r="AF70" s="176" t="e" cm="1">
        <f t="array" ref="AF70">_xlfn.XLOOKUP(AF$1,'PY1 Data(H)'!$A$1:$BR$1,_xlfn.XLOOKUP($A70,'PY1 Data(H)'!$A$1:$A$288,'PY1 Data(H)'!$A$1:$BR$288))</f>
        <v>#N/A</v>
      </c>
      <c r="AG70" s="176" t="e" cm="1">
        <f t="array" ref="AG70">_xlfn.XLOOKUP(AG$1,'PY1 Data(H)'!$A$1:$BR$1,_xlfn.XLOOKUP($A70,'PY1 Data(H)'!$A$1:$A$288,'PY1 Data(H)'!$A$1:$BR$288))</f>
        <v>#N/A</v>
      </c>
      <c r="AH70" s="176" t="e" cm="1">
        <f t="array" ref="AH70">_xlfn.XLOOKUP(AH$1,'PY1 Data(H)'!$A$1:$BR$1,_xlfn.XLOOKUP($A70,'PY1 Data(H)'!$A$1:$A$288,'PY1 Data(H)'!$A$1:$BR$288))</f>
        <v>#N/A</v>
      </c>
      <c r="AI70" s="176" t="e" cm="1">
        <f t="array" ref="AI70">_xlfn.XLOOKUP(AI$1,'PY1 Data(H)'!$A$1:$BR$1,_xlfn.XLOOKUP($A70,'PY1 Data(H)'!$A$1:$A$288,'PY1 Data(H)'!$A$1:$BR$288))</f>
        <v>#N/A</v>
      </c>
      <c r="AJ70" s="176" t="e" cm="1">
        <f t="array" ref="AJ70">_xlfn.XLOOKUP(AJ$1,'PY1 Data(H)'!$A$1:$BR$1,_xlfn.XLOOKUP($A70,'PY1 Data(H)'!$A$1:$A$288,'PY1 Data(H)'!$A$1:$BR$288))</f>
        <v>#N/A</v>
      </c>
      <c r="AK70" s="176" t="e" cm="1">
        <f t="array" ref="AK70">_xlfn.XLOOKUP(AK$1,'PY1 Data(H)'!$A$1:$BR$1,_xlfn.XLOOKUP($A70,'PY1 Data(H)'!$A$1:$A$288,'PY1 Data(H)'!$A$1:$BR$288))</f>
        <v>#N/A</v>
      </c>
      <c r="AL70" s="176" t="e" cm="1">
        <f t="array" ref="AL70">_xlfn.XLOOKUP(AL$1,'PY1 Data(H)'!$A$1:$BR$1,_xlfn.XLOOKUP($A70,'PY1 Data(H)'!$A$1:$A$288,'PY1 Data(H)'!$A$1:$BR$288))</f>
        <v>#N/A</v>
      </c>
      <c r="AM70" s="176" t="e" cm="1">
        <f t="array" ref="AM70">_xlfn.XLOOKUP(AM$1,'PY1 Data(H)'!$A$1:$BR$1,_xlfn.XLOOKUP($A70,'PY1 Data(H)'!$A$1:$A$288,'PY1 Data(H)'!$A$1:$BR$288))</f>
        <v>#N/A</v>
      </c>
      <c r="AN70" s="176" t="e" cm="1">
        <f t="array" ref="AN70">_xlfn.XLOOKUP(AN$1,'PY1 Data(H)'!$A$1:$BR$1,_xlfn.XLOOKUP($A70,'PY1 Data(H)'!$A$1:$A$288,'PY1 Data(H)'!$A$1:$BR$288))</f>
        <v>#N/A</v>
      </c>
      <c r="AO70" s="176" t="e" cm="1">
        <f t="array" ref="AO70">_xlfn.XLOOKUP(AO$1,'PY1 Data(H)'!$A$1:$BR$1,_xlfn.XLOOKUP($A70,'PY1 Data(H)'!$A$1:$A$288,'PY1 Data(H)'!$A$1:$BR$288))</f>
        <v>#N/A</v>
      </c>
      <c r="AP70" s="176" t="e" cm="1">
        <f t="array" ref="AP70">_xlfn.XLOOKUP(AP$1,'PY1 Data(H)'!$A$1:$BR$1,_xlfn.XLOOKUP($A70,'PY1 Data(H)'!$A$1:$A$288,'PY1 Data(H)'!$A$1:$BR$288))</f>
        <v>#N/A</v>
      </c>
      <c r="AQ70" s="176" t="e" cm="1">
        <f t="array" ref="AQ70">_xlfn.XLOOKUP(AQ$1,'PY1 Data(H)'!$A$1:$BR$1,_xlfn.XLOOKUP($A70,'PY1 Data(H)'!$A$1:$A$288,'PY1 Data(H)'!$A$1:$BR$288))</f>
        <v>#N/A</v>
      </c>
      <c r="AR70" s="176" t="e" cm="1">
        <f t="array" ref="AR70">_xlfn.XLOOKUP(AR$1,'PY1 Data(H)'!$A$1:$BR$1,_xlfn.XLOOKUP($A70,'PY1 Data(H)'!$A$1:$A$288,'PY1 Data(H)'!$A$1:$BR$288))</f>
        <v>#N/A</v>
      </c>
      <c r="AS70" s="176" t="e" cm="1">
        <f t="array" ref="AS70">_xlfn.XLOOKUP(AS$1,'PY1 Data(H)'!$A$1:$BR$1,_xlfn.XLOOKUP($A70,'PY1 Data(H)'!$A$1:$A$288,'PY1 Data(H)'!$A$1:$BR$288))</f>
        <v>#N/A</v>
      </c>
      <c r="AT70" s="176" t="e" cm="1">
        <f t="array" ref="AT70">_xlfn.XLOOKUP(AT$1,'PY1 Data(H)'!$A$1:$BR$1,_xlfn.XLOOKUP($A70,'PY1 Data(H)'!$A$1:$A$288,'PY1 Data(H)'!$A$1:$BR$288))</f>
        <v>#N/A</v>
      </c>
      <c r="AU70" s="176" t="e" cm="1">
        <f t="array" ref="AU70">_xlfn.XLOOKUP(AU$1,'PY1 Data(H)'!$A$1:$BR$1,_xlfn.XLOOKUP($A70,'PY1 Data(H)'!$A$1:$A$288,'PY1 Data(H)'!$A$1:$BR$288))</f>
        <v>#N/A</v>
      </c>
      <c r="AV70" s="176" t="e" cm="1">
        <f t="array" ref="AV70">_xlfn.XLOOKUP(AV$1,'PY1 Data(H)'!$A$1:$BR$1,_xlfn.XLOOKUP($A70,'PY1 Data(H)'!$A$1:$A$288,'PY1 Data(H)'!$A$1:$BR$288))</f>
        <v>#N/A</v>
      </c>
      <c r="AW70" s="176" t="e" cm="1">
        <f t="array" ref="AW70">_xlfn.XLOOKUP(AW$1,'PY1 Data(H)'!$A$1:$BR$1,_xlfn.XLOOKUP($A70,'PY1 Data(H)'!$A$1:$A$288,'PY1 Data(H)'!$A$1:$BR$288))</f>
        <v>#N/A</v>
      </c>
      <c r="AX70" s="176" t="e" cm="1">
        <f t="array" ref="AX70">_xlfn.XLOOKUP(AX$1,'PY1 Data(H)'!$A$1:$BR$1,_xlfn.XLOOKUP($A70,'PY1 Data(H)'!$A$1:$A$288,'PY1 Data(H)'!$A$1:$BR$288))</f>
        <v>#N/A</v>
      </c>
      <c r="AY70" s="176" t="e" cm="1">
        <f t="array" ref="AY70">_xlfn.XLOOKUP(AY$1,'PY1 Data(H)'!$A$1:$BR$1,_xlfn.XLOOKUP($A70,'PY1 Data(H)'!$A$1:$A$288,'PY1 Data(H)'!$A$1:$BR$288))</f>
        <v>#N/A</v>
      </c>
      <c r="AZ70" s="176" t="e" cm="1">
        <f t="array" ref="AZ70">_xlfn.XLOOKUP(AZ$1,'PY1 Data(H)'!$A$1:$BR$1,_xlfn.XLOOKUP($A70,'PY1 Data(H)'!$A$1:$A$288,'PY1 Data(H)'!$A$1:$BR$288))</f>
        <v>#N/A</v>
      </c>
    </row>
    <row r="71" spans="1:52" x14ac:dyDescent="0.3">
      <c r="A71">
        <v>171</v>
      </c>
      <c r="D71" s="176" cm="1">
        <f t="array" ref="D71">_xlfn.XLOOKUP(D$1,'PY1 Data(H)'!$A$1:$BR$1,_xlfn.XLOOKUP($A71,'PY1 Data(H)'!$A$1:$A$288,'PY1 Data(H)'!$A$1:$BR$288))</f>
        <v>0</v>
      </c>
      <c r="E71" s="176" cm="1">
        <f t="array" ref="E71">_xlfn.XLOOKUP(E$1,'PY1 Data(H)'!$A$1:$BR$1,_xlfn.XLOOKUP($A71,'PY1 Data(H)'!$A$1:$A$288,'PY1 Data(H)'!$A$1:$BR$288))</f>
        <v>0</v>
      </c>
      <c r="F71" s="176" cm="1">
        <f t="array" ref="F71">_xlfn.XLOOKUP(F$1,'PY1 Data(H)'!$A$1:$BR$1,_xlfn.XLOOKUP($A71,'PY1 Data(H)'!$A$1:$A$288,'PY1 Data(H)'!$A$1:$BR$288))</f>
        <v>0</v>
      </c>
      <c r="G71" s="176" cm="1">
        <f t="array" ref="G71">_xlfn.XLOOKUP(G$1,'PY1 Data(H)'!$A$1:$BR$1,_xlfn.XLOOKUP($A71,'PY1 Data(H)'!$A$1:$A$288,'PY1 Data(H)'!$A$1:$BR$288))</f>
        <v>0</v>
      </c>
      <c r="H71" s="176" cm="1">
        <f t="array" ref="H71">_xlfn.XLOOKUP(H$1,'PY1 Data(H)'!$A$1:$BR$1,_xlfn.XLOOKUP($A71,'PY1 Data(H)'!$A$1:$A$288,'PY1 Data(H)'!$A$1:$BR$288))</f>
        <v>0</v>
      </c>
      <c r="I71" s="176" cm="1">
        <f t="array" ref="I71">_xlfn.XLOOKUP(I$1,'PY1 Data(H)'!$A$1:$BR$1,_xlfn.XLOOKUP($A71,'PY1 Data(H)'!$A$1:$A$288,'PY1 Data(H)'!$A$1:$BR$288))</f>
        <v>0</v>
      </c>
      <c r="J71" s="176" cm="1">
        <f t="array" ref="J71">_xlfn.XLOOKUP(J$1,'PY1 Data(H)'!$A$1:$BR$1,_xlfn.XLOOKUP($A71,'PY1 Data(H)'!$A$1:$A$288,'PY1 Data(H)'!$A$1:$BR$288))</f>
        <v>0</v>
      </c>
      <c r="K71" s="176" cm="1">
        <f t="array" ref="K71">_xlfn.XLOOKUP(K$1,'PY1 Data(H)'!$A$1:$BR$1,_xlfn.XLOOKUP($A71,'PY1 Data(H)'!$A$1:$A$288,'PY1 Data(H)'!$A$1:$BR$288))</f>
        <v>0</v>
      </c>
      <c r="L71" s="176" cm="1">
        <f t="array" ref="L71">_xlfn.XLOOKUP(L$1,'PY1 Data(H)'!$A$1:$BR$1,_xlfn.XLOOKUP($A71,'PY1 Data(H)'!$A$1:$A$288,'PY1 Data(H)'!$A$1:$BR$288))</f>
        <v>0</v>
      </c>
      <c r="M71" s="176" cm="1">
        <f t="array" ref="M71">_xlfn.XLOOKUP(M$1,'PY1 Data(H)'!$A$1:$BR$1,_xlfn.XLOOKUP($A71,'PY1 Data(H)'!$A$1:$A$288,'PY1 Data(H)'!$A$1:$BR$288))</f>
        <v>0</v>
      </c>
      <c r="N71" s="176" cm="1">
        <f t="array" ref="N71">_xlfn.XLOOKUP(N$1,'PY1 Data(H)'!$A$1:$BR$1,_xlfn.XLOOKUP($A71,'PY1 Data(H)'!$A$1:$A$288,'PY1 Data(H)'!$A$1:$BR$288))</f>
        <v>0</v>
      </c>
      <c r="O71" s="176" cm="1">
        <f t="array" ref="O71">_xlfn.XLOOKUP(O$1,'PY1 Data(H)'!$A$1:$BR$1,_xlfn.XLOOKUP($A71,'PY1 Data(H)'!$A$1:$A$288,'PY1 Data(H)'!$A$1:$BR$288))</f>
        <v>0</v>
      </c>
      <c r="P71" s="176" cm="1">
        <f t="array" ref="P71">_xlfn.XLOOKUP(P$1,'PY1 Data(H)'!$A$1:$BR$1,_xlfn.XLOOKUP($A71,'PY1 Data(H)'!$A$1:$A$288,'PY1 Data(H)'!$A$1:$BR$288))</f>
        <v>0</v>
      </c>
      <c r="Q71" s="176" cm="1">
        <f t="array" ref="Q71">_xlfn.XLOOKUP(Q$1,'PY1 Data(H)'!$A$1:$BR$1,_xlfn.XLOOKUP($A71,'PY1 Data(H)'!$A$1:$A$288,'PY1 Data(H)'!$A$1:$BR$288))</f>
        <v>0</v>
      </c>
      <c r="R71" s="176" cm="1">
        <f t="array" ref="R71">_xlfn.XLOOKUP(R$1,'PY1 Data(H)'!$A$1:$BR$1,_xlfn.XLOOKUP($A71,'PY1 Data(H)'!$A$1:$A$288,'PY1 Data(H)'!$A$1:$BR$288))</f>
        <v>0</v>
      </c>
      <c r="S71" s="176" cm="1">
        <f t="array" ref="S71">_xlfn.XLOOKUP(S$1,'PY1 Data(H)'!$A$1:$BR$1,_xlfn.XLOOKUP($A71,'PY1 Data(H)'!$A$1:$A$288,'PY1 Data(H)'!$A$1:$BR$288))</f>
        <v>0</v>
      </c>
      <c r="T71" s="176" cm="1">
        <f t="array" ref="T71">_xlfn.XLOOKUP(T$1,'PY1 Data(H)'!$A$1:$BR$1,_xlfn.XLOOKUP($A71,'PY1 Data(H)'!$A$1:$A$288,'PY1 Data(H)'!$A$1:$BR$288))</f>
        <v>0</v>
      </c>
      <c r="U71" s="176" cm="1">
        <f t="array" ref="U71">_xlfn.XLOOKUP(U$1,'PY1 Data(H)'!$A$1:$BR$1,_xlfn.XLOOKUP($A71,'PY1 Data(H)'!$A$1:$A$288,'PY1 Data(H)'!$A$1:$BR$288))</f>
        <v>0</v>
      </c>
      <c r="V71" s="176" cm="1">
        <f t="array" ref="V71">_xlfn.XLOOKUP(V$1,'PY1 Data(H)'!$A$1:$BR$1,_xlfn.XLOOKUP($A71,'PY1 Data(H)'!$A$1:$A$288,'PY1 Data(H)'!$A$1:$BR$288))</f>
        <v>0</v>
      </c>
      <c r="W71" s="176" cm="1">
        <f t="array" ref="W71">_xlfn.XLOOKUP(W$1,'PY1 Data(H)'!$A$1:$BR$1,_xlfn.XLOOKUP($A71,'PY1 Data(H)'!$A$1:$A$288,'PY1 Data(H)'!$A$1:$BR$288))</f>
        <v>0</v>
      </c>
      <c r="X71" s="176" cm="1">
        <f t="array" ref="X71">_xlfn.XLOOKUP(X$1,'PY1 Data(H)'!$A$1:$BR$1,_xlfn.XLOOKUP($A71,'PY1 Data(H)'!$A$1:$A$288,'PY1 Data(H)'!$A$1:$BR$288))</f>
        <v>0</v>
      </c>
      <c r="Y71" s="176" cm="1">
        <f t="array" ref="Y71">_xlfn.XLOOKUP(Y$1,'PY1 Data(H)'!$A$1:$BR$1,_xlfn.XLOOKUP($A71,'PY1 Data(H)'!$A$1:$A$288,'PY1 Data(H)'!$A$1:$BR$288))</f>
        <v>0</v>
      </c>
      <c r="Z71" s="176" cm="1">
        <f t="array" ref="Z71">_xlfn.XLOOKUP(Z$1,'PY1 Data(H)'!$A$1:$BR$1,_xlfn.XLOOKUP($A71,'PY1 Data(H)'!$A$1:$A$288,'PY1 Data(H)'!$A$1:$BR$288))</f>
        <v>0</v>
      </c>
      <c r="AA71" s="176" cm="1">
        <f t="array" ref="AA71">_xlfn.XLOOKUP(AA$1,'PY1 Data(H)'!$A$1:$BR$1,_xlfn.XLOOKUP($A71,'PY1 Data(H)'!$A$1:$A$288,'PY1 Data(H)'!$A$1:$BR$288))</f>
        <v>0</v>
      </c>
      <c r="AB71" s="176" cm="1">
        <f t="array" ref="AB71">_xlfn.XLOOKUP(AB$1,'PY1 Data(H)'!$A$1:$BR$1,_xlfn.XLOOKUP($A71,'PY1 Data(H)'!$A$1:$A$288,'PY1 Data(H)'!$A$1:$BR$288))</f>
        <v>0</v>
      </c>
      <c r="AC71" s="176" cm="1">
        <f t="array" ref="AC71">_xlfn.XLOOKUP(AC$1,'PY1 Data(H)'!$A$1:$BR$1,_xlfn.XLOOKUP($A71,'PY1 Data(H)'!$A$1:$A$288,'PY1 Data(H)'!$A$1:$BR$288))</f>
        <v>0</v>
      </c>
      <c r="AD71" s="176" cm="1">
        <f t="array" ref="AD71">_xlfn.XLOOKUP(AD$1,'PY1 Data(H)'!$A$1:$BR$1,_xlfn.XLOOKUP($A71,'PY1 Data(H)'!$A$1:$A$288,'PY1 Data(H)'!$A$1:$BR$288))</f>
        <v>0</v>
      </c>
      <c r="AE71" s="176" cm="1">
        <f t="array" ref="AE71">_xlfn.XLOOKUP(AE$1,'PY1 Data(H)'!$A$1:$BR$1,_xlfn.XLOOKUP($A71,'PY1 Data(H)'!$A$1:$A$288,'PY1 Data(H)'!$A$1:$BR$288))</f>
        <v>0</v>
      </c>
      <c r="AF71" s="176" cm="1">
        <f t="array" ref="AF71">_xlfn.XLOOKUP(AF$1,'PY1 Data(H)'!$A$1:$BR$1,_xlfn.XLOOKUP($A71,'PY1 Data(H)'!$A$1:$A$288,'PY1 Data(H)'!$A$1:$BR$288))</f>
        <v>0</v>
      </c>
      <c r="AG71" s="176" cm="1">
        <f t="array" ref="AG71">_xlfn.XLOOKUP(AG$1,'PY1 Data(H)'!$A$1:$BR$1,_xlfn.XLOOKUP($A71,'PY1 Data(H)'!$A$1:$A$288,'PY1 Data(H)'!$A$1:$BR$288))</f>
        <v>0</v>
      </c>
      <c r="AH71" s="176" cm="1">
        <f t="array" ref="AH71">_xlfn.XLOOKUP(AH$1,'PY1 Data(H)'!$A$1:$BR$1,_xlfn.XLOOKUP($A71,'PY1 Data(H)'!$A$1:$A$288,'PY1 Data(H)'!$A$1:$BR$288))</f>
        <v>0</v>
      </c>
      <c r="AI71" s="176" cm="1">
        <f t="array" ref="AI71">_xlfn.XLOOKUP(AI$1,'PY1 Data(H)'!$A$1:$BR$1,_xlfn.XLOOKUP($A71,'PY1 Data(H)'!$A$1:$A$288,'PY1 Data(H)'!$A$1:$BR$288))</f>
        <v>0</v>
      </c>
      <c r="AJ71" s="176" cm="1">
        <f t="array" ref="AJ71">_xlfn.XLOOKUP(AJ$1,'PY1 Data(H)'!$A$1:$BR$1,_xlfn.XLOOKUP($A71,'PY1 Data(H)'!$A$1:$A$288,'PY1 Data(H)'!$A$1:$BR$288))</f>
        <v>0</v>
      </c>
      <c r="AK71" s="176" cm="1">
        <f t="array" ref="AK71">_xlfn.XLOOKUP(AK$1,'PY1 Data(H)'!$A$1:$BR$1,_xlfn.XLOOKUP($A71,'PY1 Data(H)'!$A$1:$A$288,'PY1 Data(H)'!$A$1:$BR$288))</f>
        <v>0</v>
      </c>
      <c r="AL71" s="176" cm="1">
        <f t="array" ref="AL71">_xlfn.XLOOKUP(AL$1,'PY1 Data(H)'!$A$1:$BR$1,_xlfn.XLOOKUP($A71,'PY1 Data(H)'!$A$1:$A$288,'PY1 Data(H)'!$A$1:$BR$288))</f>
        <v>0</v>
      </c>
      <c r="AM71" s="176" cm="1">
        <f t="array" ref="AM71">_xlfn.XLOOKUP(AM$1,'PY1 Data(H)'!$A$1:$BR$1,_xlfn.XLOOKUP($A71,'PY1 Data(H)'!$A$1:$A$288,'PY1 Data(H)'!$A$1:$BR$288))</f>
        <v>0</v>
      </c>
      <c r="AN71" s="176" cm="1">
        <f t="array" ref="AN71">_xlfn.XLOOKUP(AN$1,'PY1 Data(H)'!$A$1:$BR$1,_xlfn.XLOOKUP($A71,'PY1 Data(H)'!$A$1:$A$288,'PY1 Data(H)'!$A$1:$BR$288))</f>
        <v>0</v>
      </c>
      <c r="AO71" s="176" cm="1">
        <f t="array" ref="AO71">_xlfn.XLOOKUP(AO$1,'PY1 Data(H)'!$A$1:$BR$1,_xlfn.XLOOKUP($A71,'PY1 Data(H)'!$A$1:$A$288,'PY1 Data(H)'!$A$1:$BR$288))</f>
        <v>0</v>
      </c>
      <c r="AP71" s="176" cm="1">
        <f t="array" ref="AP71">_xlfn.XLOOKUP(AP$1,'PY1 Data(H)'!$A$1:$BR$1,_xlfn.XLOOKUP($A71,'PY1 Data(H)'!$A$1:$A$288,'PY1 Data(H)'!$A$1:$BR$288))</f>
        <v>0</v>
      </c>
      <c r="AQ71" s="176" cm="1">
        <f t="array" ref="AQ71">_xlfn.XLOOKUP(AQ$1,'PY1 Data(H)'!$A$1:$BR$1,_xlfn.XLOOKUP($A71,'PY1 Data(H)'!$A$1:$A$288,'PY1 Data(H)'!$A$1:$BR$288))</f>
        <v>0</v>
      </c>
      <c r="AR71" s="176" cm="1">
        <f t="array" ref="AR71">_xlfn.XLOOKUP(AR$1,'PY1 Data(H)'!$A$1:$BR$1,_xlfn.XLOOKUP($A71,'PY1 Data(H)'!$A$1:$A$288,'PY1 Data(H)'!$A$1:$BR$288))</f>
        <v>0</v>
      </c>
      <c r="AS71" s="176" cm="1">
        <f t="array" ref="AS71">_xlfn.XLOOKUP(AS$1,'PY1 Data(H)'!$A$1:$BR$1,_xlfn.XLOOKUP($A71,'PY1 Data(H)'!$A$1:$A$288,'PY1 Data(H)'!$A$1:$BR$288))</f>
        <v>0</v>
      </c>
      <c r="AT71" s="176" cm="1">
        <f t="array" ref="AT71">_xlfn.XLOOKUP(AT$1,'PY1 Data(H)'!$A$1:$BR$1,_xlfn.XLOOKUP($A71,'PY1 Data(H)'!$A$1:$A$288,'PY1 Data(H)'!$A$1:$BR$288))</f>
        <v>0</v>
      </c>
      <c r="AU71" s="176" cm="1">
        <f t="array" ref="AU71">_xlfn.XLOOKUP(AU$1,'PY1 Data(H)'!$A$1:$BR$1,_xlfn.XLOOKUP($A71,'PY1 Data(H)'!$A$1:$A$288,'PY1 Data(H)'!$A$1:$BR$288))</f>
        <v>0</v>
      </c>
      <c r="AV71" s="176" cm="1">
        <f t="array" ref="AV71">_xlfn.XLOOKUP(AV$1,'PY1 Data(H)'!$A$1:$BR$1,_xlfn.XLOOKUP($A71,'PY1 Data(H)'!$A$1:$A$288,'PY1 Data(H)'!$A$1:$BR$288))</f>
        <v>0</v>
      </c>
      <c r="AW71" s="176" cm="1">
        <f t="array" ref="AW71">_xlfn.XLOOKUP(AW$1,'PY1 Data(H)'!$A$1:$BR$1,_xlfn.XLOOKUP($A71,'PY1 Data(H)'!$A$1:$A$288,'PY1 Data(H)'!$A$1:$BR$288))</f>
        <v>0</v>
      </c>
      <c r="AX71" s="176" cm="1">
        <f t="array" ref="AX71">_xlfn.XLOOKUP(AX$1,'PY1 Data(H)'!$A$1:$BR$1,_xlfn.XLOOKUP($A71,'PY1 Data(H)'!$A$1:$A$288,'PY1 Data(H)'!$A$1:$BR$288))</f>
        <v>0</v>
      </c>
      <c r="AY71" s="176" cm="1">
        <f t="array" ref="AY71">_xlfn.XLOOKUP(AY$1,'PY1 Data(H)'!$A$1:$BR$1,_xlfn.XLOOKUP($A71,'PY1 Data(H)'!$A$1:$A$288,'PY1 Data(H)'!$A$1:$BR$288))</f>
        <v>0</v>
      </c>
      <c r="AZ71" s="176" cm="1">
        <f t="array" ref="AZ71">_xlfn.XLOOKUP(AZ$1,'PY1 Data(H)'!$A$1:$BR$1,_xlfn.XLOOKUP($A71,'PY1 Data(H)'!$A$1:$A$288,'PY1 Data(H)'!$A$1:$BR$288))</f>
        <v>0</v>
      </c>
    </row>
    <row r="72" spans="1:52" x14ac:dyDescent="0.3">
      <c r="D72" s="176" t="e" cm="1">
        <f t="array" ref="D72">_xlfn.XLOOKUP(D$1,'PY1 Data(H)'!$A$1:$BR$1,_xlfn.XLOOKUP($A72,'PY1 Data(H)'!$A$1:$A$288,'PY1 Data(H)'!$A$1:$BR$288))</f>
        <v>#N/A</v>
      </c>
      <c r="E72" s="176" t="e" cm="1">
        <f t="array" ref="E72">_xlfn.XLOOKUP(E$1,'PY1 Data(H)'!$A$1:$BR$1,_xlfn.XLOOKUP($A72,'PY1 Data(H)'!$A$1:$A$288,'PY1 Data(H)'!$A$1:$BR$288))</f>
        <v>#N/A</v>
      </c>
      <c r="F72" s="176" t="e" cm="1">
        <f t="array" ref="F72">_xlfn.XLOOKUP(F$1,'PY1 Data(H)'!$A$1:$BR$1,_xlfn.XLOOKUP($A72,'PY1 Data(H)'!$A$1:$A$288,'PY1 Data(H)'!$A$1:$BR$288))</f>
        <v>#N/A</v>
      </c>
      <c r="G72" s="176" t="e" cm="1">
        <f t="array" ref="G72">_xlfn.XLOOKUP(G$1,'PY1 Data(H)'!$A$1:$BR$1,_xlfn.XLOOKUP($A72,'PY1 Data(H)'!$A$1:$A$288,'PY1 Data(H)'!$A$1:$BR$288))</f>
        <v>#N/A</v>
      </c>
      <c r="H72" s="176" t="e" cm="1">
        <f t="array" ref="H72">_xlfn.XLOOKUP(H$1,'PY1 Data(H)'!$A$1:$BR$1,_xlfn.XLOOKUP($A72,'PY1 Data(H)'!$A$1:$A$288,'PY1 Data(H)'!$A$1:$BR$288))</f>
        <v>#N/A</v>
      </c>
      <c r="I72" s="176" t="e" cm="1">
        <f t="array" ref="I72">_xlfn.XLOOKUP(I$1,'PY1 Data(H)'!$A$1:$BR$1,_xlfn.XLOOKUP($A72,'PY1 Data(H)'!$A$1:$A$288,'PY1 Data(H)'!$A$1:$BR$288))</f>
        <v>#N/A</v>
      </c>
      <c r="J72" s="176" t="e" cm="1">
        <f t="array" ref="J72">_xlfn.XLOOKUP(J$1,'PY1 Data(H)'!$A$1:$BR$1,_xlfn.XLOOKUP($A72,'PY1 Data(H)'!$A$1:$A$288,'PY1 Data(H)'!$A$1:$BR$288))</f>
        <v>#N/A</v>
      </c>
      <c r="K72" s="176" t="e" cm="1">
        <f t="array" ref="K72">_xlfn.XLOOKUP(K$1,'PY1 Data(H)'!$A$1:$BR$1,_xlfn.XLOOKUP($A72,'PY1 Data(H)'!$A$1:$A$288,'PY1 Data(H)'!$A$1:$BR$288))</f>
        <v>#N/A</v>
      </c>
      <c r="L72" s="176" t="e" cm="1">
        <f t="array" ref="L72">_xlfn.XLOOKUP(L$1,'PY1 Data(H)'!$A$1:$BR$1,_xlfn.XLOOKUP($A72,'PY1 Data(H)'!$A$1:$A$288,'PY1 Data(H)'!$A$1:$BR$288))</f>
        <v>#N/A</v>
      </c>
      <c r="M72" s="176" t="e" cm="1">
        <f t="array" ref="M72">_xlfn.XLOOKUP(M$1,'PY1 Data(H)'!$A$1:$BR$1,_xlfn.XLOOKUP($A72,'PY1 Data(H)'!$A$1:$A$288,'PY1 Data(H)'!$A$1:$BR$288))</f>
        <v>#N/A</v>
      </c>
      <c r="N72" s="176" t="e" cm="1">
        <f t="array" ref="N72">_xlfn.XLOOKUP(N$1,'PY1 Data(H)'!$A$1:$BR$1,_xlfn.XLOOKUP($A72,'PY1 Data(H)'!$A$1:$A$288,'PY1 Data(H)'!$A$1:$BR$288))</f>
        <v>#N/A</v>
      </c>
      <c r="O72" s="176" t="e" cm="1">
        <f t="array" ref="O72">_xlfn.XLOOKUP(O$1,'PY1 Data(H)'!$A$1:$BR$1,_xlfn.XLOOKUP($A72,'PY1 Data(H)'!$A$1:$A$288,'PY1 Data(H)'!$A$1:$BR$288))</f>
        <v>#N/A</v>
      </c>
      <c r="P72" s="176" t="e" cm="1">
        <f t="array" ref="P72">_xlfn.XLOOKUP(P$1,'PY1 Data(H)'!$A$1:$BR$1,_xlfn.XLOOKUP($A72,'PY1 Data(H)'!$A$1:$A$288,'PY1 Data(H)'!$A$1:$BR$288))</f>
        <v>#N/A</v>
      </c>
      <c r="Q72" s="176" t="e" cm="1">
        <f t="array" ref="Q72">_xlfn.XLOOKUP(Q$1,'PY1 Data(H)'!$A$1:$BR$1,_xlfn.XLOOKUP($A72,'PY1 Data(H)'!$A$1:$A$288,'PY1 Data(H)'!$A$1:$BR$288))</f>
        <v>#N/A</v>
      </c>
      <c r="R72" s="176" t="e" cm="1">
        <f t="array" ref="R72">_xlfn.XLOOKUP(R$1,'PY1 Data(H)'!$A$1:$BR$1,_xlfn.XLOOKUP($A72,'PY1 Data(H)'!$A$1:$A$288,'PY1 Data(H)'!$A$1:$BR$288))</f>
        <v>#N/A</v>
      </c>
      <c r="S72" s="176" t="e" cm="1">
        <f t="array" ref="S72">_xlfn.XLOOKUP(S$1,'PY1 Data(H)'!$A$1:$BR$1,_xlfn.XLOOKUP($A72,'PY1 Data(H)'!$A$1:$A$288,'PY1 Data(H)'!$A$1:$BR$288))</f>
        <v>#N/A</v>
      </c>
      <c r="T72" s="176" t="e" cm="1">
        <f t="array" ref="T72">_xlfn.XLOOKUP(T$1,'PY1 Data(H)'!$A$1:$BR$1,_xlfn.XLOOKUP($A72,'PY1 Data(H)'!$A$1:$A$288,'PY1 Data(H)'!$A$1:$BR$288))</f>
        <v>#N/A</v>
      </c>
      <c r="U72" s="176" t="e" cm="1">
        <f t="array" ref="U72">_xlfn.XLOOKUP(U$1,'PY1 Data(H)'!$A$1:$BR$1,_xlfn.XLOOKUP($A72,'PY1 Data(H)'!$A$1:$A$288,'PY1 Data(H)'!$A$1:$BR$288))</f>
        <v>#N/A</v>
      </c>
      <c r="V72" s="176" t="e" cm="1">
        <f t="array" ref="V72">_xlfn.XLOOKUP(V$1,'PY1 Data(H)'!$A$1:$BR$1,_xlfn.XLOOKUP($A72,'PY1 Data(H)'!$A$1:$A$288,'PY1 Data(H)'!$A$1:$BR$288))</f>
        <v>#N/A</v>
      </c>
      <c r="W72" s="176" t="e" cm="1">
        <f t="array" ref="W72">_xlfn.XLOOKUP(W$1,'PY1 Data(H)'!$A$1:$BR$1,_xlfn.XLOOKUP($A72,'PY1 Data(H)'!$A$1:$A$288,'PY1 Data(H)'!$A$1:$BR$288))</f>
        <v>#N/A</v>
      </c>
      <c r="X72" s="176" t="e" cm="1">
        <f t="array" ref="X72">_xlfn.XLOOKUP(X$1,'PY1 Data(H)'!$A$1:$BR$1,_xlfn.XLOOKUP($A72,'PY1 Data(H)'!$A$1:$A$288,'PY1 Data(H)'!$A$1:$BR$288))</f>
        <v>#N/A</v>
      </c>
      <c r="Y72" s="176" t="e" cm="1">
        <f t="array" ref="Y72">_xlfn.XLOOKUP(Y$1,'PY1 Data(H)'!$A$1:$BR$1,_xlfn.XLOOKUP($A72,'PY1 Data(H)'!$A$1:$A$288,'PY1 Data(H)'!$A$1:$BR$288))</f>
        <v>#N/A</v>
      </c>
      <c r="Z72" s="176" t="e" cm="1">
        <f t="array" ref="Z72">_xlfn.XLOOKUP(Z$1,'PY1 Data(H)'!$A$1:$BR$1,_xlfn.XLOOKUP($A72,'PY1 Data(H)'!$A$1:$A$288,'PY1 Data(H)'!$A$1:$BR$288))</f>
        <v>#N/A</v>
      </c>
      <c r="AA72" s="176" t="e" cm="1">
        <f t="array" ref="AA72">_xlfn.XLOOKUP(AA$1,'PY1 Data(H)'!$A$1:$BR$1,_xlfn.XLOOKUP($A72,'PY1 Data(H)'!$A$1:$A$288,'PY1 Data(H)'!$A$1:$BR$288))</f>
        <v>#N/A</v>
      </c>
      <c r="AB72" s="176" t="e" cm="1">
        <f t="array" ref="AB72">_xlfn.XLOOKUP(AB$1,'PY1 Data(H)'!$A$1:$BR$1,_xlfn.XLOOKUP($A72,'PY1 Data(H)'!$A$1:$A$288,'PY1 Data(H)'!$A$1:$BR$288))</f>
        <v>#N/A</v>
      </c>
      <c r="AC72" s="176" t="e" cm="1">
        <f t="array" ref="AC72">_xlfn.XLOOKUP(AC$1,'PY1 Data(H)'!$A$1:$BR$1,_xlfn.XLOOKUP($A72,'PY1 Data(H)'!$A$1:$A$288,'PY1 Data(H)'!$A$1:$BR$288))</f>
        <v>#N/A</v>
      </c>
      <c r="AD72" s="176" t="e" cm="1">
        <f t="array" ref="AD72">_xlfn.XLOOKUP(AD$1,'PY1 Data(H)'!$A$1:$BR$1,_xlfn.XLOOKUP($A72,'PY1 Data(H)'!$A$1:$A$288,'PY1 Data(H)'!$A$1:$BR$288))</f>
        <v>#N/A</v>
      </c>
      <c r="AE72" s="176" t="e" cm="1">
        <f t="array" ref="AE72">_xlfn.XLOOKUP(AE$1,'PY1 Data(H)'!$A$1:$BR$1,_xlfn.XLOOKUP($A72,'PY1 Data(H)'!$A$1:$A$288,'PY1 Data(H)'!$A$1:$BR$288))</f>
        <v>#N/A</v>
      </c>
      <c r="AF72" s="176" t="e" cm="1">
        <f t="array" ref="AF72">_xlfn.XLOOKUP(AF$1,'PY1 Data(H)'!$A$1:$BR$1,_xlfn.XLOOKUP($A72,'PY1 Data(H)'!$A$1:$A$288,'PY1 Data(H)'!$A$1:$BR$288))</f>
        <v>#N/A</v>
      </c>
      <c r="AG72" s="176" t="e" cm="1">
        <f t="array" ref="AG72">_xlfn.XLOOKUP(AG$1,'PY1 Data(H)'!$A$1:$BR$1,_xlfn.XLOOKUP($A72,'PY1 Data(H)'!$A$1:$A$288,'PY1 Data(H)'!$A$1:$BR$288))</f>
        <v>#N/A</v>
      </c>
      <c r="AH72" s="176" t="e" cm="1">
        <f t="array" ref="AH72">_xlfn.XLOOKUP(AH$1,'PY1 Data(H)'!$A$1:$BR$1,_xlfn.XLOOKUP($A72,'PY1 Data(H)'!$A$1:$A$288,'PY1 Data(H)'!$A$1:$BR$288))</f>
        <v>#N/A</v>
      </c>
      <c r="AI72" s="176" t="e" cm="1">
        <f t="array" ref="AI72">_xlfn.XLOOKUP(AI$1,'PY1 Data(H)'!$A$1:$BR$1,_xlfn.XLOOKUP($A72,'PY1 Data(H)'!$A$1:$A$288,'PY1 Data(H)'!$A$1:$BR$288))</f>
        <v>#N/A</v>
      </c>
      <c r="AJ72" s="176" t="e" cm="1">
        <f t="array" ref="AJ72">_xlfn.XLOOKUP(AJ$1,'PY1 Data(H)'!$A$1:$BR$1,_xlfn.XLOOKUP($A72,'PY1 Data(H)'!$A$1:$A$288,'PY1 Data(H)'!$A$1:$BR$288))</f>
        <v>#N/A</v>
      </c>
      <c r="AK72" s="176" t="e" cm="1">
        <f t="array" ref="AK72">_xlfn.XLOOKUP(AK$1,'PY1 Data(H)'!$A$1:$BR$1,_xlfn.XLOOKUP($A72,'PY1 Data(H)'!$A$1:$A$288,'PY1 Data(H)'!$A$1:$BR$288))</f>
        <v>#N/A</v>
      </c>
      <c r="AL72" s="176" t="e" cm="1">
        <f t="array" ref="AL72">_xlfn.XLOOKUP(AL$1,'PY1 Data(H)'!$A$1:$BR$1,_xlfn.XLOOKUP($A72,'PY1 Data(H)'!$A$1:$A$288,'PY1 Data(H)'!$A$1:$BR$288))</f>
        <v>#N/A</v>
      </c>
      <c r="AM72" s="176" t="e" cm="1">
        <f t="array" ref="AM72">_xlfn.XLOOKUP(AM$1,'PY1 Data(H)'!$A$1:$BR$1,_xlfn.XLOOKUP($A72,'PY1 Data(H)'!$A$1:$A$288,'PY1 Data(H)'!$A$1:$BR$288))</f>
        <v>#N/A</v>
      </c>
      <c r="AN72" s="176" t="e" cm="1">
        <f t="array" ref="AN72">_xlfn.XLOOKUP(AN$1,'PY1 Data(H)'!$A$1:$BR$1,_xlfn.XLOOKUP($A72,'PY1 Data(H)'!$A$1:$A$288,'PY1 Data(H)'!$A$1:$BR$288))</f>
        <v>#N/A</v>
      </c>
      <c r="AO72" s="176" t="e" cm="1">
        <f t="array" ref="AO72">_xlfn.XLOOKUP(AO$1,'PY1 Data(H)'!$A$1:$BR$1,_xlfn.XLOOKUP($A72,'PY1 Data(H)'!$A$1:$A$288,'PY1 Data(H)'!$A$1:$BR$288))</f>
        <v>#N/A</v>
      </c>
      <c r="AP72" s="176" t="e" cm="1">
        <f t="array" ref="AP72">_xlfn.XLOOKUP(AP$1,'PY1 Data(H)'!$A$1:$BR$1,_xlfn.XLOOKUP($A72,'PY1 Data(H)'!$A$1:$A$288,'PY1 Data(H)'!$A$1:$BR$288))</f>
        <v>#N/A</v>
      </c>
      <c r="AQ72" s="176" t="e" cm="1">
        <f t="array" ref="AQ72">_xlfn.XLOOKUP(AQ$1,'PY1 Data(H)'!$A$1:$BR$1,_xlfn.XLOOKUP($A72,'PY1 Data(H)'!$A$1:$A$288,'PY1 Data(H)'!$A$1:$BR$288))</f>
        <v>#N/A</v>
      </c>
      <c r="AR72" s="176" t="e" cm="1">
        <f t="array" ref="AR72">_xlfn.XLOOKUP(AR$1,'PY1 Data(H)'!$A$1:$BR$1,_xlfn.XLOOKUP($A72,'PY1 Data(H)'!$A$1:$A$288,'PY1 Data(H)'!$A$1:$BR$288))</f>
        <v>#N/A</v>
      </c>
      <c r="AS72" s="176" t="e" cm="1">
        <f t="array" ref="AS72">_xlfn.XLOOKUP(AS$1,'PY1 Data(H)'!$A$1:$BR$1,_xlfn.XLOOKUP($A72,'PY1 Data(H)'!$A$1:$A$288,'PY1 Data(H)'!$A$1:$BR$288))</f>
        <v>#N/A</v>
      </c>
      <c r="AT72" s="176" t="e" cm="1">
        <f t="array" ref="AT72">_xlfn.XLOOKUP(AT$1,'PY1 Data(H)'!$A$1:$BR$1,_xlfn.XLOOKUP($A72,'PY1 Data(H)'!$A$1:$A$288,'PY1 Data(H)'!$A$1:$BR$288))</f>
        <v>#N/A</v>
      </c>
      <c r="AU72" s="176" t="e" cm="1">
        <f t="array" ref="AU72">_xlfn.XLOOKUP(AU$1,'PY1 Data(H)'!$A$1:$BR$1,_xlfn.XLOOKUP($A72,'PY1 Data(H)'!$A$1:$A$288,'PY1 Data(H)'!$A$1:$BR$288))</f>
        <v>#N/A</v>
      </c>
      <c r="AV72" s="176" t="e" cm="1">
        <f t="array" ref="AV72">_xlfn.XLOOKUP(AV$1,'PY1 Data(H)'!$A$1:$BR$1,_xlfn.XLOOKUP($A72,'PY1 Data(H)'!$A$1:$A$288,'PY1 Data(H)'!$A$1:$BR$288))</f>
        <v>#N/A</v>
      </c>
      <c r="AW72" s="176" t="e" cm="1">
        <f t="array" ref="AW72">_xlfn.XLOOKUP(AW$1,'PY1 Data(H)'!$A$1:$BR$1,_xlfn.XLOOKUP($A72,'PY1 Data(H)'!$A$1:$A$288,'PY1 Data(H)'!$A$1:$BR$288))</f>
        <v>#N/A</v>
      </c>
      <c r="AX72" s="176" t="e" cm="1">
        <f t="array" ref="AX72">_xlfn.XLOOKUP(AX$1,'PY1 Data(H)'!$A$1:$BR$1,_xlfn.XLOOKUP($A72,'PY1 Data(H)'!$A$1:$A$288,'PY1 Data(H)'!$A$1:$BR$288))</f>
        <v>#N/A</v>
      </c>
      <c r="AY72" s="176" t="e" cm="1">
        <f t="array" ref="AY72">_xlfn.XLOOKUP(AY$1,'PY1 Data(H)'!$A$1:$BR$1,_xlfn.XLOOKUP($A72,'PY1 Data(H)'!$A$1:$A$288,'PY1 Data(H)'!$A$1:$BR$288))</f>
        <v>#N/A</v>
      </c>
      <c r="AZ72" s="176" t="e" cm="1">
        <f t="array" ref="AZ72">_xlfn.XLOOKUP(AZ$1,'PY1 Data(H)'!$A$1:$BR$1,_xlfn.XLOOKUP($A72,'PY1 Data(H)'!$A$1:$A$288,'PY1 Data(H)'!$A$1:$BR$288))</f>
        <v>#N/A</v>
      </c>
    </row>
    <row r="73" spans="1:52" x14ac:dyDescent="0.3">
      <c r="D73" s="176" t="e" cm="1">
        <f t="array" ref="D73">_xlfn.XLOOKUP(D$1,'PY1 Data(H)'!$A$1:$BR$1,_xlfn.XLOOKUP($A73,'PY1 Data(H)'!$A$1:$A$288,'PY1 Data(H)'!$A$1:$BR$288))</f>
        <v>#N/A</v>
      </c>
      <c r="E73" s="176" t="e" cm="1">
        <f t="array" ref="E73">_xlfn.XLOOKUP(E$1,'PY1 Data(H)'!$A$1:$BR$1,_xlfn.XLOOKUP($A73,'PY1 Data(H)'!$A$1:$A$288,'PY1 Data(H)'!$A$1:$BR$288))</f>
        <v>#N/A</v>
      </c>
      <c r="F73" s="176" t="e" cm="1">
        <f t="array" ref="F73">_xlfn.XLOOKUP(F$1,'PY1 Data(H)'!$A$1:$BR$1,_xlfn.XLOOKUP($A73,'PY1 Data(H)'!$A$1:$A$288,'PY1 Data(H)'!$A$1:$BR$288))</f>
        <v>#N/A</v>
      </c>
      <c r="G73" s="176" t="e" cm="1">
        <f t="array" ref="G73">_xlfn.XLOOKUP(G$1,'PY1 Data(H)'!$A$1:$BR$1,_xlfn.XLOOKUP($A73,'PY1 Data(H)'!$A$1:$A$288,'PY1 Data(H)'!$A$1:$BR$288))</f>
        <v>#N/A</v>
      </c>
      <c r="H73" s="176" t="e" cm="1">
        <f t="array" ref="H73">_xlfn.XLOOKUP(H$1,'PY1 Data(H)'!$A$1:$BR$1,_xlfn.XLOOKUP($A73,'PY1 Data(H)'!$A$1:$A$288,'PY1 Data(H)'!$A$1:$BR$288))</f>
        <v>#N/A</v>
      </c>
      <c r="I73" s="176" t="e" cm="1">
        <f t="array" ref="I73">_xlfn.XLOOKUP(I$1,'PY1 Data(H)'!$A$1:$BR$1,_xlfn.XLOOKUP($A73,'PY1 Data(H)'!$A$1:$A$288,'PY1 Data(H)'!$A$1:$BR$288))</f>
        <v>#N/A</v>
      </c>
      <c r="J73" s="176" t="e" cm="1">
        <f t="array" ref="J73">_xlfn.XLOOKUP(J$1,'PY1 Data(H)'!$A$1:$BR$1,_xlfn.XLOOKUP($A73,'PY1 Data(H)'!$A$1:$A$288,'PY1 Data(H)'!$A$1:$BR$288))</f>
        <v>#N/A</v>
      </c>
      <c r="K73" s="176" t="e" cm="1">
        <f t="array" ref="K73">_xlfn.XLOOKUP(K$1,'PY1 Data(H)'!$A$1:$BR$1,_xlfn.XLOOKUP($A73,'PY1 Data(H)'!$A$1:$A$288,'PY1 Data(H)'!$A$1:$BR$288))</f>
        <v>#N/A</v>
      </c>
      <c r="L73" s="176" t="e" cm="1">
        <f t="array" ref="L73">_xlfn.XLOOKUP(L$1,'PY1 Data(H)'!$A$1:$BR$1,_xlfn.XLOOKUP($A73,'PY1 Data(H)'!$A$1:$A$288,'PY1 Data(H)'!$A$1:$BR$288))</f>
        <v>#N/A</v>
      </c>
      <c r="M73" s="176" t="e" cm="1">
        <f t="array" ref="M73">_xlfn.XLOOKUP(M$1,'PY1 Data(H)'!$A$1:$BR$1,_xlfn.XLOOKUP($A73,'PY1 Data(H)'!$A$1:$A$288,'PY1 Data(H)'!$A$1:$BR$288))</f>
        <v>#N/A</v>
      </c>
      <c r="N73" s="176" t="e" cm="1">
        <f t="array" ref="N73">_xlfn.XLOOKUP(N$1,'PY1 Data(H)'!$A$1:$BR$1,_xlfn.XLOOKUP($A73,'PY1 Data(H)'!$A$1:$A$288,'PY1 Data(H)'!$A$1:$BR$288))</f>
        <v>#N/A</v>
      </c>
      <c r="O73" s="176" t="e" cm="1">
        <f t="array" ref="O73">_xlfn.XLOOKUP(O$1,'PY1 Data(H)'!$A$1:$BR$1,_xlfn.XLOOKUP($A73,'PY1 Data(H)'!$A$1:$A$288,'PY1 Data(H)'!$A$1:$BR$288))</f>
        <v>#N/A</v>
      </c>
      <c r="P73" s="176" t="e" cm="1">
        <f t="array" ref="P73">_xlfn.XLOOKUP(P$1,'PY1 Data(H)'!$A$1:$BR$1,_xlfn.XLOOKUP($A73,'PY1 Data(H)'!$A$1:$A$288,'PY1 Data(H)'!$A$1:$BR$288))</f>
        <v>#N/A</v>
      </c>
      <c r="Q73" s="176" t="e" cm="1">
        <f t="array" ref="Q73">_xlfn.XLOOKUP(Q$1,'PY1 Data(H)'!$A$1:$BR$1,_xlfn.XLOOKUP($A73,'PY1 Data(H)'!$A$1:$A$288,'PY1 Data(H)'!$A$1:$BR$288))</f>
        <v>#N/A</v>
      </c>
      <c r="R73" s="176" t="e" cm="1">
        <f t="array" ref="R73">_xlfn.XLOOKUP(R$1,'PY1 Data(H)'!$A$1:$BR$1,_xlfn.XLOOKUP($A73,'PY1 Data(H)'!$A$1:$A$288,'PY1 Data(H)'!$A$1:$BR$288))</f>
        <v>#N/A</v>
      </c>
      <c r="S73" s="176" t="e" cm="1">
        <f t="array" ref="S73">_xlfn.XLOOKUP(S$1,'PY1 Data(H)'!$A$1:$BR$1,_xlfn.XLOOKUP($A73,'PY1 Data(H)'!$A$1:$A$288,'PY1 Data(H)'!$A$1:$BR$288))</f>
        <v>#N/A</v>
      </c>
      <c r="T73" s="176" t="e" cm="1">
        <f t="array" ref="T73">_xlfn.XLOOKUP(T$1,'PY1 Data(H)'!$A$1:$BR$1,_xlfn.XLOOKUP($A73,'PY1 Data(H)'!$A$1:$A$288,'PY1 Data(H)'!$A$1:$BR$288))</f>
        <v>#N/A</v>
      </c>
      <c r="U73" s="176" t="e" cm="1">
        <f t="array" ref="U73">_xlfn.XLOOKUP(U$1,'PY1 Data(H)'!$A$1:$BR$1,_xlfn.XLOOKUP($A73,'PY1 Data(H)'!$A$1:$A$288,'PY1 Data(H)'!$A$1:$BR$288))</f>
        <v>#N/A</v>
      </c>
      <c r="V73" s="176" t="e" cm="1">
        <f t="array" ref="V73">_xlfn.XLOOKUP(V$1,'PY1 Data(H)'!$A$1:$BR$1,_xlfn.XLOOKUP($A73,'PY1 Data(H)'!$A$1:$A$288,'PY1 Data(H)'!$A$1:$BR$288))</f>
        <v>#N/A</v>
      </c>
      <c r="W73" s="176" t="e" cm="1">
        <f t="array" ref="W73">_xlfn.XLOOKUP(W$1,'PY1 Data(H)'!$A$1:$BR$1,_xlfn.XLOOKUP($A73,'PY1 Data(H)'!$A$1:$A$288,'PY1 Data(H)'!$A$1:$BR$288))</f>
        <v>#N/A</v>
      </c>
      <c r="X73" s="176" t="e" cm="1">
        <f t="array" ref="X73">_xlfn.XLOOKUP(X$1,'PY1 Data(H)'!$A$1:$BR$1,_xlfn.XLOOKUP($A73,'PY1 Data(H)'!$A$1:$A$288,'PY1 Data(H)'!$A$1:$BR$288))</f>
        <v>#N/A</v>
      </c>
      <c r="Y73" s="176" t="e" cm="1">
        <f t="array" ref="Y73">_xlfn.XLOOKUP(Y$1,'PY1 Data(H)'!$A$1:$BR$1,_xlfn.XLOOKUP($A73,'PY1 Data(H)'!$A$1:$A$288,'PY1 Data(H)'!$A$1:$BR$288))</f>
        <v>#N/A</v>
      </c>
      <c r="Z73" s="176" t="e" cm="1">
        <f t="array" ref="Z73">_xlfn.XLOOKUP(Z$1,'PY1 Data(H)'!$A$1:$BR$1,_xlfn.XLOOKUP($A73,'PY1 Data(H)'!$A$1:$A$288,'PY1 Data(H)'!$A$1:$BR$288))</f>
        <v>#N/A</v>
      </c>
      <c r="AA73" s="176" t="e" cm="1">
        <f t="array" ref="AA73">_xlfn.XLOOKUP(AA$1,'PY1 Data(H)'!$A$1:$BR$1,_xlfn.XLOOKUP($A73,'PY1 Data(H)'!$A$1:$A$288,'PY1 Data(H)'!$A$1:$BR$288))</f>
        <v>#N/A</v>
      </c>
      <c r="AB73" s="176" t="e" cm="1">
        <f t="array" ref="AB73">_xlfn.XLOOKUP(AB$1,'PY1 Data(H)'!$A$1:$BR$1,_xlfn.XLOOKUP($A73,'PY1 Data(H)'!$A$1:$A$288,'PY1 Data(H)'!$A$1:$BR$288))</f>
        <v>#N/A</v>
      </c>
      <c r="AC73" s="176" t="e" cm="1">
        <f t="array" ref="AC73">_xlfn.XLOOKUP(AC$1,'PY1 Data(H)'!$A$1:$BR$1,_xlfn.XLOOKUP($A73,'PY1 Data(H)'!$A$1:$A$288,'PY1 Data(H)'!$A$1:$BR$288))</f>
        <v>#N/A</v>
      </c>
      <c r="AD73" s="176" t="e" cm="1">
        <f t="array" ref="AD73">_xlfn.XLOOKUP(AD$1,'PY1 Data(H)'!$A$1:$BR$1,_xlfn.XLOOKUP($A73,'PY1 Data(H)'!$A$1:$A$288,'PY1 Data(H)'!$A$1:$BR$288))</f>
        <v>#N/A</v>
      </c>
      <c r="AE73" s="176" t="e" cm="1">
        <f t="array" ref="AE73">_xlfn.XLOOKUP(AE$1,'PY1 Data(H)'!$A$1:$BR$1,_xlfn.XLOOKUP($A73,'PY1 Data(H)'!$A$1:$A$288,'PY1 Data(H)'!$A$1:$BR$288))</f>
        <v>#N/A</v>
      </c>
      <c r="AF73" s="176" t="e" cm="1">
        <f t="array" ref="AF73">_xlfn.XLOOKUP(AF$1,'PY1 Data(H)'!$A$1:$BR$1,_xlfn.XLOOKUP($A73,'PY1 Data(H)'!$A$1:$A$288,'PY1 Data(H)'!$A$1:$BR$288))</f>
        <v>#N/A</v>
      </c>
      <c r="AG73" s="176" t="e" cm="1">
        <f t="array" ref="AG73">_xlfn.XLOOKUP(AG$1,'PY1 Data(H)'!$A$1:$BR$1,_xlfn.XLOOKUP($A73,'PY1 Data(H)'!$A$1:$A$288,'PY1 Data(H)'!$A$1:$BR$288))</f>
        <v>#N/A</v>
      </c>
      <c r="AH73" s="176" t="e" cm="1">
        <f t="array" ref="AH73">_xlfn.XLOOKUP(AH$1,'PY1 Data(H)'!$A$1:$BR$1,_xlfn.XLOOKUP($A73,'PY1 Data(H)'!$A$1:$A$288,'PY1 Data(H)'!$A$1:$BR$288))</f>
        <v>#N/A</v>
      </c>
      <c r="AI73" s="176" t="e" cm="1">
        <f t="array" ref="AI73">_xlfn.XLOOKUP(AI$1,'PY1 Data(H)'!$A$1:$BR$1,_xlfn.XLOOKUP($A73,'PY1 Data(H)'!$A$1:$A$288,'PY1 Data(H)'!$A$1:$BR$288))</f>
        <v>#N/A</v>
      </c>
      <c r="AJ73" s="176" t="e" cm="1">
        <f t="array" ref="AJ73">_xlfn.XLOOKUP(AJ$1,'PY1 Data(H)'!$A$1:$BR$1,_xlfn.XLOOKUP($A73,'PY1 Data(H)'!$A$1:$A$288,'PY1 Data(H)'!$A$1:$BR$288))</f>
        <v>#N/A</v>
      </c>
      <c r="AK73" s="176" t="e" cm="1">
        <f t="array" ref="AK73">_xlfn.XLOOKUP(AK$1,'PY1 Data(H)'!$A$1:$BR$1,_xlfn.XLOOKUP($A73,'PY1 Data(H)'!$A$1:$A$288,'PY1 Data(H)'!$A$1:$BR$288))</f>
        <v>#N/A</v>
      </c>
      <c r="AL73" s="176" t="e" cm="1">
        <f t="array" ref="AL73">_xlfn.XLOOKUP(AL$1,'PY1 Data(H)'!$A$1:$BR$1,_xlfn.XLOOKUP($A73,'PY1 Data(H)'!$A$1:$A$288,'PY1 Data(H)'!$A$1:$BR$288))</f>
        <v>#N/A</v>
      </c>
      <c r="AM73" s="176" t="e" cm="1">
        <f t="array" ref="AM73">_xlfn.XLOOKUP(AM$1,'PY1 Data(H)'!$A$1:$BR$1,_xlfn.XLOOKUP($A73,'PY1 Data(H)'!$A$1:$A$288,'PY1 Data(H)'!$A$1:$BR$288))</f>
        <v>#N/A</v>
      </c>
      <c r="AN73" s="176" t="e" cm="1">
        <f t="array" ref="AN73">_xlfn.XLOOKUP(AN$1,'PY1 Data(H)'!$A$1:$BR$1,_xlfn.XLOOKUP($A73,'PY1 Data(H)'!$A$1:$A$288,'PY1 Data(H)'!$A$1:$BR$288))</f>
        <v>#N/A</v>
      </c>
      <c r="AO73" s="176" t="e" cm="1">
        <f t="array" ref="AO73">_xlfn.XLOOKUP(AO$1,'PY1 Data(H)'!$A$1:$BR$1,_xlfn.XLOOKUP($A73,'PY1 Data(H)'!$A$1:$A$288,'PY1 Data(H)'!$A$1:$BR$288))</f>
        <v>#N/A</v>
      </c>
      <c r="AP73" s="176" t="e" cm="1">
        <f t="array" ref="AP73">_xlfn.XLOOKUP(AP$1,'PY1 Data(H)'!$A$1:$BR$1,_xlfn.XLOOKUP($A73,'PY1 Data(H)'!$A$1:$A$288,'PY1 Data(H)'!$A$1:$BR$288))</f>
        <v>#N/A</v>
      </c>
      <c r="AQ73" s="176" t="e" cm="1">
        <f t="array" ref="AQ73">_xlfn.XLOOKUP(AQ$1,'PY1 Data(H)'!$A$1:$BR$1,_xlfn.XLOOKUP($A73,'PY1 Data(H)'!$A$1:$A$288,'PY1 Data(H)'!$A$1:$BR$288))</f>
        <v>#N/A</v>
      </c>
      <c r="AR73" s="176" t="e" cm="1">
        <f t="array" ref="AR73">_xlfn.XLOOKUP(AR$1,'PY1 Data(H)'!$A$1:$BR$1,_xlfn.XLOOKUP($A73,'PY1 Data(H)'!$A$1:$A$288,'PY1 Data(H)'!$A$1:$BR$288))</f>
        <v>#N/A</v>
      </c>
      <c r="AS73" s="176" t="e" cm="1">
        <f t="array" ref="AS73">_xlfn.XLOOKUP(AS$1,'PY1 Data(H)'!$A$1:$BR$1,_xlfn.XLOOKUP($A73,'PY1 Data(H)'!$A$1:$A$288,'PY1 Data(H)'!$A$1:$BR$288))</f>
        <v>#N/A</v>
      </c>
      <c r="AT73" s="176" t="e" cm="1">
        <f t="array" ref="AT73">_xlfn.XLOOKUP(AT$1,'PY1 Data(H)'!$A$1:$BR$1,_xlfn.XLOOKUP($A73,'PY1 Data(H)'!$A$1:$A$288,'PY1 Data(H)'!$A$1:$BR$288))</f>
        <v>#N/A</v>
      </c>
      <c r="AU73" s="176" t="e" cm="1">
        <f t="array" ref="AU73">_xlfn.XLOOKUP(AU$1,'PY1 Data(H)'!$A$1:$BR$1,_xlfn.XLOOKUP($A73,'PY1 Data(H)'!$A$1:$A$288,'PY1 Data(H)'!$A$1:$BR$288))</f>
        <v>#N/A</v>
      </c>
      <c r="AV73" s="176" t="e" cm="1">
        <f t="array" ref="AV73">_xlfn.XLOOKUP(AV$1,'PY1 Data(H)'!$A$1:$BR$1,_xlfn.XLOOKUP($A73,'PY1 Data(H)'!$A$1:$A$288,'PY1 Data(H)'!$A$1:$BR$288))</f>
        <v>#N/A</v>
      </c>
      <c r="AW73" s="176" t="e" cm="1">
        <f t="array" ref="AW73">_xlfn.XLOOKUP(AW$1,'PY1 Data(H)'!$A$1:$BR$1,_xlfn.XLOOKUP($A73,'PY1 Data(H)'!$A$1:$A$288,'PY1 Data(H)'!$A$1:$BR$288))</f>
        <v>#N/A</v>
      </c>
      <c r="AX73" s="176" t="e" cm="1">
        <f t="array" ref="AX73">_xlfn.XLOOKUP(AX$1,'PY1 Data(H)'!$A$1:$BR$1,_xlfn.XLOOKUP($A73,'PY1 Data(H)'!$A$1:$A$288,'PY1 Data(H)'!$A$1:$BR$288))</f>
        <v>#N/A</v>
      </c>
      <c r="AY73" s="176" t="e" cm="1">
        <f t="array" ref="AY73">_xlfn.XLOOKUP(AY$1,'PY1 Data(H)'!$A$1:$BR$1,_xlfn.XLOOKUP($A73,'PY1 Data(H)'!$A$1:$A$288,'PY1 Data(H)'!$A$1:$BR$288))</f>
        <v>#N/A</v>
      </c>
      <c r="AZ73" s="176" t="e" cm="1">
        <f t="array" ref="AZ73">_xlfn.XLOOKUP(AZ$1,'PY1 Data(H)'!$A$1:$BR$1,_xlfn.XLOOKUP($A73,'PY1 Data(H)'!$A$1:$A$288,'PY1 Data(H)'!$A$1:$BR$288))</f>
        <v>#N/A</v>
      </c>
    </row>
    <row r="74" spans="1:52" x14ac:dyDescent="0.3">
      <c r="D74" s="176" t="e" cm="1">
        <f t="array" ref="D74">_xlfn.XLOOKUP(D$1,'PY1 Data(H)'!$A$1:$BR$1,_xlfn.XLOOKUP($A74,'PY1 Data(H)'!$A$1:$A$288,'PY1 Data(H)'!$A$1:$BR$288))</f>
        <v>#N/A</v>
      </c>
      <c r="E74" s="176" t="e" cm="1">
        <f t="array" ref="E74">_xlfn.XLOOKUP(E$1,'PY1 Data(H)'!$A$1:$BR$1,_xlfn.XLOOKUP($A74,'PY1 Data(H)'!$A$1:$A$288,'PY1 Data(H)'!$A$1:$BR$288))</f>
        <v>#N/A</v>
      </c>
      <c r="F74" s="176" t="e" cm="1">
        <f t="array" ref="F74">_xlfn.XLOOKUP(F$1,'PY1 Data(H)'!$A$1:$BR$1,_xlfn.XLOOKUP($A74,'PY1 Data(H)'!$A$1:$A$288,'PY1 Data(H)'!$A$1:$BR$288))</f>
        <v>#N/A</v>
      </c>
      <c r="G74" s="176" t="e" cm="1">
        <f t="array" ref="G74">_xlfn.XLOOKUP(G$1,'PY1 Data(H)'!$A$1:$BR$1,_xlfn.XLOOKUP($A74,'PY1 Data(H)'!$A$1:$A$288,'PY1 Data(H)'!$A$1:$BR$288))</f>
        <v>#N/A</v>
      </c>
      <c r="H74" s="176" t="e" cm="1">
        <f t="array" ref="H74">_xlfn.XLOOKUP(H$1,'PY1 Data(H)'!$A$1:$BR$1,_xlfn.XLOOKUP($A74,'PY1 Data(H)'!$A$1:$A$288,'PY1 Data(H)'!$A$1:$BR$288))</f>
        <v>#N/A</v>
      </c>
      <c r="I74" s="176" t="e" cm="1">
        <f t="array" ref="I74">_xlfn.XLOOKUP(I$1,'PY1 Data(H)'!$A$1:$BR$1,_xlfn.XLOOKUP($A74,'PY1 Data(H)'!$A$1:$A$288,'PY1 Data(H)'!$A$1:$BR$288))</f>
        <v>#N/A</v>
      </c>
      <c r="J74" s="176" t="e" cm="1">
        <f t="array" ref="J74">_xlfn.XLOOKUP(J$1,'PY1 Data(H)'!$A$1:$BR$1,_xlfn.XLOOKUP($A74,'PY1 Data(H)'!$A$1:$A$288,'PY1 Data(H)'!$A$1:$BR$288))</f>
        <v>#N/A</v>
      </c>
      <c r="K74" s="176" t="e" cm="1">
        <f t="array" ref="K74">_xlfn.XLOOKUP(K$1,'PY1 Data(H)'!$A$1:$BR$1,_xlfn.XLOOKUP($A74,'PY1 Data(H)'!$A$1:$A$288,'PY1 Data(H)'!$A$1:$BR$288))</f>
        <v>#N/A</v>
      </c>
      <c r="L74" s="176" t="e" cm="1">
        <f t="array" ref="L74">_xlfn.XLOOKUP(L$1,'PY1 Data(H)'!$A$1:$BR$1,_xlfn.XLOOKUP($A74,'PY1 Data(H)'!$A$1:$A$288,'PY1 Data(H)'!$A$1:$BR$288))</f>
        <v>#N/A</v>
      </c>
      <c r="M74" s="176" t="e" cm="1">
        <f t="array" ref="M74">_xlfn.XLOOKUP(M$1,'PY1 Data(H)'!$A$1:$BR$1,_xlfn.XLOOKUP($A74,'PY1 Data(H)'!$A$1:$A$288,'PY1 Data(H)'!$A$1:$BR$288))</f>
        <v>#N/A</v>
      </c>
      <c r="N74" s="176" t="e" cm="1">
        <f t="array" ref="N74">_xlfn.XLOOKUP(N$1,'PY1 Data(H)'!$A$1:$BR$1,_xlfn.XLOOKUP($A74,'PY1 Data(H)'!$A$1:$A$288,'PY1 Data(H)'!$A$1:$BR$288))</f>
        <v>#N/A</v>
      </c>
      <c r="O74" s="176" t="e" cm="1">
        <f t="array" ref="O74">_xlfn.XLOOKUP(O$1,'PY1 Data(H)'!$A$1:$BR$1,_xlfn.XLOOKUP($A74,'PY1 Data(H)'!$A$1:$A$288,'PY1 Data(H)'!$A$1:$BR$288))</f>
        <v>#N/A</v>
      </c>
      <c r="P74" s="176" t="e" cm="1">
        <f t="array" ref="P74">_xlfn.XLOOKUP(P$1,'PY1 Data(H)'!$A$1:$BR$1,_xlfn.XLOOKUP($A74,'PY1 Data(H)'!$A$1:$A$288,'PY1 Data(H)'!$A$1:$BR$288))</f>
        <v>#N/A</v>
      </c>
      <c r="Q74" s="176" t="e" cm="1">
        <f t="array" ref="Q74">_xlfn.XLOOKUP(Q$1,'PY1 Data(H)'!$A$1:$BR$1,_xlfn.XLOOKUP($A74,'PY1 Data(H)'!$A$1:$A$288,'PY1 Data(H)'!$A$1:$BR$288))</f>
        <v>#N/A</v>
      </c>
      <c r="R74" s="176" t="e" cm="1">
        <f t="array" ref="R74">_xlfn.XLOOKUP(R$1,'PY1 Data(H)'!$A$1:$BR$1,_xlfn.XLOOKUP($A74,'PY1 Data(H)'!$A$1:$A$288,'PY1 Data(H)'!$A$1:$BR$288))</f>
        <v>#N/A</v>
      </c>
      <c r="S74" s="176" t="e" cm="1">
        <f t="array" ref="S74">_xlfn.XLOOKUP(S$1,'PY1 Data(H)'!$A$1:$BR$1,_xlfn.XLOOKUP($A74,'PY1 Data(H)'!$A$1:$A$288,'PY1 Data(H)'!$A$1:$BR$288))</f>
        <v>#N/A</v>
      </c>
      <c r="T74" s="176" t="e" cm="1">
        <f t="array" ref="T74">_xlfn.XLOOKUP(T$1,'PY1 Data(H)'!$A$1:$BR$1,_xlfn.XLOOKUP($A74,'PY1 Data(H)'!$A$1:$A$288,'PY1 Data(H)'!$A$1:$BR$288))</f>
        <v>#N/A</v>
      </c>
      <c r="U74" s="176" t="e" cm="1">
        <f t="array" ref="U74">_xlfn.XLOOKUP(U$1,'PY1 Data(H)'!$A$1:$BR$1,_xlfn.XLOOKUP($A74,'PY1 Data(H)'!$A$1:$A$288,'PY1 Data(H)'!$A$1:$BR$288))</f>
        <v>#N/A</v>
      </c>
      <c r="V74" s="176" t="e" cm="1">
        <f t="array" ref="V74">_xlfn.XLOOKUP(V$1,'PY1 Data(H)'!$A$1:$BR$1,_xlfn.XLOOKUP($A74,'PY1 Data(H)'!$A$1:$A$288,'PY1 Data(H)'!$A$1:$BR$288))</f>
        <v>#N/A</v>
      </c>
      <c r="W74" s="176" t="e" cm="1">
        <f t="array" ref="W74">_xlfn.XLOOKUP(W$1,'PY1 Data(H)'!$A$1:$BR$1,_xlfn.XLOOKUP($A74,'PY1 Data(H)'!$A$1:$A$288,'PY1 Data(H)'!$A$1:$BR$288))</f>
        <v>#N/A</v>
      </c>
      <c r="X74" s="176" t="e" cm="1">
        <f t="array" ref="X74">_xlfn.XLOOKUP(X$1,'PY1 Data(H)'!$A$1:$BR$1,_xlfn.XLOOKUP($A74,'PY1 Data(H)'!$A$1:$A$288,'PY1 Data(H)'!$A$1:$BR$288))</f>
        <v>#N/A</v>
      </c>
      <c r="Y74" s="176" t="e" cm="1">
        <f t="array" ref="Y74">_xlfn.XLOOKUP(Y$1,'PY1 Data(H)'!$A$1:$BR$1,_xlfn.XLOOKUP($A74,'PY1 Data(H)'!$A$1:$A$288,'PY1 Data(H)'!$A$1:$BR$288))</f>
        <v>#N/A</v>
      </c>
      <c r="Z74" s="176" t="e" cm="1">
        <f t="array" ref="Z74">_xlfn.XLOOKUP(Z$1,'PY1 Data(H)'!$A$1:$BR$1,_xlfn.XLOOKUP($A74,'PY1 Data(H)'!$A$1:$A$288,'PY1 Data(H)'!$A$1:$BR$288))</f>
        <v>#N/A</v>
      </c>
      <c r="AA74" s="176" t="e" cm="1">
        <f t="array" ref="AA74">_xlfn.XLOOKUP(AA$1,'PY1 Data(H)'!$A$1:$BR$1,_xlfn.XLOOKUP($A74,'PY1 Data(H)'!$A$1:$A$288,'PY1 Data(H)'!$A$1:$BR$288))</f>
        <v>#N/A</v>
      </c>
      <c r="AB74" s="176" t="e" cm="1">
        <f t="array" ref="AB74">_xlfn.XLOOKUP(AB$1,'PY1 Data(H)'!$A$1:$BR$1,_xlfn.XLOOKUP($A74,'PY1 Data(H)'!$A$1:$A$288,'PY1 Data(H)'!$A$1:$BR$288))</f>
        <v>#N/A</v>
      </c>
      <c r="AC74" s="176" t="e" cm="1">
        <f t="array" ref="AC74">_xlfn.XLOOKUP(AC$1,'PY1 Data(H)'!$A$1:$BR$1,_xlfn.XLOOKUP($A74,'PY1 Data(H)'!$A$1:$A$288,'PY1 Data(H)'!$A$1:$BR$288))</f>
        <v>#N/A</v>
      </c>
      <c r="AD74" s="176" t="e" cm="1">
        <f t="array" ref="AD74">_xlfn.XLOOKUP(AD$1,'PY1 Data(H)'!$A$1:$BR$1,_xlfn.XLOOKUP($A74,'PY1 Data(H)'!$A$1:$A$288,'PY1 Data(H)'!$A$1:$BR$288))</f>
        <v>#N/A</v>
      </c>
      <c r="AE74" s="176" t="e" cm="1">
        <f t="array" ref="AE74">_xlfn.XLOOKUP(AE$1,'PY1 Data(H)'!$A$1:$BR$1,_xlfn.XLOOKUP($A74,'PY1 Data(H)'!$A$1:$A$288,'PY1 Data(H)'!$A$1:$BR$288))</f>
        <v>#N/A</v>
      </c>
      <c r="AF74" s="176" t="e" cm="1">
        <f t="array" ref="AF74">_xlfn.XLOOKUP(AF$1,'PY1 Data(H)'!$A$1:$BR$1,_xlfn.XLOOKUP($A74,'PY1 Data(H)'!$A$1:$A$288,'PY1 Data(H)'!$A$1:$BR$288))</f>
        <v>#N/A</v>
      </c>
      <c r="AG74" s="176" t="e" cm="1">
        <f t="array" ref="AG74">_xlfn.XLOOKUP(AG$1,'PY1 Data(H)'!$A$1:$BR$1,_xlfn.XLOOKUP($A74,'PY1 Data(H)'!$A$1:$A$288,'PY1 Data(H)'!$A$1:$BR$288))</f>
        <v>#N/A</v>
      </c>
      <c r="AH74" s="176" t="e" cm="1">
        <f t="array" ref="AH74">_xlfn.XLOOKUP(AH$1,'PY1 Data(H)'!$A$1:$BR$1,_xlfn.XLOOKUP($A74,'PY1 Data(H)'!$A$1:$A$288,'PY1 Data(H)'!$A$1:$BR$288))</f>
        <v>#N/A</v>
      </c>
      <c r="AI74" s="176" t="e" cm="1">
        <f t="array" ref="AI74">_xlfn.XLOOKUP(AI$1,'PY1 Data(H)'!$A$1:$BR$1,_xlfn.XLOOKUP($A74,'PY1 Data(H)'!$A$1:$A$288,'PY1 Data(H)'!$A$1:$BR$288))</f>
        <v>#N/A</v>
      </c>
      <c r="AJ74" s="176" t="e" cm="1">
        <f t="array" ref="AJ74">_xlfn.XLOOKUP(AJ$1,'PY1 Data(H)'!$A$1:$BR$1,_xlfn.XLOOKUP($A74,'PY1 Data(H)'!$A$1:$A$288,'PY1 Data(H)'!$A$1:$BR$288))</f>
        <v>#N/A</v>
      </c>
      <c r="AK74" s="176" t="e" cm="1">
        <f t="array" ref="AK74">_xlfn.XLOOKUP(AK$1,'PY1 Data(H)'!$A$1:$BR$1,_xlfn.XLOOKUP($A74,'PY1 Data(H)'!$A$1:$A$288,'PY1 Data(H)'!$A$1:$BR$288))</f>
        <v>#N/A</v>
      </c>
      <c r="AL74" s="176" t="e" cm="1">
        <f t="array" ref="AL74">_xlfn.XLOOKUP(AL$1,'PY1 Data(H)'!$A$1:$BR$1,_xlfn.XLOOKUP($A74,'PY1 Data(H)'!$A$1:$A$288,'PY1 Data(H)'!$A$1:$BR$288))</f>
        <v>#N/A</v>
      </c>
      <c r="AM74" s="176" t="e" cm="1">
        <f t="array" ref="AM74">_xlfn.XLOOKUP(AM$1,'PY1 Data(H)'!$A$1:$BR$1,_xlfn.XLOOKUP($A74,'PY1 Data(H)'!$A$1:$A$288,'PY1 Data(H)'!$A$1:$BR$288))</f>
        <v>#N/A</v>
      </c>
      <c r="AN74" s="176" t="e" cm="1">
        <f t="array" ref="AN74">_xlfn.XLOOKUP(AN$1,'PY1 Data(H)'!$A$1:$BR$1,_xlfn.XLOOKUP($A74,'PY1 Data(H)'!$A$1:$A$288,'PY1 Data(H)'!$A$1:$BR$288))</f>
        <v>#N/A</v>
      </c>
      <c r="AO74" s="176" t="e" cm="1">
        <f t="array" ref="AO74">_xlfn.XLOOKUP(AO$1,'PY1 Data(H)'!$A$1:$BR$1,_xlfn.XLOOKUP($A74,'PY1 Data(H)'!$A$1:$A$288,'PY1 Data(H)'!$A$1:$BR$288))</f>
        <v>#N/A</v>
      </c>
      <c r="AP74" s="176" t="e" cm="1">
        <f t="array" ref="AP74">_xlfn.XLOOKUP(AP$1,'PY1 Data(H)'!$A$1:$BR$1,_xlfn.XLOOKUP($A74,'PY1 Data(H)'!$A$1:$A$288,'PY1 Data(H)'!$A$1:$BR$288))</f>
        <v>#N/A</v>
      </c>
      <c r="AQ74" s="176" t="e" cm="1">
        <f t="array" ref="AQ74">_xlfn.XLOOKUP(AQ$1,'PY1 Data(H)'!$A$1:$BR$1,_xlfn.XLOOKUP($A74,'PY1 Data(H)'!$A$1:$A$288,'PY1 Data(H)'!$A$1:$BR$288))</f>
        <v>#N/A</v>
      </c>
      <c r="AR74" s="176" t="e" cm="1">
        <f t="array" ref="AR74">_xlfn.XLOOKUP(AR$1,'PY1 Data(H)'!$A$1:$BR$1,_xlfn.XLOOKUP($A74,'PY1 Data(H)'!$A$1:$A$288,'PY1 Data(H)'!$A$1:$BR$288))</f>
        <v>#N/A</v>
      </c>
      <c r="AS74" s="176" t="e" cm="1">
        <f t="array" ref="AS74">_xlfn.XLOOKUP(AS$1,'PY1 Data(H)'!$A$1:$BR$1,_xlfn.XLOOKUP($A74,'PY1 Data(H)'!$A$1:$A$288,'PY1 Data(H)'!$A$1:$BR$288))</f>
        <v>#N/A</v>
      </c>
      <c r="AT74" s="176" t="e" cm="1">
        <f t="array" ref="AT74">_xlfn.XLOOKUP(AT$1,'PY1 Data(H)'!$A$1:$BR$1,_xlfn.XLOOKUP($A74,'PY1 Data(H)'!$A$1:$A$288,'PY1 Data(H)'!$A$1:$BR$288))</f>
        <v>#N/A</v>
      </c>
      <c r="AU74" s="176" t="e" cm="1">
        <f t="array" ref="AU74">_xlfn.XLOOKUP(AU$1,'PY1 Data(H)'!$A$1:$BR$1,_xlfn.XLOOKUP($A74,'PY1 Data(H)'!$A$1:$A$288,'PY1 Data(H)'!$A$1:$BR$288))</f>
        <v>#N/A</v>
      </c>
      <c r="AV74" s="176" t="e" cm="1">
        <f t="array" ref="AV74">_xlfn.XLOOKUP(AV$1,'PY1 Data(H)'!$A$1:$BR$1,_xlfn.XLOOKUP($A74,'PY1 Data(H)'!$A$1:$A$288,'PY1 Data(H)'!$A$1:$BR$288))</f>
        <v>#N/A</v>
      </c>
      <c r="AW74" s="176" t="e" cm="1">
        <f t="array" ref="AW74">_xlfn.XLOOKUP(AW$1,'PY1 Data(H)'!$A$1:$BR$1,_xlfn.XLOOKUP($A74,'PY1 Data(H)'!$A$1:$A$288,'PY1 Data(H)'!$A$1:$BR$288))</f>
        <v>#N/A</v>
      </c>
      <c r="AX74" s="176" t="e" cm="1">
        <f t="array" ref="AX74">_xlfn.XLOOKUP(AX$1,'PY1 Data(H)'!$A$1:$BR$1,_xlfn.XLOOKUP($A74,'PY1 Data(H)'!$A$1:$A$288,'PY1 Data(H)'!$A$1:$BR$288))</f>
        <v>#N/A</v>
      </c>
      <c r="AY74" s="176" t="e" cm="1">
        <f t="array" ref="AY74">_xlfn.XLOOKUP(AY$1,'PY1 Data(H)'!$A$1:$BR$1,_xlfn.XLOOKUP($A74,'PY1 Data(H)'!$A$1:$A$288,'PY1 Data(H)'!$A$1:$BR$288))</f>
        <v>#N/A</v>
      </c>
      <c r="AZ74" s="176" t="e" cm="1">
        <f t="array" ref="AZ74">_xlfn.XLOOKUP(AZ$1,'PY1 Data(H)'!$A$1:$BR$1,_xlfn.XLOOKUP($A74,'PY1 Data(H)'!$A$1:$A$288,'PY1 Data(H)'!$A$1:$BR$288))</f>
        <v>#N/A</v>
      </c>
    </row>
    <row r="75" spans="1:52" x14ac:dyDescent="0.3">
      <c r="A75">
        <v>596</v>
      </c>
      <c r="D75" s="176" cm="1">
        <f t="array" ref="D75">_xlfn.XLOOKUP(D$1,'PY1 Data(H)'!$A$1:$BR$1,_xlfn.XLOOKUP($A75,'PY1 Data(H)'!$A$1:$A$288,'PY1 Data(H)'!$A$1:$BR$288))</f>
        <v>52</v>
      </c>
      <c r="E75" s="176" cm="1">
        <f t="array" ref="E75">_xlfn.XLOOKUP(E$1,'PY1 Data(H)'!$A$1:$BR$1,_xlfn.XLOOKUP($A75,'PY1 Data(H)'!$A$1:$A$288,'PY1 Data(H)'!$A$1:$BR$288))</f>
        <v>52</v>
      </c>
      <c r="F75" s="176" cm="1">
        <f t="array" ref="F75">_xlfn.XLOOKUP(F$1,'PY1 Data(H)'!$A$1:$BR$1,_xlfn.XLOOKUP($A75,'PY1 Data(H)'!$A$1:$A$288,'PY1 Data(H)'!$A$1:$BR$288))</f>
        <v>52</v>
      </c>
      <c r="G75" s="176" cm="1">
        <f t="array" ref="G75">_xlfn.XLOOKUP(G$1,'PY1 Data(H)'!$A$1:$BR$1,_xlfn.XLOOKUP($A75,'PY1 Data(H)'!$A$1:$A$288,'PY1 Data(H)'!$A$1:$BR$288))</f>
        <v>52</v>
      </c>
      <c r="H75" s="176" cm="1">
        <f t="array" ref="H75">_xlfn.XLOOKUP(H$1,'PY1 Data(H)'!$A$1:$BR$1,_xlfn.XLOOKUP($A75,'PY1 Data(H)'!$A$1:$A$288,'PY1 Data(H)'!$A$1:$BR$288))</f>
        <v>52</v>
      </c>
      <c r="I75" s="176" cm="1">
        <f t="array" ref="I75">_xlfn.XLOOKUP(I$1,'PY1 Data(H)'!$A$1:$BR$1,_xlfn.XLOOKUP($A75,'PY1 Data(H)'!$A$1:$A$288,'PY1 Data(H)'!$A$1:$BR$288))</f>
        <v>0</v>
      </c>
      <c r="J75" s="176" cm="1">
        <f t="array" ref="J75">_xlfn.XLOOKUP(J$1,'PY1 Data(H)'!$A$1:$BR$1,_xlfn.XLOOKUP($A75,'PY1 Data(H)'!$A$1:$A$288,'PY1 Data(H)'!$A$1:$BR$288))</f>
        <v>52</v>
      </c>
      <c r="K75" s="176" cm="1">
        <f t="array" ref="K75">_xlfn.XLOOKUP(K$1,'PY1 Data(H)'!$A$1:$BR$1,_xlfn.XLOOKUP($A75,'PY1 Data(H)'!$A$1:$A$288,'PY1 Data(H)'!$A$1:$BR$288))</f>
        <v>52</v>
      </c>
      <c r="L75" s="176" cm="1">
        <f t="array" ref="L75">_xlfn.XLOOKUP(L$1,'PY1 Data(H)'!$A$1:$BR$1,_xlfn.XLOOKUP($A75,'PY1 Data(H)'!$A$1:$A$288,'PY1 Data(H)'!$A$1:$BR$288))</f>
        <v>0</v>
      </c>
      <c r="M75" s="176" cm="1">
        <f t="array" ref="M75">_xlfn.XLOOKUP(M$1,'PY1 Data(H)'!$A$1:$BR$1,_xlfn.XLOOKUP($A75,'PY1 Data(H)'!$A$1:$A$288,'PY1 Data(H)'!$A$1:$BR$288))</f>
        <v>52</v>
      </c>
      <c r="N75" s="176" cm="1">
        <f t="array" ref="N75">_xlfn.XLOOKUP(N$1,'PY1 Data(H)'!$A$1:$BR$1,_xlfn.XLOOKUP($A75,'PY1 Data(H)'!$A$1:$A$288,'PY1 Data(H)'!$A$1:$BR$288))</f>
        <v>52</v>
      </c>
      <c r="O75" s="176" cm="1">
        <f t="array" ref="O75">_xlfn.XLOOKUP(O$1,'PY1 Data(H)'!$A$1:$BR$1,_xlfn.XLOOKUP($A75,'PY1 Data(H)'!$A$1:$A$288,'PY1 Data(H)'!$A$1:$BR$288))</f>
        <v>0</v>
      </c>
      <c r="P75" s="176" cm="1">
        <f t="array" ref="P75">_xlfn.XLOOKUP(P$1,'PY1 Data(H)'!$A$1:$BR$1,_xlfn.XLOOKUP($A75,'PY1 Data(H)'!$A$1:$A$288,'PY1 Data(H)'!$A$1:$BR$288))</f>
        <v>52</v>
      </c>
      <c r="Q75" s="176" cm="1">
        <f t="array" ref="Q75">_xlfn.XLOOKUP(Q$1,'PY1 Data(H)'!$A$1:$BR$1,_xlfn.XLOOKUP($A75,'PY1 Data(H)'!$A$1:$A$288,'PY1 Data(H)'!$A$1:$BR$288))</f>
        <v>52</v>
      </c>
      <c r="R75" s="176" cm="1">
        <f t="array" ref="R75">_xlfn.XLOOKUP(R$1,'PY1 Data(H)'!$A$1:$BR$1,_xlfn.XLOOKUP($A75,'PY1 Data(H)'!$A$1:$A$288,'PY1 Data(H)'!$A$1:$BR$288))</f>
        <v>52</v>
      </c>
      <c r="S75" s="176" cm="1">
        <f t="array" ref="S75">_xlfn.XLOOKUP(S$1,'PY1 Data(H)'!$A$1:$BR$1,_xlfn.XLOOKUP($A75,'PY1 Data(H)'!$A$1:$A$288,'PY1 Data(H)'!$A$1:$BR$288))</f>
        <v>52</v>
      </c>
      <c r="T75" s="176" cm="1">
        <f t="array" ref="T75">_xlfn.XLOOKUP(T$1,'PY1 Data(H)'!$A$1:$BR$1,_xlfn.XLOOKUP($A75,'PY1 Data(H)'!$A$1:$A$288,'PY1 Data(H)'!$A$1:$BR$288))</f>
        <v>52</v>
      </c>
      <c r="U75" s="176" cm="1">
        <f t="array" ref="U75">_xlfn.XLOOKUP(U$1,'PY1 Data(H)'!$A$1:$BR$1,_xlfn.XLOOKUP($A75,'PY1 Data(H)'!$A$1:$A$288,'PY1 Data(H)'!$A$1:$BR$288))</f>
        <v>52</v>
      </c>
      <c r="V75" s="176" cm="1">
        <f t="array" ref="V75">_xlfn.XLOOKUP(V$1,'PY1 Data(H)'!$A$1:$BR$1,_xlfn.XLOOKUP($A75,'PY1 Data(H)'!$A$1:$A$288,'PY1 Data(H)'!$A$1:$BR$288))</f>
        <v>52</v>
      </c>
      <c r="W75" s="176" cm="1">
        <f t="array" ref="W75">_xlfn.XLOOKUP(W$1,'PY1 Data(H)'!$A$1:$BR$1,_xlfn.XLOOKUP($A75,'PY1 Data(H)'!$A$1:$A$288,'PY1 Data(H)'!$A$1:$BR$288))</f>
        <v>52</v>
      </c>
      <c r="X75" s="176" cm="1">
        <f t="array" ref="X75">_xlfn.XLOOKUP(X$1,'PY1 Data(H)'!$A$1:$BR$1,_xlfn.XLOOKUP($A75,'PY1 Data(H)'!$A$1:$A$288,'PY1 Data(H)'!$A$1:$BR$288))</f>
        <v>52</v>
      </c>
      <c r="Y75" s="176" cm="1">
        <f t="array" ref="Y75">_xlfn.XLOOKUP(Y$1,'PY1 Data(H)'!$A$1:$BR$1,_xlfn.XLOOKUP($A75,'PY1 Data(H)'!$A$1:$A$288,'PY1 Data(H)'!$A$1:$BR$288))</f>
        <v>52</v>
      </c>
      <c r="Z75" s="176" cm="1">
        <f t="array" ref="Z75">_xlfn.XLOOKUP(Z$1,'PY1 Data(H)'!$A$1:$BR$1,_xlfn.XLOOKUP($A75,'PY1 Data(H)'!$A$1:$A$288,'PY1 Data(H)'!$A$1:$BR$288))</f>
        <v>52</v>
      </c>
      <c r="AA75" s="176" cm="1">
        <f t="array" ref="AA75">_xlfn.XLOOKUP(AA$1,'PY1 Data(H)'!$A$1:$BR$1,_xlfn.XLOOKUP($A75,'PY1 Data(H)'!$A$1:$A$288,'PY1 Data(H)'!$A$1:$BR$288))</f>
        <v>52</v>
      </c>
      <c r="AB75" s="176" cm="1">
        <f t="array" ref="AB75">_xlfn.XLOOKUP(AB$1,'PY1 Data(H)'!$A$1:$BR$1,_xlfn.XLOOKUP($A75,'PY1 Data(H)'!$A$1:$A$288,'PY1 Data(H)'!$A$1:$BR$288))</f>
        <v>52</v>
      </c>
      <c r="AC75" s="176" cm="1">
        <f t="array" ref="AC75">_xlfn.XLOOKUP(AC$1,'PY1 Data(H)'!$A$1:$BR$1,_xlfn.XLOOKUP($A75,'PY1 Data(H)'!$A$1:$A$288,'PY1 Data(H)'!$A$1:$BR$288))</f>
        <v>52</v>
      </c>
      <c r="AD75" s="176" cm="1">
        <f t="array" ref="AD75">_xlfn.XLOOKUP(AD$1,'PY1 Data(H)'!$A$1:$BR$1,_xlfn.XLOOKUP($A75,'PY1 Data(H)'!$A$1:$A$288,'PY1 Data(H)'!$A$1:$BR$288))</f>
        <v>52</v>
      </c>
      <c r="AE75" s="176" cm="1">
        <f t="array" ref="AE75">_xlfn.XLOOKUP(AE$1,'PY1 Data(H)'!$A$1:$BR$1,_xlfn.XLOOKUP($A75,'PY1 Data(H)'!$A$1:$A$288,'PY1 Data(H)'!$A$1:$BR$288))</f>
        <v>52</v>
      </c>
      <c r="AF75" s="176" cm="1">
        <f t="array" ref="AF75">_xlfn.XLOOKUP(AF$1,'PY1 Data(H)'!$A$1:$BR$1,_xlfn.XLOOKUP($A75,'PY1 Data(H)'!$A$1:$A$288,'PY1 Data(H)'!$A$1:$BR$288))</f>
        <v>52</v>
      </c>
      <c r="AG75" s="176" cm="1">
        <f t="array" ref="AG75">_xlfn.XLOOKUP(AG$1,'PY1 Data(H)'!$A$1:$BR$1,_xlfn.XLOOKUP($A75,'PY1 Data(H)'!$A$1:$A$288,'PY1 Data(H)'!$A$1:$BR$288))</f>
        <v>52</v>
      </c>
      <c r="AH75" s="176" cm="1">
        <f t="array" ref="AH75">_xlfn.XLOOKUP(AH$1,'PY1 Data(H)'!$A$1:$BR$1,_xlfn.XLOOKUP($A75,'PY1 Data(H)'!$A$1:$A$288,'PY1 Data(H)'!$A$1:$BR$288))</f>
        <v>52</v>
      </c>
      <c r="AI75" s="176" cm="1">
        <f t="array" ref="AI75">_xlfn.XLOOKUP(AI$1,'PY1 Data(H)'!$A$1:$BR$1,_xlfn.XLOOKUP($A75,'PY1 Data(H)'!$A$1:$A$288,'PY1 Data(H)'!$A$1:$BR$288))</f>
        <v>51</v>
      </c>
      <c r="AJ75" s="176" cm="1">
        <f t="array" ref="AJ75">_xlfn.XLOOKUP(AJ$1,'PY1 Data(H)'!$A$1:$BR$1,_xlfn.XLOOKUP($A75,'PY1 Data(H)'!$A$1:$A$288,'PY1 Data(H)'!$A$1:$BR$288))</f>
        <v>52</v>
      </c>
      <c r="AK75" s="176" cm="1">
        <f t="array" ref="AK75">_xlfn.XLOOKUP(AK$1,'PY1 Data(H)'!$A$1:$BR$1,_xlfn.XLOOKUP($A75,'PY1 Data(H)'!$A$1:$A$288,'PY1 Data(H)'!$A$1:$BR$288))</f>
        <v>52</v>
      </c>
      <c r="AL75" s="176" cm="1">
        <f t="array" ref="AL75">_xlfn.XLOOKUP(AL$1,'PY1 Data(H)'!$A$1:$BR$1,_xlfn.XLOOKUP($A75,'PY1 Data(H)'!$A$1:$A$288,'PY1 Data(H)'!$A$1:$BR$288))</f>
        <v>52</v>
      </c>
      <c r="AM75" s="176" cm="1">
        <f t="array" ref="AM75">_xlfn.XLOOKUP(AM$1,'PY1 Data(H)'!$A$1:$BR$1,_xlfn.XLOOKUP($A75,'PY1 Data(H)'!$A$1:$A$288,'PY1 Data(H)'!$A$1:$BR$288))</f>
        <v>52</v>
      </c>
      <c r="AN75" s="176" cm="1">
        <f t="array" ref="AN75">_xlfn.XLOOKUP(AN$1,'PY1 Data(H)'!$A$1:$BR$1,_xlfn.XLOOKUP($A75,'PY1 Data(H)'!$A$1:$A$288,'PY1 Data(H)'!$A$1:$BR$288))</f>
        <v>52</v>
      </c>
      <c r="AO75" s="176" cm="1">
        <f t="array" ref="AO75">_xlfn.XLOOKUP(AO$1,'PY1 Data(H)'!$A$1:$BR$1,_xlfn.XLOOKUP($A75,'PY1 Data(H)'!$A$1:$A$288,'PY1 Data(H)'!$A$1:$BR$288))</f>
        <v>52</v>
      </c>
      <c r="AP75" s="176" cm="1">
        <f t="array" ref="AP75">_xlfn.XLOOKUP(AP$1,'PY1 Data(H)'!$A$1:$BR$1,_xlfn.XLOOKUP($A75,'PY1 Data(H)'!$A$1:$A$288,'PY1 Data(H)'!$A$1:$BR$288))</f>
        <v>52</v>
      </c>
      <c r="AQ75" s="176" cm="1">
        <f t="array" ref="AQ75">_xlfn.XLOOKUP(AQ$1,'PY1 Data(H)'!$A$1:$BR$1,_xlfn.XLOOKUP($A75,'PY1 Data(H)'!$A$1:$A$288,'PY1 Data(H)'!$A$1:$BR$288))</f>
        <v>52</v>
      </c>
      <c r="AR75" s="176" cm="1">
        <f t="array" ref="AR75">_xlfn.XLOOKUP(AR$1,'PY1 Data(H)'!$A$1:$BR$1,_xlfn.XLOOKUP($A75,'PY1 Data(H)'!$A$1:$A$288,'PY1 Data(H)'!$A$1:$BR$288))</f>
        <v>52</v>
      </c>
      <c r="AS75" s="176" cm="1">
        <f t="array" ref="AS75">_xlfn.XLOOKUP(AS$1,'PY1 Data(H)'!$A$1:$BR$1,_xlfn.XLOOKUP($A75,'PY1 Data(H)'!$A$1:$A$288,'PY1 Data(H)'!$A$1:$BR$288))</f>
        <v>52</v>
      </c>
      <c r="AT75" s="176" cm="1">
        <f t="array" ref="AT75">_xlfn.XLOOKUP(AT$1,'PY1 Data(H)'!$A$1:$BR$1,_xlfn.XLOOKUP($A75,'PY1 Data(H)'!$A$1:$A$288,'PY1 Data(H)'!$A$1:$BR$288))</f>
        <v>0</v>
      </c>
      <c r="AU75" s="176" cm="1">
        <f t="array" ref="AU75">_xlfn.XLOOKUP(AU$1,'PY1 Data(H)'!$A$1:$BR$1,_xlfn.XLOOKUP($A75,'PY1 Data(H)'!$A$1:$A$288,'PY1 Data(H)'!$A$1:$BR$288))</f>
        <v>52</v>
      </c>
      <c r="AV75" s="176" cm="1">
        <f t="array" ref="AV75">_xlfn.XLOOKUP(AV$1,'PY1 Data(H)'!$A$1:$BR$1,_xlfn.XLOOKUP($A75,'PY1 Data(H)'!$A$1:$A$288,'PY1 Data(H)'!$A$1:$BR$288))</f>
        <v>52</v>
      </c>
      <c r="AW75" s="176" cm="1">
        <f t="array" ref="AW75">_xlfn.XLOOKUP(AW$1,'PY1 Data(H)'!$A$1:$BR$1,_xlfn.XLOOKUP($A75,'PY1 Data(H)'!$A$1:$A$288,'PY1 Data(H)'!$A$1:$BR$288))</f>
        <v>0</v>
      </c>
      <c r="AX75" s="176" cm="1">
        <f t="array" ref="AX75">_xlfn.XLOOKUP(AX$1,'PY1 Data(H)'!$A$1:$BR$1,_xlfn.XLOOKUP($A75,'PY1 Data(H)'!$A$1:$A$288,'PY1 Data(H)'!$A$1:$BR$288))</f>
        <v>52</v>
      </c>
      <c r="AY75" s="176" cm="1">
        <f t="array" ref="AY75">_xlfn.XLOOKUP(AY$1,'PY1 Data(H)'!$A$1:$BR$1,_xlfn.XLOOKUP($A75,'PY1 Data(H)'!$A$1:$A$288,'PY1 Data(H)'!$A$1:$BR$288))</f>
        <v>52</v>
      </c>
      <c r="AZ75" s="176" cm="1">
        <f t="array" ref="AZ75">_xlfn.XLOOKUP(AZ$1,'PY1 Data(H)'!$A$1:$BR$1,_xlfn.XLOOKUP($A75,'PY1 Data(H)'!$A$1:$A$288,'PY1 Data(H)'!$A$1:$BR$288))</f>
        <v>52</v>
      </c>
    </row>
    <row r="76" spans="1:52" x14ac:dyDescent="0.3">
      <c r="A76">
        <v>80</v>
      </c>
      <c r="D76" s="176" cm="1">
        <f t="array" ref="D76">_xlfn.XLOOKUP(D$1,'PY1 Data(H)'!$A$1:$BR$1,_xlfn.XLOOKUP($A76,'PY1 Data(H)'!$A$1:$A$288,'PY1 Data(H)'!$A$1:$BR$288))</f>
        <v>1814420</v>
      </c>
      <c r="E76" s="176" cm="1">
        <f t="array" ref="E76">_xlfn.XLOOKUP(E$1,'PY1 Data(H)'!$A$1:$BR$1,_xlfn.XLOOKUP($A76,'PY1 Data(H)'!$A$1:$A$288,'PY1 Data(H)'!$A$1:$BR$288))</f>
        <v>6798177</v>
      </c>
      <c r="F76" s="176" cm="1">
        <f t="array" ref="F76">_xlfn.XLOOKUP(F$1,'PY1 Data(H)'!$A$1:$BR$1,_xlfn.XLOOKUP($A76,'PY1 Data(H)'!$A$1:$A$288,'PY1 Data(H)'!$A$1:$BR$288))</f>
        <v>8000571</v>
      </c>
      <c r="G76" s="176" cm="1">
        <f t="array" ref="G76">_xlfn.XLOOKUP(G$1,'PY1 Data(H)'!$A$1:$BR$1,_xlfn.XLOOKUP($A76,'PY1 Data(H)'!$A$1:$A$288,'PY1 Data(H)'!$A$1:$BR$288))</f>
        <v>57195118</v>
      </c>
      <c r="H76" s="176" cm="1">
        <f t="array" ref="H76">_xlfn.XLOOKUP(H$1,'PY1 Data(H)'!$A$1:$BR$1,_xlfn.XLOOKUP($A76,'PY1 Data(H)'!$A$1:$A$288,'PY1 Data(H)'!$A$1:$BR$288))</f>
        <v>69031855</v>
      </c>
      <c r="I76" s="176" cm="1">
        <f t="array" ref="I76">_xlfn.XLOOKUP(I$1,'PY1 Data(H)'!$A$1:$BR$1,_xlfn.XLOOKUP($A76,'PY1 Data(H)'!$A$1:$A$288,'PY1 Data(H)'!$A$1:$BR$288))</f>
        <v>25584320</v>
      </c>
      <c r="J76" s="176" cm="1">
        <f t="array" ref="J76">_xlfn.XLOOKUP(J$1,'PY1 Data(H)'!$A$1:$BR$1,_xlfn.XLOOKUP($A76,'PY1 Data(H)'!$A$1:$A$288,'PY1 Data(H)'!$A$1:$BR$288))</f>
        <v>61227683</v>
      </c>
      <c r="K76" s="176" cm="1">
        <f t="array" ref="K76">_xlfn.XLOOKUP(K$1,'PY1 Data(H)'!$A$1:$BR$1,_xlfn.XLOOKUP($A76,'PY1 Data(H)'!$A$1:$A$288,'PY1 Data(H)'!$A$1:$BR$288))</f>
        <v>8341777</v>
      </c>
      <c r="L76" s="176" cm="1">
        <f t="array" ref="L76">_xlfn.XLOOKUP(L$1,'PY1 Data(H)'!$A$1:$BR$1,_xlfn.XLOOKUP($A76,'PY1 Data(H)'!$A$1:$A$288,'PY1 Data(H)'!$A$1:$BR$288))</f>
        <v>0</v>
      </c>
      <c r="M76" s="176" cm="1">
        <f t="array" ref="M76">_xlfn.XLOOKUP(M$1,'PY1 Data(H)'!$A$1:$BR$1,_xlfn.XLOOKUP($A76,'PY1 Data(H)'!$A$1:$A$288,'PY1 Data(H)'!$A$1:$BR$288))</f>
        <v>2588197</v>
      </c>
      <c r="N76" s="176" cm="1">
        <f t="array" ref="N76">_xlfn.XLOOKUP(N$1,'PY1 Data(H)'!$A$1:$BR$1,_xlfn.XLOOKUP($A76,'PY1 Data(H)'!$A$1:$A$288,'PY1 Data(H)'!$A$1:$BR$288))</f>
        <v>6332703</v>
      </c>
      <c r="O76" s="176" cm="1">
        <f t="array" ref="O76">_xlfn.XLOOKUP(O$1,'PY1 Data(H)'!$A$1:$BR$1,_xlfn.XLOOKUP($A76,'PY1 Data(H)'!$A$1:$A$288,'PY1 Data(H)'!$A$1:$BR$288))</f>
        <v>0</v>
      </c>
      <c r="P76" s="176" cm="1">
        <f t="array" ref="P76">_xlfn.XLOOKUP(P$1,'PY1 Data(H)'!$A$1:$BR$1,_xlfn.XLOOKUP($A76,'PY1 Data(H)'!$A$1:$A$288,'PY1 Data(H)'!$A$1:$BR$288))</f>
        <v>30129663</v>
      </c>
      <c r="Q76" s="176" cm="1">
        <f t="array" ref="Q76">_xlfn.XLOOKUP(Q$1,'PY1 Data(H)'!$A$1:$BR$1,_xlfn.XLOOKUP($A76,'PY1 Data(H)'!$A$1:$A$288,'PY1 Data(H)'!$A$1:$BR$288))</f>
        <v>1549976</v>
      </c>
      <c r="R76" s="176" cm="1">
        <f t="array" ref="R76">_xlfn.XLOOKUP(R$1,'PY1 Data(H)'!$A$1:$BR$1,_xlfn.XLOOKUP($A76,'PY1 Data(H)'!$A$1:$A$288,'PY1 Data(H)'!$A$1:$BR$288))</f>
        <v>676438</v>
      </c>
      <c r="S76" s="176" cm="1">
        <f t="array" ref="S76">_xlfn.XLOOKUP(S$1,'PY1 Data(H)'!$A$1:$BR$1,_xlfn.XLOOKUP($A76,'PY1 Data(H)'!$A$1:$A$288,'PY1 Data(H)'!$A$1:$BR$288))</f>
        <v>6765791</v>
      </c>
      <c r="T76" s="176" cm="1">
        <f t="array" ref="T76">_xlfn.XLOOKUP(T$1,'PY1 Data(H)'!$A$1:$BR$1,_xlfn.XLOOKUP($A76,'PY1 Data(H)'!$A$1:$A$288,'PY1 Data(H)'!$A$1:$BR$288))</f>
        <v>526963</v>
      </c>
      <c r="U76" s="176" cm="1">
        <f t="array" ref="U76">_xlfn.XLOOKUP(U$1,'PY1 Data(H)'!$A$1:$BR$1,_xlfn.XLOOKUP($A76,'PY1 Data(H)'!$A$1:$A$288,'PY1 Data(H)'!$A$1:$BR$288))</f>
        <v>23485751</v>
      </c>
      <c r="V76" s="176" cm="1">
        <f t="array" ref="V76">_xlfn.XLOOKUP(V$1,'PY1 Data(H)'!$A$1:$BR$1,_xlfn.XLOOKUP($A76,'PY1 Data(H)'!$A$1:$A$288,'PY1 Data(H)'!$A$1:$BR$288))</f>
        <v>3513748</v>
      </c>
      <c r="W76" s="176" cm="1">
        <f t="array" ref="W76">_xlfn.XLOOKUP(W$1,'PY1 Data(H)'!$A$1:$BR$1,_xlfn.XLOOKUP($A76,'PY1 Data(H)'!$A$1:$A$288,'PY1 Data(H)'!$A$1:$BR$288))</f>
        <v>625421</v>
      </c>
      <c r="X76" s="176" cm="1">
        <f t="array" ref="X76">_xlfn.XLOOKUP(X$1,'PY1 Data(H)'!$A$1:$BR$1,_xlfn.XLOOKUP($A76,'PY1 Data(H)'!$A$1:$A$288,'PY1 Data(H)'!$A$1:$BR$288))</f>
        <v>3603935</v>
      </c>
      <c r="Y76" s="176" cm="1">
        <f t="array" ref="Y76">_xlfn.XLOOKUP(Y$1,'PY1 Data(H)'!$A$1:$BR$1,_xlfn.XLOOKUP($A76,'PY1 Data(H)'!$A$1:$A$288,'PY1 Data(H)'!$A$1:$BR$288))</f>
        <v>2867786</v>
      </c>
      <c r="Z76" s="176" cm="1">
        <f t="array" ref="Z76">_xlfn.XLOOKUP(Z$1,'PY1 Data(H)'!$A$1:$BR$1,_xlfn.XLOOKUP($A76,'PY1 Data(H)'!$A$1:$A$288,'PY1 Data(H)'!$A$1:$BR$288))</f>
        <v>1122686</v>
      </c>
      <c r="AA76" s="176" cm="1">
        <f t="array" ref="AA76">_xlfn.XLOOKUP(AA$1,'PY1 Data(H)'!$A$1:$BR$1,_xlfn.XLOOKUP($A76,'PY1 Data(H)'!$A$1:$A$288,'PY1 Data(H)'!$A$1:$BR$288))</f>
        <v>1329956</v>
      </c>
      <c r="AB76" s="176" cm="1">
        <f t="array" ref="AB76">_xlfn.XLOOKUP(AB$1,'PY1 Data(H)'!$A$1:$BR$1,_xlfn.XLOOKUP($A76,'PY1 Data(H)'!$A$1:$A$288,'PY1 Data(H)'!$A$1:$BR$288))</f>
        <v>1147754</v>
      </c>
      <c r="AC76" s="176" cm="1">
        <f t="array" ref="AC76">_xlfn.XLOOKUP(AC$1,'PY1 Data(H)'!$A$1:$BR$1,_xlfn.XLOOKUP($A76,'PY1 Data(H)'!$A$1:$A$288,'PY1 Data(H)'!$A$1:$BR$288))</f>
        <v>11648484</v>
      </c>
      <c r="AD76" s="176" cm="1">
        <f t="array" ref="AD76">_xlfn.XLOOKUP(AD$1,'PY1 Data(H)'!$A$1:$BR$1,_xlfn.XLOOKUP($A76,'PY1 Data(H)'!$A$1:$A$288,'PY1 Data(H)'!$A$1:$BR$288))</f>
        <v>3243640</v>
      </c>
      <c r="AE76" s="176" cm="1">
        <f t="array" ref="AE76">_xlfn.XLOOKUP(AE$1,'PY1 Data(H)'!$A$1:$BR$1,_xlfn.XLOOKUP($A76,'PY1 Data(H)'!$A$1:$A$288,'PY1 Data(H)'!$A$1:$BR$288))</f>
        <v>462555</v>
      </c>
      <c r="AF76" s="176" cm="1">
        <f t="array" ref="AF76">_xlfn.XLOOKUP(AF$1,'PY1 Data(H)'!$A$1:$BR$1,_xlfn.XLOOKUP($A76,'PY1 Data(H)'!$A$1:$A$288,'PY1 Data(H)'!$A$1:$BR$288))</f>
        <v>43714192</v>
      </c>
      <c r="AG76" s="176" cm="1">
        <f t="array" ref="AG76">_xlfn.XLOOKUP(AG$1,'PY1 Data(H)'!$A$1:$BR$1,_xlfn.XLOOKUP($A76,'PY1 Data(H)'!$A$1:$A$288,'PY1 Data(H)'!$A$1:$BR$288))</f>
        <v>7176478</v>
      </c>
      <c r="AH76" s="176" cm="1">
        <f t="array" ref="AH76">_xlfn.XLOOKUP(AH$1,'PY1 Data(H)'!$A$1:$BR$1,_xlfn.XLOOKUP($A76,'PY1 Data(H)'!$A$1:$A$288,'PY1 Data(H)'!$A$1:$BR$288))</f>
        <v>18494291</v>
      </c>
      <c r="AI76" s="176" cm="1">
        <f t="array" ref="AI76">_xlfn.XLOOKUP(AI$1,'PY1 Data(H)'!$A$1:$BR$1,_xlfn.XLOOKUP($A76,'PY1 Data(H)'!$A$1:$A$288,'PY1 Data(H)'!$A$1:$BR$288))</f>
        <v>0</v>
      </c>
      <c r="AJ76" s="176" cm="1">
        <f t="array" ref="AJ76">_xlfn.XLOOKUP(AJ$1,'PY1 Data(H)'!$A$1:$BR$1,_xlfn.XLOOKUP($A76,'PY1 Data(H)'!$A$1:$A$288,'PY1 Data(H)'!$A$1:$BR$288))</f>
        <v>13394286</v>
      </c>
      <c r="AK76" s="176" cm="1">
        <f t="array" ref="AK76">_xlfn.XLOOKUP(AK$1,'PY1 Data(H)'!$A$1:$BR$1,_xlfn.XLOOKUP($A76,'PY1 Data(H)'!$A$1:$A$288,'PY1 Data(H)'!$A$1:$BR$288))</f>
        <v>597424</v>
      </c>
      <c r="AL76" s="176" cm="1">
        <f t="array" ref="AL76">_xlfn.XLOOKUP(AL$1,'PY1 Data(H)'!$A$1:$BR$1,_xlfn.XLOOKUP($A76,'PY1 Data(H)'!$A$1:$A$288,'PY1 Data(H)'!$A$1:$BR$288))</f>
        <v>1163475</v>
      </c>
      <c r="AM76" s="176" cm="1">
        <f t="array" ref="AM76">_xlfn.XLOOKUP(AM$1,'PY1 Data(H)'!$A$1:$BR$1,_xlfn.XLOOKUP($A76,'PY1 Data(H)'!$A$1:$A$288,'PY1 Data(H)'!$A$1:$BR$288))</f>
        <v>28374787</v>
      </c>
      <c r="AN76" s="176" cm="1">
        <f t="array" ref="AN76">_xlfn.XLOOKUP(AN$1,'PY1 Data(H)'!$A$1:$BR$1,_xlfn.XLOOKUP($A76,'PY1 Data(H)'!$A$1:$A$288,'PY1 Data(H)'!$A$1:$BR$288))</f>
        <v>3685577</v>
      </c>
      <c r="AO76" s="176" cm="1">
        <f t="array" ref="AO76">_xlfn.XLOOKUP(AO$1,'PY1 Data(H)'!$A$1:$BR$1,_xlfn.XLOOKUP($A76,'PY1 Data(H)'!$A$1:$A$288,'PY1 Data(H)'!$A$1:$BR$288))</f>
        <v>7968480</v>
      </c>
      <c r="AP76" s="176" cm="1">
        <f t="array" ref="AP76">_xlfn.XLOOKUP(AP$1,'PY1 Data(H)'!$A$1:$BR$1,_xlfn.XLOOKUP($A76,'PY1 Data(H)'!$A$1:$A$288,'PY1 Data(H)'!$A$1:$BR$288))</f>
        <v>2197697</v>
      </c>
      <c r="AQ76" s="176" cm="1">
        <f t="array" ref="AQ76">_xlfn.XLOOKUP(AQ$1,'PY1 Data(H)'!$A$1:$BR$1,_xlfn.XLOOKUP($A76,'PY1 Data(H)'!$A$1:$A$288,'PY1 Data(H)'!$A$1:$BR$288))</f>
        <v>2243985</v>
      </c>
      <c r="AR76" s="176" cm="1">
        <f t="array" ref="AR76">_xlfn.XLOOKUP(AR$1,'PY1 Data(H)'!$A$1:$BR$1,_xlfn.XLOOKUP($A76,'PY1 Data(H)'!$A$1:$A$288,'PY1 Data(H)'!$A$1:$BR$288))</f>
        <v>1273810</v>
      </c>
      <c r="AS76" s="176" cm="1">
        <f t="array" ref="AS76">_xlfn.XLOOKUP(AS$1,'PY1 Data(H)'!$A$1:$BR$1,_xlfn.XLOOKUP($A76,'PY1 Data(H)'!$A$1:$A$288,'PY1 Data(H)'!$A$1:$BR$288))</f>
        <v>332512</v>
      </c>
      <c r="AT76" s="176" cm="1">
        <f t="array" ref="AT76">_xlfn.XLOOKUP(AT$1,'PY1 Data(H)'!$A$1:$BR$1,_xlfn.XLOOKUP($A76,'PY1 Data(H)'!$A$1:$A$288,'PY1 Data(H)'!$A$1:$BR$288))</f>
        <v>0</v>
      </c>
      <c r="AU76" s="176" cm="1">
        <f t="array" ref="AU76">_xlfn.XLOOKUP(AU$1,'PY1 Data(H)'!$A$1:$BR$1,_xlfn.XLOOKUP($A76,'PY1 Data(H)'!$A$1:$A$288,'PY1 Data(H)'!$A$1:$BR$288))</f>
        <v>14372154</v>
      </c>
      <c r="AV76" s="176" cm="1">
        <f t="array" ref="AV76">_xlfn.XLOOKUP(AV$1,'PY1 Data(H)'!$A$1:$BR$1,_xlfn.XLOOKUP($A76,'PY1 Data(H)'!$A$1:$A$288,'PY1 Data(H)'!$A$1:$BR$288))</f>
        <v>0</v>
      </c>
      <c r="AW76" s="176" cm="1">
        <f t="array" ref="AW76">_xlfn.XLOOKUP(AW$1,'PY1 Data(H)'!$A$1:$BR$1,_xlfn.XLOOKUP($A76,'PY1 Data(H)'!$A$1:$A$288,'PY1 Data(H)'!$A$1:$BR$288))</f>
        <v>0</v>
      </c>
      <c r="AX76" s="176" cm="1">
        <f t="array" ref="AX76">_xlfn.XLOOKUP(AX$1,'PY1 Data(H)'!$A$1:$BR$1,_xlfn.XLOOKUP($A76,'PY1 Data(H)'!$A$1:$A$288,'PY1 Data(H)'!$A$1:$BR$288))</f>
        <v>38493</v>
      </c>
      <c r="AY76" s="176" cm="1">
        <f t="array" ref="AY76">_xlfn.XLOOKUP(AY$1,'PY1 Data(H)'!$A$1:$BR$1,_xlfn.XLOOKUP($A76,'PY1 Data(H)'!$A$1:$A$288,'PY1 Data(H)'!$A$1:$BR$288))</f>
        <v>3275984</v>
      </c>
      <c r="AZ76" s="176" cm="1">
        <f t="array" ref="AZ76">_xlfn.XLOOKUP(AZ$1,'PY1 Data(H)'!$A$1:$BR$1,_xlfn.XLOOKUP($A76,'PY1 Data(H)'!$A$1:$A$288,'PY1 Data(H)'!$A$1:$BR$288))</f>
        <v>1882631</v>
      </c>
    </row>
    <row r="77" spans="1:52" x14ac:dyDescent="0.3">
      <c r="A77">
        <v>81</v>
      </c>
      <c r="D77" s="176" cm="1">
        <f t="array" ref="D77">_xlfn.XLOOKUP(D$1,'PY1 Data(H)'!$A$1:$BR$1,_xlfn.XLOOKUP($A77,'PY1 Data(H)'!$A$1:$A$288,'PY1 Data(H)'!$A$1:$BR$288))</f>
        <v>456948</v>
      </c>
      <c r="E77" s="176" cm="1">
        <f t="array" ref="E77">_xlfn.XLOOKUP(E$1,'PY1 Data(H)'!$A$1:$BR$1,_xlfn.XLOOKUP($A77,'PY1 Data(H)'!$A$1:$A$288,'PY1 Data(H)'!$A$1:$BR$288))</f>
        <v>312305</v>
      </c>
      <c r="F77" s="176" cm="1">
        <f t="array" ref="F77">_xlfn.XLOOKUP(F$1,'PY1 Data(H)'!$A$1:$BR$1,_xlfn.XLOOKUP($A77,'PY1 Data(H)'!$A$1:$A$288,'PY1 Data(H)'!$A$1:$BR$288))</f>
        <v>947233</v>
      </c>
      <c r="G77" s="176" cm="1">
        <f t="array" ref="G77">_xlfn.XLOOKUP(G$1,'PY1 Data(H)'!$A$1:$BR$1,_xlfn.XLOOKUP($A77,'PY1 Data(H)'!$A$1:$A$288,'PY1 Data(H)'!$A$1:$BR$288))</f>
        <v>3101233</v>
      </c>
      <c r="H77" s="176" cm="1">
        <f t="array" ref="H77">_xlfn.XLOOKUP(H$1,'PY1 Data(H)'!$A$1:$BR$1,_xlfn.XLOOKUP($A77,'PY1 Data(H)'!$A$1:$A$288,'PY1 Data(H)'!$A$1:$BR$288))</f>
        <v>6835102</v>
      </c>
      <c r="I77" s="176" cm="1">
        <f t="array" ref="I77">_xlfn.XLOOKUP(I$1,'PY1 Data(H)'!$A$1:$BR$1,_xlfn.XLOOKUP($A77,'PY1 Data(H)'!$A$1:$A$288,'PY1 Data(H)'!$A$1:$BR$288))</f>
        <v>1471594</v>
      </c>
      <c r="J77" s="176" cm="1">
        <f t="array" ref="J77">_xlfn.XLOOKUP(J$1,'PY1 Data(H)'!$A$1:$BR$1,_xlfn.XLOOKUP($A77,'PY1 Data(H)'!$A$1:$A$288,'PY1 Data(H)'!$A$1:$BR$288))</f>
        <v>24808293</v>
      </c>
      <c r="K77" s="176" cm="1">
        <f t="array" ref="K77">_xlfn.XLOOKUP(K$1,'PY1 Data(H)'!$A$1:$BR$1,_xlfn.XLOOKUP($A77,'PY1 Data(H)'!$A$1:$A$288,'PY1 Data(H)'!$A$1:$BR$288))</f>
        <v>1085896</v>
      </c>
      <c r="L77" s="176" cm="1">
        <f t="array" ref="L77">_xlfn.XLOOKUP(L$1,'PY1 Data(H)'!$A$1:$BR$1,_xlfn.XLOOKUP($A77,'PY1 Data(H)'!$A$1:$A$288,'PY1 Data(H)'!$A$1:$BR$288))</f>
        <v>0</v>
      </c>
      <c r="M77" s="176" cm="1">
        <f t="array" ref="M77">_xlfn.XLOOKUP(M$1,'PY1 Data(H)'!$A$1:$BR$1,_xlfn.XLOOKUP($A77,'PY1 Data(H)'!$A$1:$A$288,'PY1 Data(H)'!$A$1:$BR$288))</f>
        <v>608078</v>
      </c>
      <c r="N77" s="176" cm="1">
        <f t="array" ref="N77">_xlfn.XLOOKUP(N$1,'PY1 Data(H)'!$A$1:$BR$1,_xlfn.XLOOKUP($A77,'PY1 Data(H)'!$A$1:$A$288,'PY1 Data(H)'!$A$1:$BR$288))</f>
        <v>487992</v>
      </c>
      <c r="O77" s="176" cm="1">
        <f t="array" ref="O77">_xlfn.XLOOKUP(O$1,'PY1 Data(H)'!$A$1:$BR$1,_xlfn.XLOOKUP($A77,'PY1 Data(H)'!$A$1:$A$288,'PY1 Data(H)'!$A$1:$BR$288))</f>
        <v>0</v>
      </c>
      <c r="P77" s="176" cm="1">
        <f t="array" ref="P77">_xlfn.XLOOKUP(P$1,'PY1 Data(H)'!$A$1:$BR$1,_xlfn.XLOOKUP($A77,'PY1 Data(H)'!$A$1:$A$288,'PY1 Data(H)'!$A$1:$BR$288))</f>
        <v>20533096</v>
      </c>
      <c r="Q77" s="176" cm="1">
        <f t="array" ref="Q77">_xlfn.XLOOKUP(Q$1,'PY1 Data(H)'!$A$1:$BR$1,_xlfn.XLOOKUP($A77,'PY1 Data(H)'!$A$1:$A$288,'PY1 Data(H)'!$A$1:$BR$288))</f>
        <v>115003</v>
      </c>
      <c r="R77" s="176" cm="1">
        <f t="array" ref="R77">_xlfn.XLOOKUP(R$1,'PY1 Data(H)'!$A$1:$BR$1,_xlfn.XLOOKUP($A77,'PY1 Data(H)'!$A$1:$A$288,'PY1 Data(H)'!$A$1:$BR$288))</f>
        <v>32965</v>
      </c>
      <c r="S77" s="176" cm="1">
        <f t="array" ref="S77">_xlfn.XLOOKUP(S$1,'PY1 Data(H)'!$A$1:$BR$1,_xlfn.XLOOKUP($A77,'PY1 Data(H)'!$A$1:$A$288,'PY1 Data(H)'!$A$1:$BR$288))</f>
        <v>410382</v>
      </c>
      <c r="T77" s="176" cm="1">
        <f t="array" ref="T77">_xlfn.XLOOKUP(T$1,'PY1 Data(H)'!$A$1:$BR$1,_xlfn.XLOOKUP($A77,'PY1 Data(H)'!$A$1:$A$288,'PY1 Data(H)'!$A$1:$BR$288))</f>
        <v>152529</v>
      </c>
      <c r="U77" s="176" cm="1">
        <f t="array" ref="U77">_xlfn.XLOOKUP(U$1,'PY1 Data(H)'!$A$1:$BR$1,_xlfn.XLOOKUP($A77,'PY1 Data(H)'!$A$1:$A$288,'PY1 Data(H)'!$A$1:$BR$288))</f>
        <v>4916399</v>
      </c>
      <c r="V77" s="176" cm="1">
        <f t="array" ref="V77">_xlfn.XLOOKUP(V$1,'PY1 Data(H)'!$A$1:$BR$1,_xlfn.XLOOKUP($A77,'PY1 Data(H)'!$A$1:$A$288,'PY1 Data(H)'!$A$1:$BR$288))</f>
        <v>515616</v>
      </c>
      <c r="W77" s="176" cm="1">
        <f t="array" ref="W77">_xlfn.XLOOKUP(W$1,'PY1 Data(H)'!$A$1:$BR$1,_xlfn.XLOOKUP($A77,'PY1 Data(H)'!$A$1:$A$288,'PY1 Data(H)'!$A$1:$BR$288))</f>
        <v>40339</v>
      </c>
      <c r="X77" s="176" cm="1">
        <f t="array" ref="X77">_xlfn.XLOOKUP(X$1,'PY1 Data(H)'!$A$1:$BR$1,_xlfn.XLOOKUP($A77,'PY1 Data(H)'!$A$1:$A$288,'PY1 Data(H)'!$A$1:$BR$288))</f>
        <v>417364</v>
      </c>
      <c r="Y77" s="176" cm="1">
        <f t="array" ref="Y77">_xlfn.XLOOKUP(Y$1,'PY1 Data(H)'!$A$1:$BR$1,_xlfn.XLOOKUP($A77,'PY1 Data(H)'!$A$1:$A$288,'PY1 Data(H)'!$A$1:$BR$288))</f>
        <v>356334</v>
      </c>
      <c r="Z77" s="176" cm="1">
        <f t="array" ref="Z77">_xlfn.XLOOKUP(Z$1,'PY1 Data(H)'!$A$1:$BR$1,_xlfn.XLOOKUP($A77,'PY1 Data(H)'!$A$1:$A$288,'PY1 Data(H)'!$A$1:$BR$288))</f>
        <v>206614</v>
      </c>
      <c r="AA77" s="176" cm="1">
        <f t="array" ref="AA77">_xlfn.XLOOKUP(AA$1,'PY1 Data(H)'!$A$1:$BR$1,_xlfn.XLOOKUP($A77,'PY1 Data(H)'!$A$1:$A$288,'PY1 Data(H)'!$A$1:$BR$288))</f>
        <v>99283</v>
      </c>
      <c r="AB77" s="176" cm="1">
        <f t="array" ref="AB77">_xlfn.XLOOKUP(AB$1,'PY1 Data(H)'!$A$1:$BR$1,_xlfn.XLOOKUP($A77,'PY1 Data(H)'!$A$1:$A$288,'PY1 Data(H)'!$A$1:$BR$288))</f>
        <v>47518</v>
      </c>
      <c r="AC77" s="176" cm="1">
        <f t="array" ref="AC77">_xlfn.XLOOKUP(AC$1,'PY1 Data(H)'!$A$1:$BR$1,_xlfn.XLOOKUP($A77,'PY1 Data(H)'!$A$1:$A$288,'PY1 Data(H)'!$A$1:$BR$288))</f>
        <v>41252</v>
      </c>
      <c r="AD77" s="176" cm="1">
        <f t="array" ref="AD77">_xlfn.XLOOKUP(AD$1,'PY1 Data(H)'!$A$1:$BR$1,_xlfn.XLOOKUP($A77,'PY1 Data(H)'!$A$1:$A$288,'PY1 Data(H)'!$A$1:$BR$288))</f>
        <v>215599</v>
      </c>
      <c r="AE77" s="176" cm="1">
        <f t="array" ref="AE77">_xlfn.XLOOKUP(AE$1,'PY1 Data(H)'!$A$1:$BR$1,_xlfn.XLOOKUP($A77,'PY1 Data(H)'!$A$1:$A$288,'PY1 Data(H)'!$A$1:$BR$288))</f>
        <v>108551</v>
      </c>
      <c r="AF77" s="176" cm="1">
        <f t="array" ref="AF77">_xlfn.XLOOKUP(AF$1,'PY1 Data(H)'!$A$1:$BR$1,_xlfn.XLOOKUP($A77,'PY1 Data(H)'!$A$1:$A$288,'PY1 Data(H)'!$A$1:$BR$288))</f>
        <v>5109494</v>
      </c>
      <c r="AG77" s="176" cm="1">
        <f t="array" ref="AG77">_xlfn.XLOOKUP(AG$1,'PY1 Data(H)'!$A$1:$BR$1,_xlfn.XLOOKUP($A77,'PY1 Data(H)'!$A$1:$A$288,'PY1 Data(H)'!$A$1:$BR$288))</f>
        <v>4493011</v>
      </c>
      <c r="AH77" s="176" cm="1">
        <f t="array" ref="AH77">_xlfn.XLOOKUP(AH$1,'PY1 Data(H)'!$A$1:$BR$1,_xlfn.XLOOKUP($A77,'PY1 Data(H)'!$A$1:$A$288,'PY1 Data(H)'!$A$1:$BR$288))</f>
        <v>542863</v>
      </c>
      <c r="AI77" s="176" cm="1">
        <f t="array" ref="AI77">_xlfn.XLOOKUP(AI$1,'PY1 Data(H)'!$A$1:$BR$1,_xlfn.XLOOKUP($A77,'PY1 Data(H)'!$A$1:$A$288,'PY1 Data(H)'!$A$1:$BR$288))</f>
        <v>0</v>
      </c>
      <c r="AJ77" s="176" cm="1">
        <f t="array" ref="AJ77">_xlfn.XLOOKUP(AJ$1,'PY1 Data(H)'!$A$1:$BR$1,_xlfn.XLOOKUP($A77,'PY1 Data(H)'!$A$1:$A$288,'PY1 Data(H)'!$A$1:$BR$288))</f>
        <v>600162</v>
      </c>
      <c r="AK77" s="176" cm="1">
        <f t="array" ref="AK77">_xlfn.XLOOKUP(AK$1,'PY1 Data(H)'!$A$1:$BR$1,_xlfn.XLOOKUP($A77,'PY1 Data(H)'!$A$1:$A$288,'PY1 Data(H)'!$A$1:$BR$288))</f>
        <v>63215</v>
      </c>
      <c r="AL77" s="176" cm="1">
        <f t="array" ref="AL77">_xlfn.XLOOKUP(AL$1,'PY1 Data(H)'!$A$1:$BR$1,_xlfn.XLOOKUP($A77,'PY1 Data(H)'!$A$1:$A$288,'PY1 Data(H)'!$A$1:$BR$288))</f>
        <v>18008</v>
      </c>
      <c r="AM77" s="176" cm="1">
        <f t="array" ref="AM77">_xlfn.XLOOKUP(AM$1,'PY1 Data(H)'!$A$1:$BR$1,_xlfn.XLOOKUP($A77,'PY1 Data(H)'!$A$1:$A$288,'PY1 Data(H)'!$A$1:$BR$288))</f>
        <v>1864194</v>
      </c>
      <c r="AN77" s="176" cm="1">
        <f t="array" ref="AN77">_xlfn.XLOOKUP(AN$1,'PY1 Data(H)'!$A$1:$BR$1,_xlfn.XLOOKUP($A77,'PY1 Data(H)'!$A$1:$A$288,'PY1 Data(H)'!$A$1:$BR$288))</f>
        <v>171015</v>
      </c>
      <c r="AO77" s="176" cm="1">
        <f t="array" ref="AO77">_xlfn.XLOOKUP(AO$1,'PY1 Data(H)'!$A$1:$BR$1,_xlfn.XLOOKUP($A77,'PY1 Data(H)'!$A$1:$A$288,'PY1 Data(H)'!$A$1:$BR$288))</f>
        <v>742814</v>
      </c>
      <c r="AP77" s="176" cm="1">
        <f t="array" ref="AP77">_xlfn.XLOOKUP(AP$1,'PY1 Data(H)'!$A$1:$BR$1,_xlfn.XLOOKUP($A77,'PY1 Data(H)'!$A$1:$A$288,'PY1 Data(H)'!$A$1:$BR$288))</f>
        <v>189977</v>
      </c>
      <c r="AQ77" s="176" cm="1">
        <f t="array" ref="AQ77">_xlfn.XLOOKUP(AQ$1,'PY1 Data(H)'!$A$1:$BR$1,_xlfn.XLOOKUP($A77,'PY1 Data(H)'!$A$1:$A$288,'PY1 Data(H)'!$A$1:$BR$288))</f>
        <v>67023</v>
      </c>
      <c r="AR77" s="176" cm="1">
        <f t="array" ref="AR77">_xlfn.XLOOKUP(AR$1,'PY1 Data(H)'!$A$1:$BR$1,_xlfn.XLOOKUP($A77,'PY1 Data(H)'!$A$1:$A$288,'PY1 Data(H)'!$A$1:$BR$288))</f>
        <v>79399</v>
      </c>
      <c r="AS77" s="176" cm="1">
        <f t="array" ref="AS77">_xlfn.XLOOKUP(AS$1,'PY1 Data(H)'!$A$1:$BR$1,_xlfn.XLOOKUP($A77,'PY1 Data(H)'!$A$1:$A$288,'PY1 Data(H)'!$A$1:$BR$288))</f>
        <v>1710</v>
      </c>
      <c r="AT77" s="176" cm="1">
        <f t="array" ref="AT77">_xlfn.XLOOKUP(AT$1,'PY1 Data(H)'!$A$1:$BR$1,_xlfn.XLOOKUP($A77,'PY1 Data(H)'!$A$1:$A$288,'PY1 Data(H)'!$A$1:$BR$288))</f>
        <v>0</v>
      </c>
      <c r="AU77" s="176" cm="1">
        <f t="array" ref="AU77">_xlfn.XLOOKUP(AU$1,'PY1 Data(H)'!$A$1:$BR$1,_xlfn.XLOOKUP($A77,'PY1 Data(H)'!$A$1:$A$288,'PY1 Data(H)'!$A$1:$BR$288))</f>
        <v>744187</v>
      </c>
      <c r="AV77" s="176" cm="1">
        <f t="array" ref="AV77">_xlfn.XLOOKUP(AV$1,'PY1 Data(H)'!$A$1:$BR$1,_xlfn.XLOOKUP($A77,'PY1 Data(H)'!$A$1:$A$288,'PY1 Data(H)'!$A$1:$BR$288))</f>
        <v>0</v>
      </c>
      <c r="AW77" s="176" cm="1">
        <f t="array" ref="AW77">_xlfn.XLOOKUP(AW$1,'PY1 Data(H)'!$A$1:$BR$1,_xlfn.XLOOKUP($A77,'PY1 Data(H)'!$A$1:$A$288,'PY1 Data(H)'!$A$1:$BR$288))</f>
        <v>0</v>
      </c>
      <c r="AX77" s="176" cm="1">
        <f t="array" ref="AX77">_xlfn.XLOOKUP(AX$1,'PY1 Data(H)'!$A$1:$BR$1,_xlfn.XLOOKUP($A77,'PY1 Data(H)'!$A$1:$A$288,'PY1 Data(H)'!$A$1:$BR$288))</f>
        <v>1422</v>
      </c>
      <c r="AY77" s="176" cm="1">
        <f t="array" ref="AY77">_xlfn.XLOOKUP(AY$1,'PY1 Data(H)'!$A$1:$BR$1,_xlfn.XLOOKUP($A77,'PY1 Data(H)'!$A$1:$A$288,'PY1 Data(H)'!$A$1:$BR$288))</f>
        <v>412433</v>
      </c>
      <c r="AZ77" s="176" cm="1">
        <f t="array" ref="AZ77">_xlfn.XLOOKUP(AZ$1,'PY1 Data(H)'!$A$1:$BR$1,_xlfn.XLOOKUP($A77,'PY1 Data(H)'!$A$1:$A$288,'PY1 Data(H)'!$A$1:$BR$288))</f>
        <v>665364</v>
      </c>
    </row>
    <row r="78" spans="1:52" x14ac:dyDescent="0.3">
      <c r="A78">
        <v>579</v>
      </c>
      <c r="D78" s="176" cm="1">
        <f t="array" ref="D78">_xlfn.XLOOKUP(D$1,'PY1 Data(H)'!$A$1:$BR$1,_xlfn.XLOOKUP($A78,'PY1 Data(H)'!$A$1:$A$288,'PY1 Data(H)'!$A$1:$BR$288))</f>
        <v>0</v>
      </c>
      <c r="E78" s="176" cm="1">
        <f t="array" ref="E78">_xlfn.XLOOKUP(E$1,'PY1 Data(H)'!$A$1:$BR$1,_xlfn.XLOOKUP($A78,'PY1 Data(H)'!$A$1:$A$288,'PY1 Data(H)'!$A$1:$BR$288))</f>
        <v>0</v>
      </c>
      <c r="F78" s="176" cm="1">
        <f t="array" ref="F78">_xlfn.XLOOKUP(F$1,'PY1 Data(H)'!$A$1:$BR$1,_xlfn.XLOOKUP($A78,'PY1 Data(H)'!$A$1:$A$288,'PY1 Data(H)'!$A$1:$BR$288))</f>
        <v>0</v>
      </c>
      <c r="G78" s="176" cm="1">
        <f t="array" ref="G78">_xlfn.XLOOKUP(G$1,'PY1 Data(H)'!$A$1:$BR$1,_xlfn.XLOOKUP($A78,'PY1 Data(H)'!$A$1:$A$288,'PY1 Data(H)'!$A$1:$BR$288))</f>
        <v>0</v>
      </c>
      <c r="H78" s="176" cm="1">
        <f t="array" ref="H78">_xlfn.XLOOKUP(H$1,'PY1 Data(H)'!$A$1:$BR$1,_xlfn.XLOOKUP($A78,'PY1 Data(H)'!$A$1:$A$288,'PY1 Data(H)'!$A$1:$BR$288))</f>
        <v>0</v>
      </c>
      <c r="I78" s="176" cm="1">
        <f t="array" ref="I78">_xlfn.XLOOKUP(I$1,'PY1 Data(H)'!$A$1:$BR$1,_xlfn.XLOOKUP($A78,'PY1 Data(H)'!$A$1:$A$288,'PY1 Data(H)'!$A$1:$BR$288))</f>
        <v>0</v>
      </c>
      <c r="J78" s="176" cm="1">
        <f t="array" ref="J78">_xlfn.XLOOKUP(J$1,'PY1 Data(H)'!$A$1:$BR$1,_xlfn.XLOOKUP($A78,'PY1 Data(H)'!$A$1:$A$288,'PY1 Data(H)'!$A$1:$BR$288))</f>
        <v>0</v>
      </c>
      <c r="K78" s="176" cm="1">
        <f t="array" ref="K78">_xlfn.XLOOKUP(K$1,'PY1 Data(H)'!$A$1:$BR$1,_xlfn.XLOOKUP($A78,'PY1 Data(H)'!$A$1:$A$288,'PY1 Data(H)'!$A$1:$BR$288))</f>
        <v>0</v>
      </c>
      <c r="L78" s="176" cm="1">
        <f t="array" ref="L78">_xlfn.XLOOKUP(L$1,'PY1 Data(H)'!$A$1:$BR$1,_xlfn.XLOOKUP($A78,'PY1 Data(H)'!$A$1:$A$288,'PY1 Data(H)'!$A$1:$BR$288))</f>
        <v>0</v>
      </c>
      <c r="M78" s="176" cm="1">
        <f t="array" ref="M78">_xlfn.XLOOKUP(M$1,'PY1 Data(H)'!$A$1:$BR$1,_xlfn.XLOOKUP($A78,'PY1 Data(H)'!$A$1:$A$288,'PY1 Data(H)'!$A$1:$BR$288))</f>
        <v>0</v>
      </c>
      <c r="N78" s="176" cm="1">
        <f t="array" ref="N78">_xlfn.XLOOKUP(N$1,'PY1 Data(H)'!$A$1:$BR$1,_xlfn.XLOOKUP($A78,'PY1 Data(H)'!$A$1:$A$288,'PY1 Data(H)'!$A$1:$BR$288))</f>
        <v>0</v>
      </c>
      <c r="O78" s="176" cm="1">
        <f t="array" ref="O78">_xlfn.XLOOKUP(O$1,'PY1 Data(H)'!$A$1:$BR$1,_xlfn.XLOOKUP($A78,'PY1 Data(H)'!$A$1:$A$288,'PY1 Data(H)'!$A$1:$BR$288))</f>
        <v>0</v>
      </c>
      <c r="P78" s="176" cm="1">
        <f t="array" ref="P78">_xlfn.XLOOKUP(P$1,'PY1 Data(H)'!$A$1:$BR$1,_xlfn.XLOOKUP($A78,'PY1 Data(H)'!$A$1:$A$288,'PY1 Data(H)'!$A$1:$BR$288))</f>
        <v>0</v>
      </c>
      <c r="Q78" s="176" cm="1">
        <f t="array" ref="Q78">_xlfn.XLOOKUP(Q$1,'PY1 Data(H)'!$A$1:$BR$1,_xlfn.XLOOKUP($A78,'PY1 Data(H)'!$A$1:$A$288,'PY1 Data(H)'!$A$1:$BR$288))</f>
        <v>0</v>
      </c>
      <c r="R78" s="176" cm="1">
        <f t="array" ref="R78">_xlfn.XLOOKUP(R$1,'PY1 Data(H)'!$A$1:$BR$1,_xlfn.XLOOKUP($A78,'PY1 Data(H)'!$A$1:$A$288,'PY1 Data(H)'!$A$1:$BR$288))</f>
        <v>0</v>
      </c>
      <c r="S78" s="176" cm="1">
        <f t="array" ref="S78">_xlfn.XLOOKUP(S$1,'PY1 Data(H)'!$A$1:$BR$1,_xlfn.XLOOKUP($A78,'PY1 Data(H)'!$A$1:$A$288,'PY1 Data(H)'!$A$1:$BR$288))</f>
        <v>0</v>
      </c>
      <c r="T78" s="176" cm="1">
        <f t="array" ref="T78">_xlfn.XLOOKUP(T$1,'PY1 Data(H)'!$A$1:$BR$1,_xlfn.XLOOKUP($A78,'PY1 Data(H)'!$A$1:$A$288,'PY1 Data(H)'!$A$1:$BR$288))</f>
        <v>0</v>
      </c>
      <c r="U78" s="176" cm="1">
        <f t="array" ref="U78">_xlfn.XLOOKUP(U$1,'PY1 Data(H)'!$A$1:$BR$1,_xlfn.XLOOKUP($A78,'PY1 Data(H)'!$A$1:$A$288,'PY1 Data(H)'!$A$1:$BR$288))</f>
        <v>0</v>
      </c>
      <c r="V78" s="176" cm="1">
        <f t="array" ref="V78">_xlfn.XLOOKUP(V$1,'PY1 Data(H)'!$A$1:$BR$1,_xlfn.XLOOKUP($A78,'PY1 Data(H)'!$A$1:$A$288,'PY1 Data(H)'!$A$1:$BR$288))</f>
        <v>0</v>
      </c>
      <c r="W78" s="176" cm="1">
        <f t="array" ref="W78">_xlfn.XLOOKUP(W$1,'PY1 Data(H)'!$A$1:$BR$1,_xlfn.XLOOKUP($A78,'PY1 Data(H)'!$A$1:$A$288,'PY1 Data(H)'!$A$1:$BR$288))</f>
        <v>0</v>
      </c>
      <c r="X78" s="176" cm="1">
        <f t="array" ref="X78">_xlfn.XLOOKUP(X$1,'PY1 Data(H)'!$A$1:$BR$1,_xlfn.XLOOKUP($A78,'PY1 Data(H)'!$A$1:$A$288,'PY1 Data(H)'!$A$1:$BR$288))</f>
        <v>0</v>
      </c>
      <c r="Y78" s="176" cm="1">
        <f t="array" ref="Y78">_xlfn.XLOOKUP(Y$1,'PY1 Data(H)'!$A$1:$BR$1,_xlfn.XLOOKUP($A78,'PY1 Data(H)'!$A$1:$A$288,'PY1 Data(H)'!$A$1:$BR$288))</f>
        <v>0</v>
      </c>
      <c r="Z78" s="176" cm="1">
        <f t="array" ref="Z78">_xlfn.XLOOKUP(Z$1,'PY1 Data(H)'!$A$1:$BR$1,_xlfn.XLOOKUP($A78,'PY1 Data(H)'!$A$1:$A$288,'PY1 Data(H)'!$A$1:$BR$288))</f>
        <v>0</v>
      </c>
      <c r="AA78" s="176" cm="1">
        <f t="array" ref="AA78">_xlfn.XLOOKUP(AA$1,'PY1 Data(H)'!$A$1:$BR$1,_xlfn.XLOOKUP($A78,'PY1 Data(H)'!$A$1:$A$288,'PY1 Data(H)'!$A$1:$BR$288))</f>
        <v>0</v>
      </c>
      <c r="AB78" s="176" cm="1">
        <f t="array" ref="AB78">_xlfn.XLOOKUP(AB$1,'PY1 Data(H)'!$A$1:$BR$1,_xlfn.XLOOKUP($A78,'PY1 Data(H)'!$A$1:$A$288,'PY1 Data(H)'!$A$1:$BR$288))</f>
        <v>0</v>
      </c>
      <c r="AC78" s="176" cm="1">
        <f t="array" ref="AC78">_xlfn.XLOOKUP(AC$1,'PY1 Data(H)'!$A$1:$BR$1,_xlfn.XLOOKUP($A78,'PY1 Data(H)'!$A$1:$A$288,'PY1 Data(H)'!$A$1:$BR$288))</f>
        <v>0</v>
      </c>
      <c r="AD78" s="176" cm="1">
        <f t="array" ref="AD78">_xlfn.XLOOKUP(AD$1,'PY1 Data(H)'!$A$1:$BR$1,_xlfn.XLOOKUP($A78,'PY1 Data(H)'!$A$1:$A$288,'PY1 Data(H)'!$A$1:$BR$288))</f>
        <v>0</v>
      </c>
      <c r="AE78" s="176" cm="1">
        <f t="array" ref="AE78">_xlfn.XLOOKUP(AE$1,'PY1 Data(H)'!$A$1:$BR$1,_xlfn.XLOOKUP($A78,'PY1 Data(H)'!$A$1:$A$288,'PY1 Data(H)'!$A$1:$BR$288))</f>
        <v>0</v>
      </c>
      <c r="AF78" s="176" cm="1">
        <f t="array" ref="AF78">_xlfn.XLOOKUP(AF$1,'PY1 Data(H)'!$A$1:$BR$1,_xlfn.XLOOKUP($A78,'PY1 Data(H)'!$A$1:$A$288,'PY1 Data(H)'!$A$1:$BR$288))</f>
        <v>0</v>
      </c>
      <c r="AG78" s="176" cm="1">
        <f t="array" ref="AG78">_xlfn.XLOOKUP(AG$1,'PY1 Data(H)'!$A$1:$BR$1,_xlfn.XLOOKUP($A78,'PY1 Data(H)'!$A$1:$A$288,'PY1 Data(H)'!$A$1:$BR$288))</f>
        <v>0</v>
      </c>
      <c r="AH78" s="176" cm="1">
        <f t="array" ref="AH78">_xlfn.XLOOKUP(AH$1,'PY1 Data(H)'!$A$1:$BR$1,_xlfn.XLOOKUP($A78,'PY1 Data(H)'!$A$1:$A$288,'PY1 Data(H)'!$A$1:$BR$288))</f>
        <v>0</v>
      </c>
      <c r="AI78" s="176" cm="1">
        <f t="array" ref="AI78">_xlfn.XLOOKUP(AI$1,'PY1 Data(H)'!$A$1:$BR$1,_xlfn.XLOOKUP($A78,'PY1 Data(H)'!$A$1:$A$288,'PY1 Data(H)'!$A$1:$BR$288))</f>
        <v>0</v>
      </c>
      <c r="AJ78" s="176" cm="1">
        <f t="array" ref="AJ78">_xlfn.XLOOKUP(AJ$1,'PY1 Data(H)'!$A$1:$BR$1,_xlfn.XLOOKUP($A78,'PY1 Data(H)'!$A$1:$A$288,'PY1 Data(H)'!$A$1:$BR$288))</f>
        <v>0</v>
      </c>
      <c r="AK78" s="176" cm="1">
        <f t="array" ref="AK78">_xlfn.XLOOKUP(AK$1,'PY1 Data(H)'!$A$1:$BR$1,_xlfn.XLOOKUP($A78,'PY1 Data(H)'!$A$1:$A$288,'PY1 Data(H)'!$A$1:$BR$288))</f>
        <v>0</v>
      </c>
      <c r="AL78" s="176" cm="1">
        <f t="array" ref="AL78">_xlfn.XLOOKUP(AL$1,'PY1 Data(H)'!$A$1:$BR$1,_xlfn.XLOOKUP($A78,'PY1 Data(H)'!$A$1:$A$288,'PY1 Data(H)'!$A$1:$BR$288))</f>
        <v>0</v>
      </c>
      <c r="AM78" s="176" cm="1">
        <f t="array" ref="AM78">_xlfn.XLOOKUP(AM$1,'PY1 Data(H)'!$A$1:$BR$1,_xlfn.XLOOKUP($A78,'PY1 Data(H)'!$A$1:$A$288,'PY1 Data(H)'!$A$1:$BR$288))</f>
        <v>0</v>
      </c>
      <c r="AN78" s="176" cm="1">
        <f t="array" ref="AN78">_xlfn.XLOOKUP(AN$1,'PY1 Data(H)'!$A$1:$BR$1,_xlfn.XLOOKUP($A78,'PY1 Data(H)'!$A$1:$A$288,'PY1 Data(H)'!$A$1:$BR$288))</f>
        <v>0</v>
      </c>
      <c r="AO78" s="176" cm="1">
        <f t="array" ref="AO78">_xlfn.XLOOKUP(AO$1,'PY1 Data(H)'!$A$1:$BR$1,_xlfn.XLOOKUP($A78,'PY1 Data(H)'!$A$1:$A$288,'PY1 Data(H)'!$A$1:$BR$288))</f>
        <v>0</v>
      </c>
      <c r="AP78" s="176" cm="1">
        <f t="array" ref="AP78">_xlfn.XLOOKUP(AP$1,'PY1 Data(H)'!$A$1:$BR$1,_xlfn.XLOOKUP($A78,'PY1 Data(H)'!$A$1:$A$288,'PY1 Data(H)'!$A$1:$BR$288))</f>
        <v>0</v>
      </c>
      <c r="AQ78" s="176" cm="1">
        <f t="array" ref="AQ78">_xlfn.XLOOKUP(AQ$1,'PY1 Data(H)'!$A$1:$BR$1,_xlfn.XLOOKUP($A78,'PY1 Data(H)'!$A$1:$A$288,'PY1 Data(H)'!$A$1:$BR$288))</f>
        <v>0</v>
      </c>
      <c r="AR78" s="176" cm="1">
        <f t="array" ref="AR78">_xlfn.XLOOKUP(AR$1,'PY1 Data(H)'!$A$1:$BR$1,_xlfn.XLOOKUP($A78,'PY1 Data(H)'!$A$1:$A$288,'PY1 Data(H)'!$A$1:$BR$288))</f>
        <v>0</v>
      </c>
      <c r="AS78" s="176" cm="1">
        <f t="array" ref="AS78">_xlfn.XLOOKUP(AS$1,'PY1 Data(H)'!$A$1:$BR$1,_xlfn.XLOOKUP($A78,'PY1 Data(H)'!$A$1:$A$288,'PY1 Data(H)'!$A$1:$BR$288))</f>
        <v>0</v>
      </c>
      <c r="AT78" s="176" cm="1">
        <f t="array" ref="AT78">_xlfn.XLOOKUP(AT$1,'PY1 Data(H)'!$A$1:$BR$1,_xlfn.XLOOKUP($A78,'PY1 Data(H)'!$A$1:$A$288,'PY1 Data(H)'!$A$1:$BR$288))</f>
        <v>0</v>
      </c>
      <c r="AU78" s="176" cm="1">
        <f t="array" ref="AU78">_xlfn.XLOOKUP(AU$1,'PY1 Data(H)'!$A$1:$BR$1,_xlfn.XLOOKUP($A78,'PY1 Data(H)'!$A$1:$A$288,'PY1 Data(H)'!$A$1:$BR$288))</f>
        <v>0</v>
      </c>
      <c r="AV78" s="176" cm="1">
        <f t="array" ref="AV78">_xlfn.XLOOKUP(AV$1,'PY1 Data(H)'!$A$1:$BR$1,_xlfn.XLOOKUP($A78,'PY1 Data(H)'!$A$1:$A$288,'PY1 Data(H)'!$A$1:$BR$288))</f>
        <v>0</v>
      </c>
      <c r="AW78" s="176" cm="1">
        <f t="array" ref="AW78">_xlfn.XLOOKUP(AW$1,'PY1 Data(H)'!$A$1:$BR$1,_xlfn.XLOOKUP($A78,'PY1 Data(H)'!$A$1:$A$288,'PY1 Data(H)'!$A$1:$BR$288))</f>
        <v>0</v>
      </c>
      <c r="AX78" s="176" cm="1">
        <f t="array" ref="AX78">_xlfn.XLOOKUP(AX$1,'PY1 Data(H)'!$A$1:$BR$1,_xlfn.XLOOKUP($A78,'PY1 Data(H)'!$A$1:$A$288,'PY1 Data(H)'!$A$1:$BR$288))</f>
        <v>0</v>
      </c>
      <c r="AY78" s="176" cm="1">
        <f t="array" ref="AY78">_xlfn.XLOOKUP(AY$1,'PY1 Data(H)'!$A$1:$BR$1,_xlfn.XLOOKUP($A78,'PY1 Data(H)'!$A$1:$A$288,'PY1 Data(H)'!$A$1:$BR$288))</f>
        <v>0</v>
      </c>
      <c r="AZ78" s="176" cm="1">
        <f t="array" ref="AZ78">_xlfn.XLOOKUP(AZ$1,'PY1 Data(H)'!$A$1:$BR$1,_xlfn.XLOOKUP($A78,'PY1 Data(H)'!$A$1:$A$288,'PY1 Data(H)'!$A$1:$BR$288))</f>
        <v>0</v>
      </c>
    </row>
    <row r="79" spans="1:52" x14ac:dyDescent="0.3">
      <c r="A79">
        <v>510</v>
      </c>
      <c r="D79" s="176" cm="1">
        <f t="array" ref="D79">_xlfn.XLOOKUP(D$1,'PY1 Data(H)'!$A$1:$BR$1,_xlfn.XLOOKUP($A79,'PY1 Data(H)'!$A$1:$A$288,'PY1 Data(H)'!$A$1:$BR$288))</f>
        <v>144468</v>
      </c>
      <c r="E79" s="176" cm="1">
        <f t="array" ref="E79">_xlfn.XLOOKUP(E$1,'PY1 Data(H)'!$A$1:$BR$1,_xlfn.XLOOKUP($A79,'PY1 Data(H)'!$A$1:$A$288,'PY1 Data(H)'!$A$1:$BR$288))</f>
        <v>3051</v>
      </c>
      <c r="F79" s="176" cm="1">
        <f t="array" ref="F79">_xlfn.XLOOKUP(F$1,'PY1 Data(H)'!$A$1:$BR$1,_xlfn.XLOOKUP($A79,'PY1 Data(H)'!$A$1:$A$288,'PY1 Data(H)'!$A$1:$BR$288))</f>
        <v>12998</v>
      </c>
      <c r="G79" s="176" cm="1">
        <f t="array" ref="G79">_xlfn.XLOOKUP(G$1,'PY1 Data(H)'!$A$1:$BR$1,_xlfn.XLOOKUP($A79,'PY1 Data(H)'!$A$1:$A$288,'PY1 Data(H)'!$A$1:$BR$288))</f>
        <v>521159</v>
      </c>
      <c r="H79" s="176" cm="1">
        <f t="array" ref="H79">_xlfn.XLOOKUP(H$1,'PY1 Data(H)'!$A$1:$BR$1,_xlfn.XLOOKUP($A79,'PY1 Data(H)'!$A$1:$A$288,'PY1 Data(H)'!$A$1:$BR$288))</f>
        <v>459528</v>
      </c>
      <c r="I79" s="176" cm="1">
        <f t="array" ref="I79">_xlfn.XLOOKUP(I$1,'PY1 Data(H)'!$A$1:$BR$1,_xlfn.XLOOKUP($A79,'PY1 Data(H)'!$A$1:$A$288,'PY1 Data(H)'!$A$1:$BR$288))</f>
        <v>0</v>
      </c>
      <c r="J79" s="176" cm="1">
        <f t="array" ref="J79">_xlfn.XLOOKUP(J$1,'PY1 Data(H)'!$A$1:$BR$1,_xlfn.XLOOKUP($A79,'PY1 Data(H)'!$A$1:$A$288,'PY1 Data(H)'!$A$1:$BR$288))</f>
        <v>28901</v>
      </c>
      <c r="K79" s="176" cm="1">
        <f t="array" ref="K79">_xlfn.XLOOKUP(K$1,'PY1 Data(H)'!$A$1:$BR$1,_xlfn.XLOOKUP($A79,'PY1 Data(H)'!$A$1:$A$288,'PY1 Data(H)'!$A$1:$BR$288))</f>
        <v>335203</v>
      </c>
      <c r="L79" s="176" cm="1">
        <f t="array" ref="L79">_xlfn.XLOOKUP(L$1,'PY1 Data(H)'!$A$1:$BR$1,_xlfn.XLOOKUP($A79,'PY1 Data(H)'!$A$1:$A$288,'PY1 Data(H)'!$A$1:$BR$288))</f>
        <v>0</v>
      </c>
      <c r="M79" s="176" cm="1">
        <f t="array" ref="M79">_xlfn.XLOOKUP(M$1,'PY1 Data(H)'!$A$1:$BR$1,_xlfn.XLOOKUP($A79,'PY1 Data(H)'!$A$1:$A$288,'PY1 Data(H)'!$A$1:$BR$288))</f>
        <v>0</v>
      </c>
      <c r="N79" s="176" cm="1">
        <f t="array" ref="N79">_xlfn.XLOOKUP(N$1,'PY1 Data(H)'!$A$1:$BR$1,_xlfn.XLOOKUP($A79,'PY1 Data(H)'!$A$1:$A$288,'PY1 Data(H)'!$A$1:$BR$288))</f>
        <v>3392</v>
      </c>
      <c r="O79" s="176" cm="1">
        <f t="array" ref="O79">_xlfn.XLOOKUP(O$1,'PY1 Data(H)'!$A$1:$BR$1,_xlfn.XLOOKUP($A79,'PY1 Data(H)'!$A$1:$A$288,'PY1 Data(H)'!$A$1:$BR$288))</f>
        <v>0</v>
      </c>
      <c r="P79" s="176" cm="1">
        <f t="array" ref="P79">_xlfn.XLOOKUP(P$1,'PY1 Data(H)'!$A$1:$BR$1,_xlfn.XLOOKUP($A79,'PY1 Data(H)'!$A$1:$A$288,'PY1 Data(H)'!$A$1:$BR$288))</f>
        <v>2791689</v>
      </c>
      <c r="Q79" s="176" cm="1">
        <f t="array" ref="Q79">_xlfn.XLOOKUP(Q$1,'PY1 Data(H)'!$A$1:$BR$1,_xlfn.XLOOKUP($A79,'PY1 Data(H)'!$A$1:$A$288,'PY1 Data(H)'!$A$1:$BR$288))</f>
        <v>111832</v>
      </c>
      <c r="R79" s="176" cm="1">
        <f t="array" ref="R79">_xlfn.XLOOKUP(R$1,'PY1 Data(H)'!$A$1:$BR$1,_xlfn.XLOOKUP($A79,'PY1 Data(H)'!$A$1:$A$288,'PY1 Data(H)'!$A$1:$BR$288))</f>
        <v>0</v>
      </c>
      <c r="S79" s="176" cm="1">
        <f t="array" ref="S79">_xlfn.XLOOKUP(S$1,'PY1 Data(H)'!$A$1:$BR$1,_xlfn.XLOOKUP($A79,'PY1 Data(H)'!$A$1:$A$288,'PY1 Data(H)'!$A$1:$BR$288))</f>
        <v>17058</v>
      </c>
      <c r="T79" s="176" cm="1">
        <f t="array" ref="T79">_xlfn.XLOOKUP(T$1,'PY1 Data(H)'!$A$1:$BR$1,_xlfn.XLOOKUP($A79,'PY1 Data(H)'!$A$1:$A$288,'PY1 Data(H)'!$A$1:$BR$288))</f>
        <v>1278</v>
      </c>
      <c r="U79" s="176" cm="1">
        <f t="array" ref="U79">_xlfn.XLOOKUP(U$1,'PY1 Data(H)'!$A$1:$BR$1,_xlfn.XLOOKUP($A79,'PY1 Data(H)'!$A$1:$A$288,'PY1 Data(H)'!$A$1:$BR$288))</f>
        <v>1353435</v>
      </c>
      <c r="V79" s="176" cm="1">
        <f t="array" ref="V79">_xlfn.XLOOKUP(V$1,'PY1 Data(H)'!$A$1:$BR$1,_xlfn.XLOOKUP($A79,'PY1 Data(H)'!$A$1:$A$288,'PY1 Data(H)'!$A$1:$BR$288))</f>
        <v>0</v>
      </c>
      <c r="W79" s="176" cm="1">
        <f t="array" ref="W79">_xlfn.XLOOKUP(W$1,'PY1 Data(H)'!$A$1:$BR$1,_xlfn.XLOOKUP($A79,'PY1 Data(H)'!$A$1:$A$288,'PY1 Data(H)'!$A$1:$BR$288))</f>
        <v>10879</v>
      </c>
      <c r="X79" s="176" cm="1">
        <f t="array" ref="X79">_xlfn.XLOOKUP(X$1,'PY1 Data(H)'!$A$1:$BR$1,_xlfn.XLOOKUP($A79,'PY1 Data(H)'!$A$1:$A$288,'PY1 Data(H)'!$A$1:$BR$288))</f>
        <v>102614</v>
      </c>
      <c r="Y79" s="176" cm="1">
        <f t="array" ref="Y79">_xlfn.XLOOKUP(Y$1,'PY1 Data(H)'!$A$1:$BR$1,_xlfn.XLOOKUP($A79,'PY1 Data(H)'!$A$1:$A$288,'PY1 Data(H)'!$A$1:$BR$288))</f>
        <v>0</v>
      </c>
      <c r="Z79" s="176" cm="1">
        <f t="array" ref="Z79">_xlfn.XLOOKUP(Z$1,'PY1 Data(H)'!$A$1:$BR$1,_xlfn.XLOOKUP($A79,'PY1 Data(H)'!$A$1:$A$288,'PY1 Data(H)'!$A$1:$BR$288))</f>
        <v>115190</v>
      </c>
      <c r="AA79" s="176" cm="1">
        <f t="array" ref="AA79">_xlfn.XLOOKUP(AA$1,'PY1 Data(H)'!$A$1:$BR$1,_xlfn.XLOOKUP($A79,'PY1 Data(H)'!$A$1:$A$288,'PY1 Data(H)'!$A$1:$BR$288))</f>
        <v>0</v>
      </c>
      <c r="AB79" s="176" cm="1">
        <f t="array" ref="AB79">_xlfn.XLOOKUP(AB$1,'PY1 Data(H)'!$A$1:$BR$1,_xlfn.XLOOKUP($A79,'PY1 Data(H)'!$A$1:$A$288,'PY1 Data(H)'!$A$1:$BR$288))</f>
        <v>0</v>
      </c>
      <c r="AC79" s="176" cm="1">
        <f t="array" ref="AC79">_xlfn.XLOOKUP(AC$1,'PY1 Data(H)'!$A$1:$BR$1,_xlfn.XLOOKUP($A79,'PY1 Data(H)'!$A$1:$A$288,'PY1 Data(H)'!$A$1:$BR$288))</f>
        <v>0</v>
      </c>
      <c r="AD79" s="176" cm="1">
        <f t="array" ref="AD79">_xlfn.XLOOKUP(AD$1,'PY1 Data(H)'!$A$1:$BR$1,_xlfn.XLOOKUP($A79,'PY1 Data(H)'!$A$1:$A$288,'PY1 Data(H)'!$A$1:$BR$288))</f>
        <v>1320</v>
      </c>
      <c r="AE79" s="176" cm="1">
        <f t="array" ref="AE79">_xlfn.XLOOKUP(AE$1,'PY1 Data(H)'!$A$1:$BR$1,_xlfn.XLOOKUP($A79,'PY1 Data(H)'!$A$1:$A$288,'PY1 Data(H)'!$A$1:$BR$288))</f>
        <v>37546</v>
      </c>
      <c r="AF79" s="176" cm="1">
        <f t="array" ref="AF79">_xlfn.XLOOKUP(AF$1,'PY1 Data(H)'!$A$1:$BR$1,_xlfn.XLOOKUP($A79,'PY1 Data(H)'!$A$1:$A$288,'PY1 Data(H)'!$A$1:$BR$288))</f>
        <v>624524</v>
      </c>
      <c r="AG79" s="176" cm="1">
        <f t="array" ref="AG79">_xlfn.XLOOKUP(AG$1,'PY1 Data(H)'!$A$1:$BR$1,_xlfn.XLOOKUP($A79,'PY1 Data(H)'!$A$1:$A$288,'PY1 Data(H)'!$A$1:$BR$288))</f>
        <v>1490616</v>
      </c>
      <c r="AH79" s="176" cm="1">
        <f t="array" ref="AH79">_xlfn.XLOOKUP(AH$1,'PY1 Data(H)'!$A$1:$BR$1,_xlfn.XLOOKUP($A79,'PY1 Data(H)'!$A$1:$A$288,'PY1 Data(H)'!$A$1:$BR$288))</f>
        <v>123984</v>
      </c>
      <c r="AI79" s="176" cm="1">
        <f t="array" ref="AI79">_xlfn.XLOOKUP(AI$1,'PY1 Data(H)'!$A$1:$BR$1,_xlfn.XLOOKUP($A79,'PY1 Data(H)'!$A$1:$A$288,'PY1 Data(H)'!$A$1:$BR$288))</f>
        <v>0</v>
      </c>
      <c r="AJ79" s="176" cm="1">
        <f t="array" ref="AJ79">_xlfn.XLOOKUP(AJ$1,'PY1 Data(H)'!$A$1:$BR$1,_xlfn.XLOOKUP($A79,'PY1 Data(H)'!$A$1:$A$288,'PY1 Data(H)'!$A$1:$BR$288))</f>
        <v>147284</v>
      </c>
      <c r="AK79" s="176" cm="1">
        <f t="array" ref="AK79">_xlfn.XLOOKUP(AK$1,'PY1 Data(H)'!$A$1:$BR$1,_xlfn.XLOOKUP($A79,'PY1 Data(H)'!$A$1:$A$288,'PY1 Data(H)'!$A$1:$BR$288))</f>
        <v>1850</v>
      </c>
      <c r="AL79" s="176" cm="1">
        <f t="array" ref="AL79">_xlfn.XLOOKUP(AL$1,'PY1 Data(H)'!$A$1:$BR$1,_xlfn.XLOOKUP($A79,'PY1 Data(H)'!$A$1:$A$288,'PY1 Data(H)'!$A$1:$BR$288))</f>
        <v>0</v>
      </c>
      <c r="AM79" s="176" cm="1">
        <f t="array" ref="AM79">_xlfn.XLOOKUP(AM$1,'PY1 Data(H)'!$A$1:$BR$1,_xlfn.XLOOKUP($A79,'PY1 Data(H)'!$A$1:$A$288,'PY1 Data(H)'!$A$1:$BR$288))</f>
        <v>336958</v>
      </c>
      <c r="AN79" s="176" cm="1">
        <f t="array" ref="AN79">_xlfn.XLOOKUP(AN$1,'PY1 Data(H)'!$A$1:$BR$1,_xlfn.XLOOKUP($A79,'PY1 Data(H)'!$A$1:$A$288,'PY1 Data(H)'!$A$1:$BR$288))</f>
        <v>0</v>
      </c>
      <c r="AO79" s="176" cm="1">
        <f t="array" ref="AO79">_xlfn.XLOOKUP(AO$1,'PY1 Data(H)'!$A$1:$BR$1,_xlfn.XLOOKUP($A79,'PY1 Data(H)'!$A$1:$A$288,'PY1 Data(H)'!$A$1:$BR$288))</f>
        <v>3354</v>
      </c>
      <c r="AP79" s="176" cm="1">
        <f t="array" ref="AP79">_xlfn.XLOOKUP(AP$1,'PY1 Data(H)'!$A$1:$BR$1,_xlfn.XLOOKUP($A79,'PY1 Data(H)'!$A$1:$A$288,'PY1 Data(H)'!$A$1:$BR$288))</f>
        <v>0</v>
      </c>
      <c r="AQ79" s="176" cm="1">
        <f t="array" ref="AQ79">_xlfn.XLOOKUP(AQ$1,'PY1 Data(H)'!$A$1:$BR$1,_xlfn.XLOOKUP($A79,'PY1 Data(H)'!$A$1:$A$288,'PY1 Data(H)'!$A$1:$BR$288))</f>
        <v>675</v>
      </c>
      <c r="AR79" s="176" cm="1">
        <f t="array" ref="AR79">_xlfn.XLOOKUP(AR$1,'PY1 Data(H)'!$A$1:$BR$1,_xlfn.XLOOKUP($A79,'PY1 Data(H)'!$A$1:$A$288,'PY1 Data(H)'!$A$1:$BR$288))</f>
        <v>0</v>
      </c>
      <c r="AS79" s="176" cm="1">
        <f t="array" ref="AS79">_xlfn.XLOOKUP(AS$1,'PY1 Data(H)'!$A$1:$BR$1,_xlfn.XLOOKUP($A79,'PY1 Data(H)'!$A$1:$A$288,'PY1 Data(H)'!$A$1:$BR$288))</f>
        <v>0</v>
      </c>
      <c r="AT79" s="176" cm="1">
        <f t="array" ref="AT79">_xlfn.XLOOKUP(AT$1,'PY1 Data(H)'!$A$1:$BR$1,_xlfn.XLOOKUP($A79,'PY1 Data(H)'!$A$1:$A$288,'PY1 Data(H)'!$A$1:$BR$288))</f>
        <v>0</v>
      </c>
      <c r="AU79" s="176" cm="1">
        <f t="array" ref="AU79">_xlfn.XLOOKUP(AU$1,'PY1 Data(H)'!$A$1:$BR$1,_xlfn.XLOOKUP($A79,'PY1 Data(H)'!$A$1:$A$288,'PY1 Data(H)'!$A$1:$BR$288))</f>
        <v>8875</v>
      </c>
      <c r="AV79" s="176" cm="1">
        <f t="array" ref="AV79">_xlfn.XLOOKUP(AV$1,'PY1 Data(H)'!$A$1:$BR$1,_xlfn.XLOOKUP($A79,'PY1 Data(H)'!$A$1:$A$288,'PY1 Data(H)'!$A$1:$BR$288))</f>
        <v>0</v>
      </c>
      <c r="AW79" s="176" cm="1">
        <f t="array" ref="AW79">_xlfn.XLOOKUP(AW$1,'PY1 Data(H)'!$A$1:$BR$1,_xlfn.XLOOKUP($A79,'PY1 Data(H)'!$A$1:$A$288,'PY1 Data(H)'!$A$1:$BR$288))</f>
        <v>0</v>
      </c>
      <c r="AX79" s="176" cm="1">
        <f t="array" ref="AX79">_xlfn.XLOOKUP(AX$1,'PY1 Data(H)'!$A$1:$BR$1,_xlfn.XLOOKUP($A79,'PY1 Data(H)'!$A$1:$A$288,'PY1 Data(H)'!$A$1:$BR$288))</f>
        <v>0</v>
      </c>
      <c r="AY79" s="176" cm="1">
        <f t="array" ref="AY79">_xlfn.XLOOKUP(AY$1,'PY1 Data(H)'!$A$1:$BR$1,_xlfn.XLOOKUP($A79,'PY1 Data(H)'!$A$1:$A$288,'PY1 Data(H)'!$A$1:$BR$288))</f>
        <v>78962</v>
      </c>
      <c r="AZ79" s="176" cm="1">
        <f t="array" ref="AZ79">_xlfn.XLOOKUP(AZ$1,'PY1 Data(H)'!$A$1:$BR$1,_xlfn.XLOOKUP($A79,'PY1 Data(H)'!$A$1:$A$288,'PY1 Data(H)'!$A$1:$BR$288))</f>
        <v>48699</v>
      </c>
    </row>
    <row r="80" spans="1:52" x14ac:dyDescent="0.3">
      <c r="A80">
        <v>654</v>
      </c>
      <c r="D80" s="176" cm="1">
        <f t="array" ref="D80">_xlfn.XLOOKUP(D$1,'PY1 Data(H)'!$A$1:$BR$1,_xlfn.XLOOKUP($A80,'PY1 Data(H)'!$A$1:$A$288,'PY1 Data(H)'!$A$1:$BR$288))</f>
        <v>2453861</v>
      </c>
      <c r="E80" s="176" cm="1">
        <f t="array" ref="E80">_xlfn.XLOOKUP(E$1,'PY1 Data(H)'!$A$1:$BR$1,_xlfn.XLOOKUP($A80,'PY1 Data(H)'!$A$1:$A$288,'PY1 Data(H)'!$A$1:$BR$288))</f>
        <v>8325628</v>
      </c>
      <c r="F80" s="176" cm="1">
        <f t="array" ref="F80">_xlfn.XLOOKUP(F$1,'PY1 Data(H)'!$A$1:$BR$1,_xlfn.XLOOKUP($A80,'PY1 Data(H)'!$A$1:$A$288,'PY1 Data(H)'!$A$1:$BR$288))</f>
        <v>9334148</v>
      </c>
      <c r="G80" s="176" cm="1">
        <f t="array" ref="G80">_xlfn.XLOOKUP(G$1,'PY1 Data(H)'!$A$1:$BR$1,_xlfn.XLOOKUP($A80,'PY1 Data(H)'!$A$1:$A$288,'PY1 Data(H)'!$A$1:$BR$288))</f>
        <v>62002892</v>
      </c>
      <c r="H80" s="176" cm="1">
        <f t="array" ref="H80">_xlfn.XLOOKUP(H$1,'PY1 Data(H)'!$A$1:$BR$1,_xlfn.XLOOKUP($A80,'PY1 Data(H)'!$A$1:$A$288,'PY1 Data(H)'!$A$1:$BR$288))</f>
        <v>84296210</v>
      </c>
      <c r="I80" s="176" cm="1">
        <f t="array" ref="I80">_xlfn.XLOOKUP(I$1,'PY1 Data(H)'!$A$1:$BR$1,_xlfn.XLOOKUP($A80,'PY1 Data(H)'!$A$1:$A$288,'PY1 Data(H)'!$A$1:$BR$288))</f>
        <v>37394212</v>
      </c>
      <c r="J80" s="176" cm="1">
        <f t="array" ref="J80">_xlfn.XLOOKUP(J$1,'PY1 Data(H)'!$A$1:$BR$1,_xlfn.XLOOKUP($A80,'PY1 Data(H)'!$A$1:$A$288,'PY1 Data(H)'!$A$1:$BR$288))</f>
        <v>134458225</v>
      </c>
      <c r="K80" s="176" cm="1">
        <f t="array" ref="K80">_xlfn.XLOOKUP(K$1,'PY1 Data(H)'!$A$1:$BR$1,_xlfn.XLOOKUP($A80,'PY1 Data(H)'!$A$1:$A$288,'PY1 Data(H)'!$A$1:$BR$288))</f>
        <v>10588814</v>
      </c>
      <c r="L80" s="176" cm="1">
        <f t="array" ref="L80">_xlfn.XLOOKUP(L$1,'PY1 Data(H)'!$A$1:$BR$1,_xlfn.XLOOKUP($A80,'PY1 Data(H)'!$A$1:$A$288,'PY1 Data(H)'!$A$1:$BR$288))</f>
        <v>0</v>
      </c>
      <c r="M80" s="176" cm="1">
        <f t="array" ref="M80">_xlfn.XLOOKUP(M$1,'PY1 Data(H)'!$A$1:$BR$1,_xlfn.XLOOKUP($A80,'PY1 Data(H)'!$A$1:$A$288,'PY1 Data(H)'!$A$1:$BR$288))</f>
        <v>4594999</v>
      </c>
      <c r="N80" s="176" cm="1">
        <f t="array" ref="N80">_xlfn.XLOOKUP(N$1,'PY1 Data(H)'!$A$1:$BR$1,_xlfn.XLOOKUP($A80,'PY1 Data(H)'!$A$1:$A$288,'PY1 Data(H)'!$A$1:$BR$288))</f>
        <v>8102644</v>
      </c>
      <c r="O80" s="176" cm="1">
        <f t="array" ref="O80">_xlfn.XLOOKUP(O$1,'PY1 Data(H)'!$A$1:$BR$1,_xlfn.XLOOKUP($A80,'PY1 Data(H)'!$A$1:$A$288,'PY1 Data(H)'!$A$1:$BR$288))</f>
        <v>0</v>
      </c>
      <c r="P80" s="176" cm="1">
        <f t="array" ref="P80">_xlfn.XLOOKUP(P$1,'PY1 Data(H)'!$A$1:$BR$1,_xlfn.XLOOKUP($A80,'PY1 Data(H)'!$A$1:$A$288,'PY1 Data(H)'!$A$1:$BR$288))</f>
        <v>116781199</v>
      </c>
      <c r="Q80" s="176" cm="1">
        <f t="array" ref="Q80">_xlfn.XLOOKUP(Q$1,'PY1 Data(H)'!$A$1:$BR$1,_xlfn.XLOOKUP($A80,'PY1 Data(H)'!$A$1:$A$288,'PY1 Data(H)'!$A$1:$BR$288))</f>
        <v>1863019</v>
      </c>
      <c r="R80" s="176" cm="1">
        <f t="array" ref="R80">_xlfn.XLOOKUP(R$1,'PY1 Data(H)'!$A$1:$BR$1,_xlfn.XLOOKUP($A80,'PY1 Data(H)'!$A$1:$A$288,'PY1 Data(H)'!$A$1:$BR$288))</f>
        <v>721689</v>
      </c>
      <c r="S80" s="176" cm="1">
        <f t="array" ref="S80">_xlfn.XLOOKUP(S$1,'PY1 Data(H)'!$A$1:$BR$1,_xlfn.XLOOKUP($A80,'PY1 Data(H)'!$A$1:$A$288,'PY1 Data(H)'!$A$1:$BR$288))</f>
        <v>7597663</v>
      </c>
      <c r="T80" s="176" cm="1">
        <f t="array" ref="T80">_xlfn.XLOOKUP(T$1,'PY1 Data(H)'!$A$1:$BR$1,_xlfn.XLOOKUP($A80,'PY1 Data(H)'!$A$1:$A$288,'PY1 Data(H)'!$A$1:$BR$288))</f>
        <v>955520</v>
      </c>
      <c r="U80" s="176" cm="1">
        <f t="array" ref="U80">_xlfn.XLOOKUP(U$1,'PY1 Data(H)'!$A$1:$BR$1,_xlfn.XLOOKUP($A80,'PY1 Data(H)'!$A$1:$A$288,'PY1 Data(H)'!$A$1:$BR$288))</f>
        <v>32854368</v>
      </c>
      <c r="V80" s="176" cm="1">
        <f t="array" ref="V80">_xlfn.XLOOKUP(V$1,'PY1 Data(H)'!$A$1:$BR$1,_xlfn.XLOOKUP($A80,'PY1 Data(H)'!$A$1:$A$288,'PY1 Data(H)'!$A$1:$BR$288))</f>
        <v>4355185</v>
      </c>
      <c r="W80" s="176" cm="1">
        <f t="array" ref="W80">_xlfn.XLOOKUP(W$1,'PY1 Data(H)'!$A$1:$BR$1,_xlfn.XLOOKUP($A80,'PY1 Data(H)'!$A$1:$A$288,'PY1 Data(H)'!$A$1:$BR$288))</f>
        <v>876493</v>
      </c>
      <c r="X80" s="176" cm="1">
        <f t="array" ref="X80">_xlfn.XLOOKUP(X$1,'PY1 Data(H)'!$A$1:$BR$1,_xlfn.XLOOKUP($A80,'PY1 Data(H)'!$A$1:$A$288,'PY1 Data(H)'!$A$1:$BR$288))</f>
        <v>4334155</v>
      </c>
      <c r="Y80" s="176" cm="1">
        <f t="array" ref="Y80">_xlfn.XLOOKUP(Y$1,'PY1 Data(H)'!$A$1:$BR$1,_xlfn.XLOOKUP($A80,'PY1 Data(H)'!$A$1:$A$288,'PY1 Data(H)'!$A$1:$BR$288))</f>
        <v>3279953</v>
      </c>
      <c r="Z80" s="176" cm="1">
        <f t="array" ref="Z80">_xlfn.XLOOKUP(Z$1,'PY1 Data(H)'!$A$1:$BR$1,_xlfn.XLOOKUP($A80,'PY1 Data(H)'!$A$1:$A$288,'PY1 Data(H)'!$A$1:$BR$288))</f>
        <v>1511210</v>
      </c>
      <c r="AA80" s="176" cm="1">
        <f t="array" ref="AA80">_xlfn.XLOOKUP(AA$1,'PY1 Data(H)'!$A$1:$BR$1,_xlfn.XLOOKUP($A80,'PY1 Data(H)'!$A$1:$A$288,'PY1 Data(H)'!$A$1:$BR$288))</f>
        <v>2228303</v>
      </c>
      <c r="AB80" s="176" cm="1">
        <f t="array" ref="AB80">_xlfn.XLOOKUP(AB$1,'PY1 Data(H)'!$A$1:$BR$1,_xlfn.XLOOKUP($A80,'PY1 Data(H)'!$A$1:$A$288,'PY1 Data(H)'!$A$1:$BR$288))</f>
        <v>1200747</v>
      </c>
      <c r="AC80" s="176" cm="1">
        <f t="array" ref="AC80">_xlfn.XLOOKUP(AC$1,'PY1 Data(H)'!$A$1:$BR$1,_xlfn.XLOOKUP($A80,'PY1 Data(H)'!$A$1:$A$288,'PY1 Data(H)'!$A$1:$BR$288))</f>
        <v>11689736</v>
      </c>
      <c r="AD80" s="176" cm="1">
        <f t="array" ref="AD80">_xlfn.XLOOKUP(AD$1,'PY1 Data(H)'!$A$1:$BR$1,_xlfn.XLOOKUP($A80,'PY1 Data(H)'!$A$1:$A$288,'PY1 Data(H)'!$A$1:$BR$288))</f>
        <v>4030969</v>
      </c>
      <c r="AE80" s="176" cm="1">
        <f t="array" ref="AE80">_xlfn.XLOOKUP(AE$1,'PY1 Data(H)'!$A$1:$BR$1,_xlfn.XLOOKUP($A80,'PY1 Data(H)'!$A$1:$A$288,'PY1 Data(H)'!$A$1:$BR$288))</f>
        <v>633009</v>
      </c>
      <c r="AF80" s="176" cm="1">
        <f t="array" ref="AF80">_xlfn.XLOOKUP(AF$1,'PY1 Data(H)'!$A$1:$BR$1,_xlfn.XLOOKUP($A80,'PY1 Data(H)'!$A$1:$A$288,'PY1 Data(H)'!$A$1:$BR$288))</f>
        <v>49448210</v>
      </c>
      <c r="AG80" s="176" cm="1">
        <f t="array" ref="AG80">_xlfn.XLOOKUP(AG$1,'PY1 Data(H)'!$A$1:$BR$1,_xlfn.XLOOKUP($A80,'PY1 Data(H)'!$A$1:$A$288,'PY1 Data(H)'!$A$1:$BR$288))</f>
        <v>38127298</v>
      </c>
      <c r="AH80" s="176" cm="1">
        <f t="array" ref="AH80">_xlfn.XLOOKUP(AH$1,'PY1 Data(H)'!$A$1:$BR$1,_xlfn.XLOOKUP($A80,'PY1 Data(H)'!$A$1:$A$288,'PY1 Data(H)'!$A$1:$BR$288))</f>
        <v>19161138</v>
      </c>
      <c r="AI80" s="176" cm="1">
        <f t="array" ref="AI80">_xlfn.XLOOKUP(AI$1,'PY1 Data(H)'!$A$1:$BR$1,_xlfn.XLOOKUP($A80,'PY1 Data(H)'!$A$1:$A$288,'PY1 Data(H)'!$A$1:$BR$288))</f>
        <v>0</v>
      </c>
      <c r="AJ80" s="176" cm="1">
        <f t="array" ref="AJ80">_xlfn.XLOOKUP(AJ$1,'PY1 Data(H)'!$A$1:$BR$1,_xlfn.XLOOKUP($A80,'PY1 Data(H)'!$A$1:$A$288,'PY1 Data(H)'!$A$1:$BR$288))</f>
        <v>14767679</v>
      </c>
      <c r="AK80" s="176" cm="1">
        <f t="array" ref="AK80">_xlfn.XLOOKUP(AK$1,'PY1 Data(H)'!$A$1:$BR$1,_xlfn.XLOOKUP($A80,'PY1 Data(H)'!$A$1:$A$288,'PY1 Data(H)'!$A$1:$BR$288))</f>
        <v>666061</v>
      </c>
      <c r="AL80" s="176" cm="1">
        <f t="array" ref="AL80">_xlfn.XLOOKUP(AL$1,'PY1 Data(H)'!$A$1:$BR$1,_xlfn.XLOOKUP($A80,'PY1 Data(H)'!$A$1:$A$288,'PY1 Data(H)'!$A$1:$BR$288))</f>
        <v>1178483</v>
      </c>
      <c r="AM80" s="176" cm="1">
        <f t="array" ref="AM80">_xlfn.XLOOKUP(AM$1,'PY1 Data(H)'!$A$1:$BR$1,_xlfn.XLOOKUP($A80,'PY1 Data(H)'!$A$1:$A$288,'PY1 Data(H)'!$A$1:$BR$288))</f>
        <v>31028491</v>
      </c>
      <c r="AN80" s="176" cm="1">
        <f t="array" ref="AN80">_xlfn.XLOOKUP(AN$1,'PY1 Data(H)'!$A$1:$BR$1,_xlfn.XLOOKUP($A80,'PY1 Data(H)'!$A$1:$A$288,'PY1 Data(H)'!$A$1:$BR$288))</f>
        <v>4119240</v>
      </c>
      <c r="AO80" s="176" cm="1">
        <f t="array" ref="AO80">_xlfn.XLOOKUP(AO$1,'PY1 Data(H)'!$A$1:$BR$1,_xlfn.XLOOKUP($A80,'PY1 Data(H)'!$A$1:$A$288,'PY1 Data(H)'!$A$1:$BR$288))</f>
        <v>9492937</v>
      </c>
      <c r="AP80" s="176" cm="1">
        <f t="array" ref="AP80">_xlfn.XLOOKUP(AP$1,'PY1 Data(H)'!$A$1:$BR$1,_xlfn.XLOOKUP($A80,'PY1 Data(H)'!$A$1:$A$288,'PY1 Data(H)'!$A$1:$BR$288))</f>
        <v>2621483</v>
      </c>
      <c r="AQ80" s="176" cm="1">
        <f t="array" ref="AQ80">_xlfn.XLOOKUP(AQ$1,'PY1 Data(H)'!$A$1:$BR$1,_xlfn.XLOOKUP($A80,'PY1 Data(H)'!$A$1:$A$288,'PY1 Data(H)'!$A$1:$BR$288))</f>
        <v>2535641</v>
      </c>
      <c r="AR80" s="176" cm="1">
        <f t="array" ref="AR80">_xlfn.XLOOKUP(AR$1,'PY1 Data(H)'!$A$1:$BR$1,_xlfn.XLOOKUP($A80,'PY1 Data(H)'!$A$1:$A$288,'PY1 Data(H)'!$A$1:$BR$288))</f>
        <v>1760833</v>
      </c>
      <c r="AS80" s="176" cm="1">
        <f t="array" ref="AS80">_xlfn.XLOOKUP(AS$1,'PY1 Data(H)'!$A$1:$BR$1,_xlfn.XLOOKUP($A80,'PY1 Data(H)'!$A$1:$A$288,'PY1 Data(H)'!$A$1:$BR$288))</f>
        <v>334222</v>
      </c>
      <c r="AT80" s="176" cm="1">
        <f t="array" ref="AT80">_xlfn.XLOOKUP(AT$1,'PY1 Data(H)'!$A$1:$BR$1,_xlfn.XLOOKUP($A80,'PY1 Data(H)'!$A$1:$A$288,'PY1 Data(H)'!$A$1:$BR$288))</f>
        <v>0</v>
      </c>
      <c r="AU80" s="176" cm="1">
        <f t="array" ref="AU80">_xlfn.XLOOKUP(AU$1,'PY1 Data(H)'!$A$1:$BR$1,_xlfn.XLOOKUP($A80,'PY1 Data(H)'!$A$1:$A$288,'PY1 Data(H)'!$A$1:$BR$288))</f>
        <v>16128146</v>
      </c>
      <c r="AV80" s="176" cm="1">
        <f t="array" ref="AV80">_xlfn.XLOOKUP(AV$1,'PY1 Data(H)'!$A$1:$BR$1,_xlfn.XLOOKUP($A80,'PY1 Data(H)'!$A$1:$A$288,'PY1 Data(H)'!$A$1:$BR$288))</f>
        <v>0</v>
      </c>
      <c r="AW80" s="176" cm="1">
        <f t="array" ref="AW80">_xlfn.XLOOKUP(AW$1,'PY1 Data(H)'!$A$1:$BR$1,_xlfn.XLOOKUP($A80,'PY1 Data(H)'!$A$1:$A$288,'PY1 Data(H)'!$A$1:$BR$288))</f>
        <v>0</v>
      </c>
      <c r="AX80" s="176" cm="1">
        <f t="array" ref="AX80">_xlfn.XLOOKUP(AX$1,'PY1 Data(H)'!$A$1:$BR$1,_xlfn.XLOOKUP($A80,'PY1 Data(H)'!$A$1:$A$288,'PY1 Data(H)'!$A$1:$BR$288))</f>
        <v>40545</v>
      </c>
      <c r="AY80" s="176" cm="1">
        <f t="array" ref="AY80">_xlfn.XLOOKUP(AY$1,'PY1 Data(H)'!$A$1:$BR$1,_xlfn.XLOOKUP($A80,'PY1 Data(H)'!$A$1:$A$288,'PY1 Data(H)'!$A$1:$BR$288))</f>
        <v>3864465</v>
      </c>
      <c r="AZ80" s="176" cm="1">
        <f t="array" ref="AZ80">_xlfn.XLOOKUP(AZ$1,'PY1 Data(H)'!$A$1:$BR$1,_xlfn.XLOOKUP($A80,'PY1 Data(H)'!$A$1:$A$288,'PY1 Data(H)'!$A$1:$BR$288))</f>
        <v>2971286</v>
      </c>
    </row>
    <row r="81" spans="1:52" x14ac:dyDescent="0.3">
      <c r="A81">
        <v>655</v>
      </c>
      <c r="D81" s="176" cm="1">
        <f t="array" ref="D81">_xlfn.XLOOKUP(D$1,'PY1 Data(H)'!$A$1:$BR$1,_xlfn.XLOOKUP($A81,'PY1 Data(H)'!$A$1:$A$288,'PY1 Data(H)'!$A$1:$BR$288))</f>
        <v>494973</v>
      </c>
      <c r="E81" s="176" cm="1">
        <f t="array" ref="E81">_xlfn.XLOOKUP(E$1,'PY1 Data(H)'!$A$1:$BR$1,_xlfn.XLOOKUP($A81,'PY1 Data(H)'!$A$1:$A$288,'PY1 Data(H)'!$A$1:$BR$288))</f>
        <v>717705</v>
      </c>
      <c r="F81" s="176" cm="1">
        <f t="array" ref="F81">_xlfn.XLOOKUP(F$1,'PY1 Data(H)'!$A$1:$BR$1,_xlfn.XLOOKUP($A81,'PY1 Data(H)'!$A$1:$A$288,'PY1 Data(H)'!$A$1:$BR$288))</f>
        <v>214246</v>
      </c>
      <c r="G81" s="176" cm="1">
        <f t="array" ref="G81">_xlfn.XLOOKUP(G$1,'PY1 Data(H)'!$A$1:$BR$1,_xlfn.XLOOKUP($A81,'PY1 Data(H)'!$A$1:$A$288,'PY1 Data(H)'!$A$1:$BR$288))</f>
        <v>788447</v>
      </c>
      <c r="H81" s="176" cm="1">
        <f t="array" ref="H81">_xlfn.XLOOKUP(H$1,'PY1 Data(H)'!$A$1:$BR$1,_xlfn.XLOOKUP($A81,'PY1 Data(H)'!$A$1:$A$288,'PY1 Data(H)'!$A$1:$BR$288))</f>
        <v>7428433</v>
      </c>
      <c r="I81" s="176" cm="1">
        <f t="array" ref="I81">_xlfn.XLOOKUP(I$1,'PY1 Data(H)'!$A$1:$BR$1,_xlfn.XLOOKUP($A81,'PY1 Data(H)'!$A$1:$A$288,'PY1 Data(H)'!$A$1:$BR$288))</f>
        <v>282540</v>
      </c>
      <c r="J81" s="176" cm="1">
        <f t="array" ref="J81">_xlfn.XLOOKUP(J$1,'PY1 Data(H)'!$A$1:$BR$1,_xlfn.XLOOKUP($A81,'PY1 Data(H)'!$A$1:$A$288,'PY1 Data(H)'!$A$1:$BR$288))</f>
        <v>46401158</v>
      </c>
      <c r="K81" s="176" cm="1">
        <f t="array" ref="K81">_xlfn.XLOOKUP(K$1,'PY1 Data(H)'!$A$1:$BR$1,_xlfn.XLOOKUP($A81,'PY1 Data(H)'!$A$1:$A$288,'PY1 Data(H)'!$A$1:$BR$288))</f>
        <v>0</v>
      </c>
      <c r="L81" s="176" cm="1">
        <f t="array" ref="L81">_xlfn.XLOOKUP(L$1,'PY1 Data(H)'!$A$1:$BR$1,_xlfn.XLOOKUP($A81,'PY1 Data(H)'!$A$1:$A$288,'PY1 Data(H)'!$A$1:$BR$288))</f>
        <v>0</v>
      </c>
      <c r="M81" s="176" cm="1">
        <f t="array" ref="M81">_xlfn.XLOOKUP(M$1,'PY1 Data(H)'!$A$1:$BR$1,_xlfn.XLOOKUP($A81,'PY1 Data(H)'!$A$1:$A$288,'PY1 Data(H)'!$A$1:$BR$288))</f>
        <v>1244261</v>
      </c>
      <c r="N81" s="176" cm="1">
        <f t="array" ref="N81">_xlfn.XLOOKUP(N$1,'PY1 Data(H)'!$A$1:$BR$1,_xlfn.XLOOKUP($A81,'PY1 Data(H)'!$A$1:$A$288,'PY1 Data(H)'!$A$1:$BR$288))</f>
        <v>968049</v>
      </c>
      <c r="O81" s="176" cm="1">
        <f t="array" ref="O81">_xlfn.XLOOKUP(O$1,'PY1 Data(H)'!$A$1:$BR$1,_xlfn.XLOOKUP($A81,'PY1 Data(H)'!$A$1:$A$288,'PY1 Data(H)'!$A$1:$BR$288))</f>
        <v>0</v>
      </c>
      <c r="P81" s="176" cm="1">
        <f t="array" ref="P81">_xlfn.XLOOKUP(P$1,'PY1 Data(H)'!$A$1:$BR$1,_xlfn.XLOOKUP($A81,'PY1 Data(H)'!$A$1:$A$288,'PY1 Data(H)'!$A$1:$BR$288))</f>
        <v>62209708</v>
      </c>
      <c r="Q81" s="176" cm="1">
        <f t="array" ref="Q81">_xlfn.XLOOKUP(Q$1,'PY1 Data(H)'!$A$1:$BR$1,_xlfn.XLOOKUP($A81,'PY1 Data(H)'!$A$1:$A$288,'PY1 Data(H)'!$A$1:$BR$288))</f>
        <v>86208</v>
      </c>
      <c r="R81" s="176" cm="1">
        <f t="array" ref="R81">_xlfn.XLOOKUP(R$1,'PY1 Data(H)'!$A$1:$BR$1,_xlfn.XLOOKUP($A81,'PY1 Data(H)'!$A$1:$A$288,'PY1 Data(H)'!$A$1:$BR$288))</f>
        <v>0</v>
      </c>
      <c r="S81" s="176" cm="1">
        <f t="array" ref="S81">_xlfn.XLOOKUP(S$1,'PY1 Data(H)'!$A$1:$BR$1,_xlfn.XLOOKUP($A81,'PY1 Data(H)'!$A$1:$A$288,'PY1 Data(H)'!$A$1:$BR$288))</f>
        <v>368616</v>
      </c>
      <c r="T81" s="176" cm="1">
        <f t="array" ref="T81">_xlfn.XLOOKUP(T$1,'PY1 Data(H)'!$A$1:$BR$1,_xlfn.XLOOKUP($A81,'PY1 Data(H)'!$A$1:$A$288,'PY1 Data(H)'!$A$1:$BR$288))</f>
        <v>4600</v>
      </c>
      <c r="U81" s="176" cm="1">
        <f t="array" ref="U81">_xlfn.XLOOKUP(U$1,'PY1 Data(H)'!$A$1:$BR$1,_xlfn.XLOOKUP($A81,'PY1 Data(H)'!$A$1:$A$288,'PY1 Data(H)'!$A$1:$BR$288))</f>
        <v>2391419</v>
      </c>
      <c r="V81" s="176" cm="1">
        <f t="array" ref="V81">_xlfn.XLOOKUP(V$1,'PY1 Data(H)'!$A$1:$BR$1,_xlfn.XLOOKUP($A81,'PY1 Data(H)'!$A$1:$A$288,'PY1 Data(H)'!$A$1:$BR$288))</f>
        <v>292092</v>
      </c>
      <c r="W81" s="176" cm="1">
        <f t="array" ref="W81">_xlfn.XLOOKUP(W$1,'PY1 Data(H)'!$A$1:$BR$1,_xlfn.XLOOKUP($A81,'PY1 Data(H)'!$A$1:$A$288,'PY1 Data(H)'!$A$1:$BR$288))</f>
        <v>199854</v>
      </c>
      <c r="X81" s="176" cm="1">
        <f t="array" ref="X81">_xlfn.XLOOKUP(X$1,'PY1 Data(H)'!$A$1:$BR$1,_xlfn.XLOOKUP($A81,'PY1 Data(H)'!$A$1:$A$288,'PY1 Data(H)'!$A$1:$BR$288))</f>
        <v>194131</v>
      </c>
      <c r="Y81" s="176" cm="1">
        <f t="array" ref="Y81">_xlfn.XLOOKUP(Y$1,'PY1 Data(H)'!$A$1:$BR$1,_xlfn.XLOOKUP($A81,'PY1 Data(H)'!$A$1:$A$288,'PY1 Data(H)'!$A$1:$BR$288))</f>
        <v>0</v>
      </c>
      <c r="Z81" s="176" cm="1">
        <f t="array" ref="Z81">_xlfn.XLOOKUP(Z$1,'PY1 Data(H)'!$A$1:$BR$1,_xlfn.XLOOKUP($A81,'PY1 Data(H)'!$A$1:$A$288,'PY1 Data(H)'!$A$1:$BR$288))</f>
        <v>54700</v>
      </c>
      <c r="AA81" s="176" cm="1">
        <f t="array" ref="AA81">_xlfn.XLOOKUP(AA$1,'PY1 Data(H)'!$A$1:$BR$1,_xlfn.XLOOKUP($A81,'PY1 Data(H)'!$A$1:$A$288,'PY1 Data(H)'!$A$1:$BR$288))</f>
        <v>799064</v>
      </c>
      <c r="AB81" s="176" cm="1">
        <f t="array" ref="AB81">_xlfn.XLOOKUP(AB$1,'PY1 Data(H)'!$A$1:$BR$1,_xlfn.XLOOKUP($A81,'PY1 Data(H)'!$A$1:$A$288,'PY1 Data(H)'!$A$1:$BR$288))</f>
        <v>0</v>
      </c>
      <c r="AC81" s="176" cm="1">
        <f t="array" ref="AC81">_xlfn.XLOOKUP(AC$1,'PY1 Data(H)'!$A$1:$BR$1,_xlfn.XLOOKUP($A81,'PY1 Data(H)'!$A$1:$A$288,'PY1 Data(H)'!$A$1:$BR$288))</f>
        <v>3832700</v>
      </c>
      <c r="AD81" s="176" cm="1">
        <f t="array" ref="AD81">_xlfn.XLOOKUP(AD$1,'PY1 Data(H)'!$A$1:$BR$1,_xlfn.XLOOKUP($A81,'PY1 Data(H)'!$A$1:$A$288,'PY1 Data(H)'!$A$1:$BR$288))</f>
        <v>479874</v>
      </c>
      <c r="AE81" s="176" cm="1">
        <f t="array" ref="AE81">_xlfn.XLOOKUP(AE$1,'PY1 Data(H)'!$A$1:$BR$1,_xlfn.XLOOKUP($A81,'PY1 Data(H)'!$A$1:$A$288,'PY1 Data(H)'!$A$1:$BR$288))</f>
        <v>13830</v>
      </c>
      <c r="AF81" s="176" cm="1">
        <f t="array" ref="AF81">_xlfn.XLOOKUP(AF$1,'PY1 Data(H)'!$A$1:$BR$1,_xlfn.XLOOKUP($A81,'PY1 Data(H)'!$A$1:$A$288,'PY1 Data(H)'!$A$1:$BR$288))</f>
        <v>0</v>
      </c>
      <c r="AG81" s="176" cm="1">
        <f t="array" ref="AG81">_xlfn.XLOOKUP(AG$1,'PY1 Data(H)'!$A$1:$BR$1,_xlfn.XLOOKUP($A81,'PY1 Data(H)'!$A$1:$A$288,'PY1 Data(H)'!$A$1:$BR$288))</f>
        <v>24199259</v>
      </c>
      <c r="AH81" s="176" cm="1">
        <f t="array" ref="AH81">_xlfn.XLOOKUP(AH$1,'PY1 Data(H)'!$A$1:$BR$1,_xlfn.XLOOKUP($A81,'PY1 Data(H)'!$A$1:$A$288,'PY1 Data(H)'!$A$1:$BR$288))</f>
        <v>0</v>
      </c>
      <c r="AI81" s="176" cm="1">
        <f t="array" ref="AI81">_xlfn.XLOOKUP(AI$1,'PY1 Data(H)'!$A$1:$BR$1,_xlfn.XLOOKUP($A81,'PY1 Data(H)'!$A$1:$A$288,'PY1 Data(H)'!$A$1:$BR$288))</f>
        <v>0</v>
      </c>
      <c r="AJ81" s="176" cm="1">
        <f t="array" ref="AJ81">_xlfn.XLOOKUP(AJ$1,'PY1 Data(H)'!$A$1:$BR$1,_xlfn.XLOOKUP($A81,'PY1 Data(H)'!$A$1:$A$288,'PY1 Data(H)'!$A$1:$BR$288))</f>
        <v>549550</v>
      </c>
      <c r="AK81" s="176" cm="1">
        <f t="array" ref="AK81">_xlfn.XLOOKUP(AK$1,'PY1 Data(H)'!$A$1:$BR$1,_xlfn.XLOOKUP($A81,'PY1 Data(H)'!$A$1:$A$288,'PY1 Data(H)'!$A$1:$BR$288))</f>
        <v>0</v>
      </c>
      <c r="AL81" s="176" cm="1">
        <f t="array" ref="AL81">_xlfn.XLOOKUP(AL$1,'PY1 Data(H)'!$A$1:$BR$1,_xlfn.XLOOKUP($A81,'PY1 Data(H)'!$A$1:$A$288,'PY1 Data(H)'!$A$1:$BR$288))</f>
        <v>0</v>
      </c>
      <c r="AM81" s="176" cm="1">
        <f t="array" ref="AM81">_xlfn.XLOOKUP(AM$1,'PY1 Data(H)'!$A$1:$BR$1,_xlfn.XLOOKUP($A81,'PY1 Data(H)'!$A$1:$A$288,'PY1 Data(H)'!$A$1:$BR$288))</f>
        <v>0</v>
      </c>
      <c r="AN81" s="176" cm="1">
        <f t="array" ref="AN81">_xlfn.XLOOKUP(AN$1,'PY1 Data(H)'!$A$1:$BR$1,_xlfn.XLOOKUP($A81,'PY1 Data(H)'!$A$1:$A$288,'PY1 Data(H)'!$A$1:$BR$288))</f>
        <v>252052</v>
      </c>
      <c r="AO81" s="176" cm="1">
        <f t="array" ref="AO81">_xlfn.XLOOKUP(AO$1,'PY1 Data(H)'!$A$1:$BR$1,_xlfn.XLOOKUP($A81,'PY1 Data(H)'!$A$1:$A$288,'PY1 Data(H)'!$A$1:$BR$288))</f>
        <v>742814</v>
      </c>
      <c r="AP81" s="176" cm="1">
        <f t="array" ref="AP81">_xlfn.XLOOKUP(AP$1,'PY1 Data(H)'!$A$1:$BR$1,_xlfn.XLOOKUP($A81,'PY1 Data(H)'!$A$1:$A$288,'PY1 Data(H)'!$A$1:$BR$288))</f>
        <v>210665</v>
      </c>
      <c r="AQ81" s="176" cm="1">
        <f t="array" ref="AQ81">_xlfn.XLOOKUP(AQ$1,'PY1 Data(H)'!$A$1:$BR$1,_xlfn.XLOOKUP($A81,'PY1 Data(H)'!$A$1:$A$288,'PY1 Data(H)'!$A$1:$BR$288))</f>
        <v>158043</v>
      </c>
      <c r="AR81" s="176" cm="1">
        <f t="array" ref="AR81">_xlfn.XLOOKUP(AR$1,'PY1 Data(H)'!$A$1:$BR$1,_xlfn.XLOOKUP($A81,'PY1 Data(H)'!$A$1:$A$288,'PY1 Data(H)'!$A$1:$BR$288))</f>
        <v>407325</v>
      </c>
      <c r="AS81" s="176" cm="1">
        <f t="array" ref="AS81">_xlfn.XLOOKUP(AS$1,'PY1 Data(H)'!$A$1:$BR$1,_xlfn.XLOOKUP($A81,'PY1 Data(H)'!$A$1:$A$288,'PY1 Data(H)'!$A$1:$BR$288))</f>
        <v>0</v>
      </c>
      <c r="AT81" s="176" cm="1">
        <f t="array" ref="AT81">_xlfn.XLOOKUP(AT$1,'PY1 Data(H)'!$A$1:$BR$1,_xlfn.XLOOKUP($A81,'PY1 Data(H)'!$A$1:$A$288,'PY1 Data(H)'!$A$1:$BR$288))</f>
        <v>0</v>
      </c>
      <c r="AU81" s="176" cm="1">
        <f t="array" ref="AU81">_xlfn.XLOOKUP(AU$1,'PY1 Data(H)'!$A$1:$BR$1,_xlfn.XLOOKUP($A81,'PY1 Data(H)'!$A$1:$A$288,'PY1 Data(H)'!$A$1:$BR$288))</f>
        <v>947836</v>
      </c>
      <c r="AV81" s="176" cm="1">
        <f t="array" ref="AV81">_xlfn.XLOOKUP(AV$1,'PY1 Data(H)'!$A$1:$BR$1,_xlfn.XLOOKUP($A81,'PY1 Data(H)'!$A$1:$A$288,'PY1 Data(H)'!$A$1:$BR$288))</f>
        <v>0</v>
      </c>
      <c r="AW81" s="176" cm="1">
        <f t="array" ref="AW81">_xlfn.XLOOKUP(AW$1,'PY1 Data(H)'!$A$1:$BR$1,_xlfn.XLOOKUP($A81,'PY1 Data(H)'!$A$1:$A$288,'PY1 Data(H)'!$A$1:$BR$288))</f>
        <v>0</v>
      </c>
      <c r="AX81" s="176" cm="1">
        <f t="array" ref="AX81">_xlfn.XLOOKUP(AX$1,'PY1 Data(H)'!$A$1:$BR$1,_xlfn.XLOOKUP($A81,'PY1 Data(H)'!$A$1:$A$288,'PY1 Data(H)'!$A$1:$BR$288))</f>
        <v>630</v>
      </c>
      <c r="AY81" s="176" cm="1">
        <f t="array" ref="AY81">_xlfn.XLOOKUP(AY$1,'PY1 Data(H)'!$A$1:$BR$1,_xlfn.XLOOKUP($A81,'PY1 Data(H)'!$A$1:$A$288,'PY1 Data(H)'!$A$1:$BR$288))</f>
        <v>74355</v>
      </c>
      <c r="AZ81" s="176" cm="1">
        <f t="array" ref="AZ81">_xlfn.XLOOKUP(AZ$1,'PY1 Data(H)'!$A$1:$BR$1,_xlfn.XLOOKUP($A81,'PY1 Data(H)'!$A$1:$A$288,'PY1 Data(H)'!$A$1:$BR$288))</f>
        <v>0</v>
      </c>
    </row>
    <row r="82" spans="1:52" x14ac:dyDescent="0.3">
      <c r="A82">
        <v>381</v>
      </c>
      <c r="D82" s="176" cm="1">
        <f t="array" ref="D82">_xlfn.XLOOKUP(D$1,'PY1 Data(H)'!$A$1:$BR$1,_xlfn.XLOOKUP($A82,'PY1 Data(H)'!$A$1:$A$288,'PY1 Data(H)'!$A$1:$BR$288))</f>
        <v>14574493</v>
      </c>
      <c r="E82" s="176" cm="1">
        <f t="array" ref="E82">_xlfn.XLOOKUP(E$1,'PY1 Data(H)'!$A$1:$BR$1,_xlfn.XLOOKUP($A82,'PY1 Data(H)'!$A$1:$A$288,'PY1 Data(H)'!$A$1:$BR$288))</f>
        <v>26534419</v>
      </c>
      <c r="F82" s="176" cm="1">
        <f t="array" ref="F82">_xlfn.XLOOKUP(F$1,'PY1 Data(H)'!$A$1:$BR$1,_xlfn.XLOOKUP($A82,'PY1 Data(H)'!$A$1:$A$288,'PY1 Data(H)'!$A$1:$BR$288))</f>
        <v>41753676</v>
      </c>
      <c r="G82" s="176" cm="1">
        <f t="array" ref="G82">_xlfn.XLOOKUP(G$1,'PY1 Data(H)'!$A$1:$BR$1,_xlfn.XLOOKUP($A82,'PY1 Data(H)'!$A$1:$A$288,'PY1 Data(H)'!$A$1:$BR$288))</f>
        <v>180672302</v>
      </c>
      <c r="H82" s="176" cm="1">
        <f t="array" ref="H82">_xlfn.XLOOKUP(H$1,'PY1 Data(H)'!$A$1:$BR$1,_xlfn.XLOOKUP($A82,'PY1 Data(H)'!$A$1:$A$288,'PY1 Data(H)'!$A$1:$BR$288))</f>
        <v>589580624</v>
      </c>
      <c r="I82" s="176" cm="1">
        <f t="array" ref="I82">_xlfn.XLOOKUP(I$1,'PY1 Data(H)'!$A$1:$BR$1,_xlfn.XLOOKUP($A82,'PY1 Data(H)'!$A$1:$A$288,'PY1 Data(H)'!$A$1:$BR$288))</f>
        <v>172694657</v>
      </c>
      <c r="J82" s="176" cm="1">
        <f t="array" ref="J82">_xlfn.XLOOKUP(J$1,'PY1 Data(H)'!$A$1:$BR$1,_xlfn.XLOOKUP($A82,'PY1 Data(H)'!$A$1:$A$288,'PY1 Data(H)'!$A$1:$BR$288))</f>
        <v>969161408</v>
      </c>
      <c r="K82" s="176" cm="1">
        <f t="array" ref="K82">_xlfn.XLOOKUP(K$1,'PY1 Data(H)'!$A$1:$BR$1,_xlfn.XLOOKUP($A82,'PY1 Data(H)'!$A$1:$A$288,'PY1 Data(H)'!$A$1:$BR$288))</f>
        <v>49934914</v>
      </c>
      <c r="L82" s="176" cm="1">
        <f t="array" ref="L82">_xlfn.XLOOKUP(L$1,'PY1 Data(H)'!$A$1:$BR$1,_xlfn.XLOOKUP($A82,'PY1 Data(H)'!$A$1:$A$288,'PY1 Data(H)'!$A$1:$BR$288))</f>
        <v>0</v>
      </c>
      <c r="M82" s="176" cm="1">
        <f t="array" ref="M82">_xlfn.XLOOKUP(M$1,'PY1 Data(H)'!$A$1:$BR$1,_xlfn.XLOOKUP($A82,'PY1 Data(H)'!$A$1:$A$288,'PY1 Data(H)'!$A$1:$BR$288))</f>
        <v>31887135</v>
      </c>
      <c r="N82" s="176" cm="1">
        <f t="array" ref="N82">_xlfn.XLOOKUP(N$1,'PY1 Data(H)'!$A$1:$BR$1,_xlfn.XLOOKUP($A82,'PY1 Data(H)'!$A$1:$A$288,'PY1 Data(H)'!$A$1:$BR$288))</f>
        <v>33672339</v>
      </c>
      <c r="O82" s="176" cm="1">
        <f t="array" ref="O82">_xlfn.XLOOKUP(O$1,'PY1 Data(H)'!$A$1:$BR$1,_xlfn.XLOOKUP($A82,'PY1 Data(H)'!$A$1:$A$288,'PY1 Data(H)'!$A$1:$BR$288))</f>
        <v>0</v>
      </c>
      <c r="P82" s="176" cm="1">
        <f t="array" ref="P82">_xlfn.XLOOKUP(P$1,'PY1 Data(H)'!$A$1:$BR$1,_xlfn.XLOOKUP($A82,'PY1 Data(H)'!$A$1:$A$288,'PY1 Data(H)'!$A$1:$BR$288))</f>
        <v>928345976</v>
      </c>
      <c r="Q82" s="176" cm="1">
        <f t="array" ref="Q82">_xlfn.XLOOKUP(Q$1,'PY1 Data(H)'!$A$1:$BR$1,_xlfn.XLOOKUP($A82,'PY1 Data(H)'!$A$1:$A$288,'PY1 Data(H)'!$A$1:$BR$288))</f>
        <v>4813372</v>
      </c>
      <c r="R82" s="176" cm="1">
        <f t="array" ref="R82">_xlfn.XLOOKUP(R$1,'PY1 Data(H)'!$A$1:$BR$1,_xlfn.XLOOKUP($A82,'PY1 Data(H)'!$A$1:$A$288,'PY1 Data(H)'!$A$1:$BR$288))</f>
        <v>5178235</v>
      </c>
      <c r="S82" s="176" cm="1">
        <f t="array" ref="S82">_xlfn.XLOOKUP(S$1,'PY1 Data(H)'!$A$1:$BR$1,_xlfn.XLOOKUP($A82,'PY1 Data(H)'!$A$1:$A$288,'PY1 Data(H)'!$A$1:$BR$288))</f>
        <v>28363991</v>
      </c>
      <c r="T82" s="176" cm="1">
        <f t="array" ref="T82">_xlfn.XLOOKUP(T$1,'PY1 Data(H)'!$A$1:$BR$1,_xlfn.XLOOKUP($A82,'PY1 Data(H)'!$A$1:$A$288,'PY1 Data(H)'!$A$1:$BR$288))</f>
        <v>3679760</v>
      </c>
      <c r="U82" s="176" cm="1">
        <f t="array" ref="U82">_xlfn.XLOOKUP(U$1,'PY1 Data(H)'!$A$1:$BR$1,_xlfn.XLOOKUP($A82,'PY1 Data(H)'!$A$1:$A$288,'PY1 Data(H)'!$A$1:$BR$288))</f>
        <v>335947513</v>
      </c>
      <c r="V82" s="176" cm="1">
        <f t="array" ref="V82">_xlfn.XLOOKUP(V$1,'PY1 Data(H)'!$A$1:$BR$1,_xlfn.XLOOKUP($A82,'PY1 Data(H)'!$A$1:$A$288,'PY1 Data(H)'!$A$1:$BR$288))</f>
        <v>23854165</v>
      </c>
      <c r="W82" s="176" cm="1">
        <f t="array" ref="W82">_xlfn.XLOOKUP(W$1,'PY1 Data(H)'!$A$1:$BR$1,_xlfn.XLOOKUP($A82,'PY1 Data(H)'!$A$1:$A$288,'PY1 Data(H)'!$A$1:$BR$288))</f>
        <v>2308896</v>
      </c>
      <c r="X82" s="176" cm="1">
        <f t="array" ref="X82">_xlfn.XLOOKUP(X$1,'PY1 Data(H)'!$A$1:$BR$1,_xlfn.XLOOKUP($A82,'PY1 Data(H)'!$A$1:$A$288,'PY1 Data(H)'!$A$1:$BR$288))</f>
        <v>24081618</v>
      </c>
      <c r="Y82" s="176" cm="1">
        <f t="array" ref="Y82">_xlfn.XLOOKUP(Y$1,'PY1 Data(H)'!$A$1:$BR$1,_xlfn.XLOOKUP($A82,'PY1 Data(H)'!$A$1:$A$288,'PY1 Data(H)'!$A$1:$BR$288))</f>
        <v>45211387</v>
      </c>
      <c r="Z82" s="176" cm="1">
        <f t="array" ref="Z82">_xlfn.XLOOKUP(Z$1,'PY1 Data(H)'!$A$1:$BR$1,_xlfn.XLOOKUP($A82,'PY1 Data(H)'!$A$1:$A$288,'PY1 Data(H)'!$A$1:$BR$288))</f>
        <v>8955923</v>
      </c>
      <c r="AA82" s="176" cm="1">
        <f t="array" ref="AA82">_xlfn.XLOOKUP(AA$1,'PY1 Data(H)'!$A$1:$BR$1,_xlfn.XLOOKUP($A82,'PY1 Data(H)'!$A$1:$A$288,'PY1 Data(H)'!$A$1:$BR$288))</f>
        <v>23542584</v>
      </c>
      <c r="AB82" s="176" cm="1">
        <f t="array" ref="AB82">_xlfn.XLOOKUP(AB$1,'PY1 Data(H)'!$A$1:$BR$1,_xlfn.XLOOKUP($A82,'PY1 Data(H)'!$A$1:$A$288,'PY1 Data(H)'!$A$1:$BR$288))</f>
        <v>2890051</v>
      </c>
      <c r="AC82" s="176" cm="1">
        <f t="array" ref="AC82">_xlfn.XLOOKUP(AC$1,'PY1 Data(H)'!$A$1:$BR$1,_xlfn.XLOOKUP($A82,'PY1 Data(H)'!$A$1:$A$288,'PY1 Data(H)'!$A$1:$BR$288))</f>
        <v>114688643</v>
      </c>
      <c r="AD82" s="176" cm="1">
        <f t="array" ref="AD82">_xlfn.XLOOKUP(AD$1,'PY1 Data(H)'!$A$1:$BR$1,_xlfn.XLOOKUP($A82,'PY1 Data(H)'!$A$1:$A$288,'PY1 Data(H)'!$A$1:$BR$288))</f>
        <v>14096695</v>
      </c>
      <c r="AE82" s="176" cm="1">
        <f t="array" ref="AE82">_xlfn.XLOOKUP(AE$1,'PY1 Data(H)'!$A$1:$BR$1,_xlfn.XLOOKUP($A82,'PY1 Data(H)'!$A$1:$A$288,'PY1 Data(H)'!$A$1:$BR$288))</f>
        <v>2925531</v>
      </c>
      <c r="AF82" s="176" cm="1">
        <f t="array" ref="AF82">_xlfn.XLOOKUP(AF$1,'PY1 Data(H)'!$A$1:$BR$1,_xlfn.XLOOKUP($A82,'PY1 Data(H)'!$A$1:$A$288,'PY1 Data(H)'!$A$1:$BR$288))</f>
        <v>249260686</v>
      </c>
      <c r="AG82" s="176" cm="1">
        <f t="array" ref="AG82">_xlfn.XLOOKUP(AG$1,'PY1 Data(H)'!$A$1:$BR$1,_xlfn.XLOOKUP($A82,'PY1 Data(H)'!$A$1:$A$288,'PY1 Data(H)'!$A$1:$BR$288))</f>
        <v>402254579</v>
      </c>
      <c r="AH82" s="176" cm="1">
        <f t="array" ref="AH82">_xlfn.XLOOKUP(AH$1,'PY1 Data(H)'!$A$1:$BR$1,_xlfn.XLOOKUP($A82,'PY1 Data(H)'!$A$1:$A$288,'PY1 Data(H)'!$A$1:$BR$288))</f>
        <v>130714628</v>
      </c>
      <c r="AI82" s="176" cm="1">
        <f t="array" ref="AI82">_xlfn.XLOOKUP(AI$1,'PY1 Data(H)'!$A$1:$BR$1,_xlfn.XLOOKUP($A82,'PY1 Data(H)'!$A$1:$A$288,'PY1 Data(H)'!$A$1:$BR$288))</f>
        <v>0</v>
      </c>
      <c r="AJ82" s="176" cm="1">
        <f t="array" ref="AJ82">_xlfn.XLOOKUP(AJ$1,'PY1 Data(H)'!$A$1:$BR$1,_xlfn.XLOOKUP($A82,'PY1 Data(H)'!$A$1:$A$288,'PY1 Data(H)'!$A$1:$BR$288))</f>
        <v>56708023</v>
      </c>
      <c r="AK82" s="176" cm="1">
        <f t="array" ref="AK82">_xlfn.XLOOKUP(AK$1,'PY1 Data(H)'!$A$1:$BR$1,_xlfn.XLOOKUP($A82,'PY1 Data(H)'!$A$1:$A$288,'PY1 Data(H)'!$A$1:$BR$288))</f>
        <v>6945352</v>
      </c>
      <c r="AL82" s="176" cm="1">
        <f t="array" ref="AL82">_xlfn.XLOOKUP(AL$1,'PY1 Data(H)'!$A$1:$BR$1,_xlfn.XLOOKUP($A82,'PY1 Data(H)'!$A$1:$A$288,'PY1 Data(H)'!$A$1:$BR$288))</f>
        <v>1901148</v>
      </c>
      <c r="AM82" s="176" cm="1">
        <f t="array" ref="AM82">_xlfn.XLOOKUP(AM$1,'PY1 Data(H)'!$A$1:$BR$1,_xlfn.XLOOKUP($A82,'PY1 Data(H)'!$A$1:$A$288,'PY1 Data(H)'!$A$1:$BR$288))</f>
        <v>93606818</v>
      </c>
      <c r="AN82" s="176" cm="1">
        <f t="array" ref="AN82">_xlfn.XLOOKUP(AN$1,'PY1 Data(H)'!$A$1:$BR$1,_xlfn.XLOOKUP($A82,'PY1 Data(H)'!$A$1:$A$288,'PY1 Data(H)'!$A$1:$BR$288))</f>
        <v>14888362</v>
      </c>
      <c r="AO82" s="176" cm="1">
        <f t="array" ref="AO82">_xlfn.XLOOKUP(AO$1,'PY1 Data(H)'!$A$1:$BR$1,_xlfn.XLOOKUP($A82,'PY1 Data(H)'!$A$1:$A$288,'PY1 Data(H)'!$A$1:$BR$288))</f>
        <v>33741031</v>
      </c>
      <c r="AP82" s="176" cm="1">
        <f t="array" ref="AP82">_xlfn.XLOOKUP(AP$1,'PY1 Data(H)'!$A$1:$BR$1,_xlfn.XLOOKUP($A82,'PY1 Data(H)'!$A$1:$A$288,'PY1 Data(H)'!$A$1:$BR$288))</f>
        <v>6777468</v>
      </c>
      <c r="AQ82" s="176" cm="1">
        <f t="array" ref="AQ82">_xlfn.XLOOKUP(AQ$1,'PY1 Data(H)'!$A$1:$BR$1,_xlfn.XLOOKUP($A82,'PY1 Data(H)'!$A$1:$A$288,'PY1 Data(H)'!$A$1:$BR$288))</f>
        <v>7136377</v>
      </c>
      <c r="AR82" s="176" cm="1">
        <f t="array" ref="AR82">_xlfn.XLOOKUP(AR$1,'PY1 Data(H)'!$A$1:$BR$1,_xlfn.XLOOKUP($A82,'PY1 Data(H)'!$A$1:$A$288,'PY1 Data(H)'!$A$1:$BR$288))</f>
        <v>11880470</v>
      </c>
      <c r="AS82" s="176" cm="1">
        <f t="array" ref="AS82">_xlfn.XLOOKUP(AS$1,'PY1 Data(H)'!$A$1:$BR$1,_xlfn.XLOOKUP($A82,'PY1 Data(H)'!$A$1:$A$288,'PY1 Data(H)'!$A$1:$BR$288))</f>
        <v>1305875</v>
      </c>
      <c r="AT82" s="176" cm="1">
        <f t="array" ref="AT82">_xlfn.XLOOKUP(AT$1,'PY1 Data(H)'!$A$1:$BR$1,_xlfn.XLOOKUP($A82,'PY1 Data(H)'!$A$1:$A$288,'PY1 Data(H)'!$A$1:$BR$288))</f>
        <v>0</v>
      </c>
      <c r="AU82" s="176" cm="1">
        <f t="array" ref="AU82">_xlfn.XLOOKUP(AU$1,'PY1 Data(H)'!$A$1:$BR$1,_xlfn.XLOOKUP($A82,'PY1 Data(H)'!$A$1:$A$288,'PY1 Data(H)'!$A$1:$BR$288))</f>
        <v>52693436</v>
      </c>
      <c r="AV82" s="176" cm="1">
        <f t="array" ref="AV82">_xlfn.XLOOKUP(AV$1,'PY1 Data(H)'!$A$1:$BR$1,_xlfn.XLOOKUP($A82,'PY1 Data(H)'!$A$1:$A$288,'PY1 Data(H)'!$A$1:$BR$288))</f>
        <v>10915271</v>
      </c>
      <c r="AW82" s="176" cm="1">
        <f t="array" ref="AW82">_xlfn.XLOOKUP(AW$1,'PY1 Data(H)'!$A$1:$BR$1,_xlfn.XLOOKUP($A82,'PY1 Data(H)'!$A$1:$A$288,'PY1 Data(H)'!$A$1:$BR$288))</f>
        <v>0</v>
      </c>
      <c r="AX82" s="176" cm="1">
        <f t="array" ref="AX82">_xlfn.XLOOKUP(AX$1,'PY1 Data(H)'!$A$1:$BR$1,_xlfn.XLOOKUP($A82,'PY1 Data(H)'!$A$1:$A$288,'PY1 Data(H)'!$A$1:$BR$288))</f>
        <v>129962</v>
      </c>
      <c r="AY82" s="176" cm="1">
        <f t="array" ref="AY82">_xlfn.XLOOKUP(AY$1,'PY1 Data(H)'!$A$1:$BR$1,_xlfn.XLOOKUP($A82,'PY1 Data(H)'!$A$1:$A$288,'PY1 Data(H)'!$A$1:$BR$288))</f>
        <v>12224312</v>
      </c>
      <c r="AZ82" s="176" cm="1">
        <f t="array" ref="AZ82">_xlfn.XLOOKUP(AZ$1,'PY1 Data(H)'!$A$1:$BR$1,_xlfn.XLOOKUP($A82,'PY1 Data(H)'!$A$1:$A$288,'PY1 Data(H)'!$A$1:$BR$288))</f>
        <v>28923287</v>
      </c>
    </row>
    <row r="83" spans="1:52" x14ac:dyDescent="0.3">
      <c r="A83">
        <v>578</v>
      </c>
      <c r="D83" s="176" cm="1">
        <f t="array" ref="D83">_xlfn.XLOOKUP(D$1,'PY1 Data(H)'!$A$1:$BR$1,_xlfn.XLOOKUP($A83,'PY1 Data(H)'!$A$1:$A$288,'PY1 Data(H)'!$A$1:$BR$288))</f>
        <v>0</v>
      </c>
      <c r="E83" s="176" cm="1">
        <f t="array" ref="E83">_xlfn.XLOOKUP(E$1,'PY1 Data(H)'!$A$1:$BR$1,_xlfn.XLOOKUP($A83,'PY1 Data(H)'!$A$1:$A$288,'PY1 Data(H)'!$A$1:$BR$288))</f>
        <v>0</v>
      </c>
      <c r="F83" s="176" cm="1">
        <f t="array" ref="F83">_xlfn.XLOOKUP(F$1,'PY1 Data(H)'!$A$1:$BR$1,_xlfn.XLOOKUP($A83,'PY1 Data(H)'!$A$1:$A$288,'PY1 Data(H)'!$A$1:$BR$288))</f>
        <v>0</v>
      </c>
      <c r="G83" s="176" cm="1">
        <f t="array" ref="G83">_xlfn.XLOOKUP(G$1,'PY1 Data(H)'!$A$1:$BR$1,_xlfn.XLOOKUP($A83,'PY1 Data(H)'!$A$1:$A$288,'PY1 Data(H)'!$A$1:$BR$288))</f>
        <v>0</v>
      </c>
      <c r="H83" s="176" cm="1">
        <f t="array" ref="H83">_xlfn.XLOOKUP(H$1,'PY1 Data(H)'!$A$1:$BR$1,_xlfn.XLOOKUP($A83,'PY1 Data(H)'!$A$1:$A$288,'PY1 Data(H)'!$A$1:$BR$288))</f>
        <v>0</v>
      </c>
      <c r="I83" s="176" cm="1">
        <f t="array" ref="I83">_xlfn.XLOOKUP(I$1,'PY1 Data(H)'!$A$1:$BR$1,_xlfn.XLOOKUP($A83,'PY1 Data(H)'!$A$1:$A$288,'PY1 Data(H)'!$A$1:$BR$288))</f>
        <v>0</v>
      </c>
      <c r="J83" s="176" cm="1">
        <f t="array" ref="J83">_xlfn.XLOOKUP(J$1,'PY1 Data(H)'!$A$1:$BR$1,_xlfn.XLOOKUP($A83,'PY1 Data(H)'!$A$1:$A$288,'PY1 Data(H)'!$A$1:$BR$288))</f>
        <v>0</v>
      </c>
      <c r="K83" s="176" cm="1">
        <f t="array" ref="K83">_xlfn.XLOOKUP(K$1,'PY1 Data(H)'!$A$1:$BR$1,_xlfn.XLOOKUP($A83,'PY1 Data(H)'!$A$1:$A$288,'PY1 Data(H)'!$A$1:$BR$288))</f>
        <v>0</v>
      </c>
      <c r="L83" s="176" cm="1">
        <f t="array" ref="L83">_xlfn.XLOOKUP(L$1,'PY1 Data(H)'!$A$1:$BR$1,_xlfn.XLOOKUP($A83,'PY1 Data(H)'!$A$1:$A$288,'PY1 Data(H)'!$A$1:$BR$288))</f>
        <v>0</v>
      </c>
      <c r="M83" s="176" cm="1">
        <f t="array" ref="M83">_xlfn.XLOOKUP(M$1,'PY1 Data(H)'!$A$1:$BR$1,_xlfn.XLOOKUP($A83,'PY1 Data(H)'!$A$1:$A$288,'PY1 Data(H)'!$A$1:$BR$288))</f>
        <v>0</v>
      </c>
      <c r="N83" s="176" cm="1">
        <f t="array" ref="N83">_xlfn.XLOOKUP(N$1,'PY1 Data(H)'!$A$1:$BR$1,_xlfn.XLOOKUP($A83,'PY1 Data(H)'!$A$1:$A$288,'PY1 Data(H)'!$A$1:$BR$288))</f>
        <v>0</v>
      </c>
      <c r="O83" s="176" cm="1">
        <f t="array" ref="O83">_xlfn.XLOOKUP(O$1,'PY1 Data(H)'!$A$1:$BR$1,_xlfn.XLOOKUP($A83,'PY1 Data(H)'!$A$1:$A$288,'PY1 Data(H)'!$A$1:$BR$288))</f>
        <v>0</v>
      </c>
      <c r="P83" s="176" cm="1">
        <f t="array" ref="P83">_xlfn.XLOOKUP(P$1,'PY1 Data(H)'!$A$1:$BR$1,_xlfn.XLOOKUP($A83,'PY1 Data(H)'!$A$1:$A$288,'PY1 Data(H)'!$A$1:$BR$288))</f>
        <v>0</v>
      </c>
      <c r="Q83" s="176" cm="1">
        <f t="array" ref="Q83">_xlfn.XLOOKUP(Q$1,'PY1 Data(H)'!$A$1:$BR$1,_xlfn.XLOOKUP($A83,'PY1 Data(H)'!$A$1:$A$288,'PY1 Data(H)'!$A$1:$BR$288))</f>
        <v>0</v>
      </c>
      <c r="R83" s="176" cm="1">
        <f t="array" ref="R83">_xlfn.XLOOKUP(R$1,'PY1 Data(H)'!$A$1:$BR$1,_xlfn.XLOOKUP($A83,'PY1 Data(H)'!$A$1:$A$288,'PY1 Data(H)'!$A$1:$BR$288))</f>
        <v>0</v>
      </c>
      <c r="S83" s="176" cm="1">
        <f t="array" ref="S83">_xlfn.XLOOKUP(S$1,'PY1 Data(H)'!$A$1:$BR$1,_xlfn.XLOOKUP($A83,'PY1 Data(H)'!$A$1:$A$288,'PY1 Data(H)'!$A$1:$BR$288))</f>
        <v>0</v>
      </c>
      <c r="T83" s="176" cm="1">
        <f t="array" ref="T83">_xlfn.XLOOKUP(T$1,'PY1 Data(H)'!$A$1:$BR$1,_xlfn.XLOOKUP($A83,'PY1 Data(H)'!$A$1:$A$288,'PY1 Data(H)'!$A$1:$BR$288))</f>
        <v>0</v>
      </c>
      <c r="U83" s="176" cm="1">
        <f t="array" ref="U83">_xlfn.XLOOKUP(U$1,'PY1 Data(H)'!$A$1:$BR$1,_xlfn.XLOOKUP($A83,'PY1 Data(H)'!$A$1:$A$288,'PY1 Data(H)'!$A$1:$BR$288))</f>
        <v>0</v>
      </c>
      <c r="V83" s="176" cm="1">
        <f t="array" ref="V83">_xlfn.XLOOKUP(V$1,'PY1 Data(H)'!$A$1:$BR$1,_xlfn.XLOOKUP($A83,'PY1 Data(H)'!$A$1:$A$288,'PY1 Data(H)'!$A$1:$BR$288))</f>
        <v>0</v>
      </c>
      <c r="W83" s="176" cm="1">
        <f t="array" ref="W83">_xlfn.XLOOKUP(W$1,'PY1 Data(H)'!$A$1:$BR$1,_xlfn.XLOOKUP($A83,'PY1 Data(H)'!$A$1:$A$288,'PY1 Data(H)'!$A$1:$BR$288))</f>
        <v>0</v>
      </c>
      <c r="X83" s="176" cm="1">
        <f t="array" ref="X83">_xlfn.XLOOKUP(X$1,'PY1 Data(H)'!$A$1:$BR$1,_xlfn.XLOOKUP($A83,'PY1 Data(H)'!$A$1:$A$288,'PY1 Data(H)'!$A$1:$BR$288))</f>
        <v>0</v>
      </c>
      <c r="Y83" s="176" cm="1">
        <f t="array" ref="Y83">_xlfn.XLOOKUP(Y$1,'PY1 Data(H)'!$A$1:$BR$1,_xlfn.XLOOKUP($A83,'PY1 Data(H)'!$A$1:$A$288,'PY1 Data(H)'!$A$1:$BR$288))</f>
        <v>0</v>
      </c>
      <c r="Z83" s="176" cm="1">
        <f t="array" ref="Z83">_xlfn.XLOOKUP(Z$1,'PY1 Data(H)'!$A$1:$BR$1,_xlfn.XLOOKUP($A83,'PY1 Data(H)'!$A$1:$A$288,'PY1 Data(H)'!$A$1:$BR$288))</f>
        <v>0</v>
      </c>
      <c r="AA83" s="176" cm="1">
        <f t="array" ref="AA83">_xlfn.XLOOKUP(AA$1,'PY1 Data(H)'!$A$1:$BR$1,_xlfn.XLOOKUP($A83,'PY1 Data(H)'!$A$1:$A$288,'PY1 Data(H)'!$A$1:$BR$288))</f>
        <v>0</v>
      </c>
      <c r="AB83" s="176" cm="1">
        <f t="array" ref="AB83">_xlfn.XLOOKUP(AB$1,'PY1 Data(H)'!$A$1:$BR$1,_xlfn.XLOOKUP($A83,'PY1 Data(H)'!$A$1:$A$288,'PY1 Data(H)'!$A$1:$BR$288))</f>
        <v>0</v>
      </c>
      <c r="AC83" s="176" cm="1">
        <f t="array" ref="AC83">_xlfn.XLOOKUP(AC$1,'PY1 Data(H)'!$A$1:$BR$1,_xlfn.XLOOKUP($A83,'PY1 Data(H)'!$A$1:$A$288,'PY1 Data(H)'!$A$1:$BR$288))</f>
        <v>0</v>
      </c>
      <c r="AD83" s="176" cm="1">
        <f t="array" ref="AD83">_xlfn.XLOOKUP(AD$1,'PY1 Data(H)'!$A$1:$BR$1,_xlfn.XLOOKUP($A83,'PY1 Data(H)'!$A$1:$A$288,'PY1 Data(H)'!$A$1:$BR$288))</f>
        <v>0</v>
      </c>
      <c r="AE83" s="176" cm="1">
        <f t="array" ref="AE83">_xlfn.XLOOKUP(AE$1,'PY1 Data(H)'!$A$1:$BR$1,_xlfn.XLOOKUP($A83,'PY1 Data(H)'!$A$1:$A$288,'PY1 Data(H)'!$A$1:$BR$288))</f>
        <v>0</v>
      </c>
      <c r="AF83" s="176" cm="1">
        <f t="array" ref="AF83">_xlfn.XLOOKUP(AF$1,'PY1 Data(H)'!$A$1:$BR$1,_xlfn.XLOOKUP($A83,'PY1 Data(H)'!$A$1:$A$288,'PY1 Data(H)'!$A$1:$BR$288))</f>
        <v>0</v>
      </c>
      <c r="AG83" s="176" cm="1">
        <f t="array" ref="AG83">_xlfn.XLOOKUP(AG$1,'PY1 Data(H)'!$A$1:$BR$1,_xlfn.XLOOKUP($A83,'PY1 Data(H)'!$A$1:$A$288,'PY1 Data(H)'!$A$1:$BR$288))</f>
        <v>0</v>
      </c>
      <c r="AH83" s="176" cm="1">
        <f t="array" ref="AH83">_xlfn.XLOOKUP(AH$1,'PY1 Data(H)'!$A$1:$BR$1,_xlfn.XLOOKUP($A83,'PY1 Data(H)'!$A$1:$A$288,'PY1 Data(H)'!$A$1:$BR$288))</f>
        <v>0</v>
      </c>
      <c r="AI83" s="176" cm="1">
        <f t="array" ref="AI83">_xlfn.XLOOKUP(AI$1,'PY1 Data(H)'!$A$1:$BR$1,_xlfn.XLOOKUP($A83,'PY1 Data(H)'!$A$1:$A$288,'PY1 Data(H)'!$A$1:$BR$288))</f>
        <v>0</v>
      </c>
      <c r="AJ83" s="176" cm="1">
        <f t="array" ref="AJ83">_xlfn.XLOOKUP(AJ$1,'PY1 Data(H)'!$A$1:$BR$1,_xlfn.XLOOKUP($A83,'PY1 Data(H)'!$A$1:$A$288,'PY1 Data(H)'!$A$1:$BR$288))</f>
        <v>0</v>
      </c>
      <c r="AK83" s="176" cm="1">
        <f t="array" ref="AK83">_xlfn.XLOOKUP(AK$1,'PY1 Data(H)'!$A$1:$BR$1,_xlfn.XLOOKUP($A83,'PY1 Data(H)'!$A$1:$A$288,'PY1 Data(H)'!$A$1:$BR$288))</f>
        <v>0</v>
      </c>
      <c r="AL83" s="176" cm="1">
        <f t="array" ref="AL83">_xlfn.XLOOKUP(AL$1,'PY1 Data(H)'!$A$1:$BR$1,_xlfn.XLOOKUP($A83,'PY1 Data(H)'!$A$1:$A$288,'PY1 Data(H)'!$A$1:$BR$288))</f>
        <v>0</v>
      </c>
      <c r="AM83" s="176" cm="1">
        <f t="array" ref="AM83">_xlfn.XLOOKUP(AM$1,'PY1 Data(H)'!$A$1:$BR$1,_xlfn.XLOOKUP($A83,'PY1 Data(H)'!$A$1:$A$288,'PY1 Data(H)'!$A$1:$BR$288))</f>
        <v>0</v>
      </c>
      <c r="AN83" s="176" cm="1">
        <f t="array" ref="AN83">_xlfn.XLOOKUP(AN$1,'PY1 Data(H)'!$A$1:$BR$1,_xlfn.XLOOKUP($A83,'PY1 Data(H)'!$A$1:$A$288,'PY1 Data(H)'!$A$1:$BR$288))</f>
        <v>0</v>
      </c>
      <c r="AO83" s="176" cm="1">
        <f t="array" ref="AO83">_xlfn.XLOOKUP(AO$1,'PY1 Data(H)'!$A$1:$BR$1,_xlfn.XLOOKUP($A83,'PY1 Data(H)'!$A$1:$A$288,'PY1 Data(H)'!$A$1:$BR$288))</f>
        <v>0</v>
      </c>
      <c r="AP83" s="176" cm="1">
        <f t="array" ref="AP83">_xlfn.XLOOKUP(AP$1,'PY1 Data(H)'!$A$1:$BR$1,_xlfn.XLOOKUP($A83,'PY1 Data(H)'!$A$1:$A$288,'PY1 Data(H)'!$A$1:$BR$288))</f>
        <v>0</v>
      </c>
      <c r="AQ83" s="176" cm="1">
        <f t="array" ref="AQ83">_xlfn.XLOOKUP(AQ$1,'PY1 Data(H)'!$A$1:$BR$1,_xlfn.XLOOKUP($A83,'PY1 Data(H)'!$A$1:$A$288,'PY1 Data(H)'!$A$1:$BR$288))</f>
        <v>0</v>
      </c>
      <c r="AR83" s="176" cm="1">
        <f t="array" ref="AR83">_xlfn.XLOOKUP(AR$1,'PY1 Data(H)'!$A$1:$BR$1,_xlfn.XLOOKUP($A83,'PY1 Data(H)'!$A$1:$A$288,'PY1 Data(H)'!$A$1:$BR$288))</f>
        <v>0</v>
      </c>
      <c r="AS83" s="176" cm="1">
        <f t="array" ref="AS83">_xlfn.XLOOKUP(AS$1,'PY1 Data(H)'!$A$1:$BR$1,_xlfn.XLOOKUP($A83,'PY1 Data(H)'!$A$1:$A$288,'PY1 Data(H)'!$A$1:$BR$288))</f>
        <v>0</v>
      </c>
      <c r="AT83" s="176" cm="1">
        <f t="array" ref="AT83">_xlfn.XLOOKUP(AT$1,'PY1 Data(H)'!$A$1:$BR$1,_xlfn.XLOOKUP($A83,'PY1 Data(H)'!$A$1:$A$288,'PY1 Data(H)'!$A$1:$BR$288))</f>
        <v>0</v>
      </c>
      <c r="AU83" s="176" cm="1">
        <f t="array" ref="AU83">_xlfn.XLOOKUP(AU$1,'PY1 Data(H)'!$A$1:$BR$1,_xlfn.XLOOKUP($A83,'PY1 Data(H)'!$A$1:$A$288,'PY1 Data(H)'!$A$1:$BR$288))</f>
        <v>0</v>
      </c>
      <c r="AV83" s="176" cm="1">
        <f t="array" ref="AV83">_xlfn.XLOOKUP(AV$1,'PY1 Data(H)'!$A$1:$BR$1,_xlfn.XLOOKUP($A83,'PY1 Data(H)'!$A$1:$A$288,'PY1 Data(H)'!$A$1:$BR$288))</f>
        <v>0</v>
      </c>
      <c r="AW83" s="176" cm="1">
        <f t="array" ref="AW83">_xlfn.XLOOKUP(AW$1,'PY1 Data(H)'!$A$1:$BR$1,_xlfn.XLOOKUP($A83,'PY1 Data(H)'!$A$1:$A$288,'PY1 Data(H)'!$A$1:$BR$288))</f>
        <v>0</v>
      </c>
      <c r="AX83" s="176" cm="1">
        <f t="array" ref="AX83">_xlfn.XLOOKUP(AX$1,'PY1 Data(H)'!$A$1:$BR$1,_xlfn.XLOOKUP($A83,'PY1 Data(H)'!$A$1:$A$288,'PY1 Data(H)'!$A$1:$BR$288))</f>
        <v>0</v>
      </c>
      <c r="AY83" s="176" cm="1">
        <f t="array" ref="AY83">_xlfn.XLOOKUP(AY$1,'PY1 Data(H)'!$A$1:$BR$1,_xlfn.XLOOKUP($A83,'PY1 Data(H)'!$A$1:$A$288,'PY1 Data(H)'!$A$1:$BR$288))</f>
        <v>0</v>
      </c>
      <c r="AZ83" s="176" cm="1">
        <f t="array" ref="AZ83">_xlfn.XLOOKUP(AZ$1,'PY1 Data(H)'!$A$1:$BR$1,_xlfn.XLOOKUP($A83,'PY1 Data(H)'!$A$1:$A$288,'PY1 Data(H)'!$A$1:$BR$288))</f>
        <v>0</v>
      </c>
    </row>
    <row r="84" spans="1:52" x14ac:dyDescent="0.3">
      <c r="A84">
        <v>633</v>
      </c>
      <c r="D84" s="176" cm="1">
        <f t="array" ref="D84">_xlfn.XLOOKUP(D$1,'PY1 Data(H)'!$A$1:$BR$1,_xlfn.XLOOKUP($A84,'PY1 Data(H)'!$A$1:$A$288,'PY1 Data(H)'!$A$1:$BR$288))</f>
        <v>400250</v>
      </c>
      <c r="E84" s="176" cm="1">
        <f t="array" ref="E84">_xlfn.XLOOKUP(E$1,'PY1 Data(H)'!$A$1:$BR$1,_xlfn.XLOOKUP($A84,'PY1 Data(H)'!$A$1:$A$288,'PY1 Data(H)'!$A$1:$BR$288))</f>
        <v>1073325</v>
      </c>
      <c r="F84" s="176" cm="1">
        <f t="array" ref="F84">_xlfn.XLOOKUP(F$1,'PY1 Data(H)'!$A$1:$BR$1,_xlfn.XLOOKUP($A84,'PY1 Data(H)'!$A$1:$A$288,'PY1 Data(H)'!$A$1:$BR$288))</f>
        <v>2960404</v>
      </c>
      <c r="G84" s="176" cm="1">
        <f t="array" ref="G84">_xlfn.XLOOKUP(G$1,'PY1 Data(H)'!$A$1:$BR$1,_xlfn.XLOOKUP($A84,'PY1 Data(H)'!$A$1:$A$288,'PY1 Data(H)'!$A$1:$BR$288))</f>
        <v>5575666</v>
      </c>
      <c r="H84" s="176" cm="1">
        <f t="array" ref="H84">_xlfn.XLOOKUP(H$1,'PY1 Data(H)'!$A$1:$BR$1,_xlfn.XLOOKUP($A84,'PY1 Data(H)'!$A$1:$A$288,'PY1 Data(H)'!$A$1:$BR$288))</f>
        <v>11636880</v>
      </c>
      <c r="I84" s="176" cm="1">
        <f t="array" ref="I84">_xlfn.XLOOKUP(I$1,'PY1 Data(H)'!$A$1:$BR$1,_xlfn.XLOOKUP($A84,'PY1 Data(H)'!$A$1:$A$288,'PY1 Data(H)'!$A$1:$BR$288))</f>
        <v>4059635</v>
      </c>
      <c r="J84" s="176" cm="1">
        <f t="array" ref="J84">_xlfn.XLOOKUP(J$1,'PY1 Data(H)'!$A$1:$BR$1,_xlfn.XLOOKUP($A84,'PY1 Data(H)'!$A$1:$A$288,'PY1 Data(H)'!$A$1:$BR$288))</f>
        <v>41309395</v>
      </c>
      <c r="K84" s="176" cm="1">
        <f t="array" ref="K84">_xlfn.XLOOKUP(K$1,'PY1 Data(H)'!$A$1:$BR$1,_xlfn.XLOOKUP($A84,'PY1 Data(H)'!$A$1:$A$288,'PY1 Data(H)'!$A$1:$BR$288))</f>
        <v>1505938</v>
      </c>
      <c r="L84" s="176" cm="1">
        <f t="array" ref="L84">_xlfn.XLOOKUP(L$1,'PY1 Data(H)'!$A$1:$BR$1,_xlfn.XLOOKUP($A84,'PY1 Data(H)'!$A$1:$A$288,'PY1 Data(H)'!$A$1:$BR$288))</f>
        <v>0</v>
      </c>
      <c r="M84" s="176" cm="1">
        <f t="array" ref="M84">_xlfn.XLOOKUP(M$1,'PY1 Data(H)'!$A$1:$BR$1,_xlfn.XLOOKUP($A84,'PY1 Data(H)'!$A$1:$A$288,'PY1 Data(H)'!$A$1:$BR$288))</f>
        <v>1440609</v>
      </c>
      <c r="N84" s="176" cm="1">
        <f t="array" ref="N84">_xlfn.XLOOKUP(N$1,'PY1 Data(H)'!$A$1:$BR$1,_xlfn.XLOOKUP($A84,'PY1 Data(H)'!$A$1:$A$288,'PY1 Data(H)'!$A$1:$BR$288))</f>
        <v>1685714</v>
      </c>
      <c r="O84" s="176" cm="1">
        <f t="array" ref="O84">_xlfn.XLOOKUP(O$1,'PY1 Data(H)'!$A$1:$BR$1,_xlfn.XLOOKUP($A84,'PY1 Data(H)'!$A$1:$A$288,'PY1 Data(H)'!$A$1:$BR$288))</f>
        <v>0</v>
      </c>
      <c r="P84" s="176" cm="1">
        <f t="array" ref="P84">_xlfn.XLOOKUP(P$1,'PY1 Data(H)'!$A$1:$BR$1,_xlfn.XLOOKUP($A84,'PY1 Data(H)'!$A$1:$A$288,'PY1 Data(H)'!$A$1:$BR$288))</f>
        <v>39380159</v>
      </c>
      <c r="Q84" s="176" cm="1">
        <f t="array" ref="Q84">_xlfn.XLOOKUP(Q$1,'PY1 Data(H)'!$A$1:$BR$1,_xlfn.XLOOKUP($A84,'PY1 Data(H)'!$A$1:$A$288,'PY1 Data(H)'!$A$1:$BR$288))</f>
        <v>415967</v>
      </c>
      <c r="R84" s="176" cm="1">
        <f t="array" ref="R84">_xlfn.XLOOKUP(R$1,'PY1 Data(H)'!$A$1:$BR$1,_xlfn.XLOOKUP($A84,'PY1 Data(H)'!$A$1:$A$288,'PY1 Data(H)'!$A$1:$BR$288))</f>
        <v>712357</v>
      </c>
      <c r="S84" s="176" cm="1">
        <f t="array" ref="S84">_xlfn.XLOOKUP(S$1,'PY1 Data(H)'!$A$1:$BR$1,_xlfn.XLOOKUP($A84,'PY1 Data(H)'!$A$1:$A$288,'PY1 Data(H)'!$A$1:$BR$288))</f>
        <v>990216</v>
      </c>
      <c r="T84" s="176" cm="1">
        <f t="array" ref="T84">_xlfn.XLOOKUP(T$1,'PY1 Data(H)'!$A$1:$BR$1,_xlfn.XLOOKUP($A84,'PY1 Data(H)'!$A$1:$A$288,'PY1 Data(H)'!$A$1:$BR$288))</f>
        <v>114722</v>
      </c>
      <c r="U84" s="176" cm="1">
        <f t="array" ref="U84">_xlfn.XLOOKUP(U$1,'PY1 Data(H)'!$A$1:$BR$1,_xlfn.XLOOKUP($A84,'PY1 Data(H)'!$A$1:$A$288,'PY1 Data(H)'!$A$1:$BR$288))</f>
        <v>11511047</v>
      </c>
      <c r="V84" s="176" cm="1">
        <f t="array" ref="V84">_xlfn.XLOOKUP(V$1,'PY1 Data(H)'!$A$1:$BR$1,_xlfn.XLOOKUP($A84,'PY1 Data(H)'!$A$1:$A$288,'PY1 Data(H)'!$A$1:$BR$288))</f>
        <v>1298736</v>
      </c>
      <c r="W84" s="176" cm="1">
        <f t="array" ref="W84">_xlfn.XLOOKUP(W$1,'PY1 Data(H)'!$A$1:$BR$1,_xlfn.XLOOKUP($A84,'PY1 Data(H)'!$A$1:$A$288,'PY1 Data(H)'!$A$1:$BR$288))</f>
        <v>24545</v>
      </c>
      <c r="X84" s="176" cm="1">
        <f t="array" ref="X84">_xlfn.XLOOKUP(X$1,'PY1 Data(H)'!$A$1:$BR$1,_xlfn.XLOOKUP($A84,'PY1 Data(H)'!$A$1:$A$288,'PY1 Data(H)'!$A$1:$BR$288))</f>
        <v>2064165</v>
      </c>
      <c r="Y84" s="176" cm="1">
        <f t="array" ref="Y84">_xlfn.XLOOKUP(Y$1,'PY1 Data(H)'!$A$1:$BR$1,_xlfn.XLOOKUP($A84,'PY1 Data(H)'!$A$1:$A$288,'PY1 Data(H)'!$A$1:$BR$288))</f>
        <v>2005816</v>
      </c>
      <c r="Z84" s="176" cm="1">
        <f t="array" ref="Z84">_xlfn.XLOOKUP(Z$1,'PY1 Data(H)'!$A$1:$BR$1,_xlfn.XLOOKUP($A84,'PY1 Data(H)'!$A$1:$A$288,'PY1 Data(H)'!$A$1:$BR$288))</f>
        <v>338444</v>
      </c>
      <c r="AA84" s="176" cm="1">
        <f t="array" ref="AA84">_xlfn.XLOOKUP(AA$1,'PY1 Data(H)'!$A$1:$BR$1,_xlfn.XLOOKUP($A84,'PY1 Data(H)'!$A$1:$A$288,'PY1 Data(H)'!$A$1:$BR$288))</f>
        <v>322139</v>
      </c>
      <c r="AB84" s="176" cm="1">
        <f t="array" ref="AB84">_xlfn.XLOOKUP(AB$1,'PY1 Data(H)'!$A$1:$BR$1,_xlfn.XLOOKUP($A84,'PY1 Data(H)'!$A$1:$A$288,'PY1 Data(H)'!$A$1:$BR$288))</f>
        <v>20342</v>
      </c>
      <c r="AC84" s="176" cm="1">
        <f t="array" ref="AC84">_xlfn.XLOOKUP(AC$1,'PY1 Data(H)'!$A$1:$BR$1,_xlfn.XLOOKUP($A84,'PY1 Data(H)'!$A$1:$A$288,'PY1 Data(H)'!$A$1:$BR$288))</f>
        <v>3367662</v>
      </c>
      <c r="AD84" s="176" cm="1">
        <f t="array" ref="AD84">_xlfn.XLOOKUP(AD$1,'PY1 Data(H)'!$A$1:$BR$1,_xlfn.XLOOKUP($A84,'PY1 Data(H)'!$A$1:$A$288,'PY1 Data(H)'!$A$1:$BR$288))</f>
        <v>747241</v>
      </c>
      <c r="AE84" s="176" cm="1">
        <f t="array" ref="AE84">_xlfn.XLOOKUP(AE$1,'PY1 Data(H)'!$A$1:$BR$1,_xlfn.XLOOKUP($A84,'PY1 Data(H)'!$A$1:$A$288,'PY1 Data(H)'!$A$1:$BR$288))</f>
        <v>177587</v>
      </c>
      <c r="AF84" s="176" cm="1">
        <f t="array" ref="AF84">_xlfn.XLOOKUP(AF$1,'PY1 Data(H)'!$A$1:$BR$1,_xlfn.XLOOKUP($A84,'PY1 Data(H)'!$A$1:$A$288,'PY1 Data(H)'!$A$1:$BR$288))</f>
        <v>10745841</v>
      </c>
      <c r="AG84" s="176" cm="1">
        <f t="array" ref="AG84">_xlfn.XLOOKUP(AG$1,'PY1 Data(H)'!$A$1:$BR$1,_xlfn.XLOOKUP($A84,'PY1 Data(H)'!$A$1:$A$288,'PY1 Data(H)'!$A$1:$BR$288))</f>
        <v>11047363</v>
      </c>
      <c r="AH84" s="176" cm="1">
        <f t="array" ref="AH84">_xlfn.XLOOKUP(AH$1,'PY1 Data(H)'!$A$1:$BR$1,_xlfn.XLOOKUP($A84,'PY1 Data(H)'!$A$1:$A$288,'PY1 Data(H)'!$A$1:$BR$288))</f>
        <v>2401140</v>
      </c>
      <c r="AI84" s="176" cm="1">
        <f t="array" ref="AI84">_xlfn.XLOOKUP(AI$1,'PY1 Data(H)'!$A$1:$BR$1,_xlfn.XLOOKUP($A84,'PY1 Data(H)'!$A$1:$A$288,'PY1 Data(H)'!$A$1:$BR$288))</f>
        <v>0</v>
      </c>
      <c r="AJ84" s="176" cm="1">
        <f t="array" ref="AJ84">_xlfn.XLOOKUP(AJ$1,'PY1 Data(H)'!$A$1:$BR$1,_xlfn.XLOOKUP($A84,'PY1 Data(H)'!$A$1:$A$288,'PY1 Data(H)'!$A$1:$BR$288))</f>
        <v>1400157</v>
      </c>
      <c r="AK84" s="176" cm="1">
        <f t="array" ref="AK84">_xlfn.XLOOKUP(AK$1,'PY1 Data(H)'!$A$1:$BR$1,_xlfn.XLOOKUP($A84,'PY1 Data(H)'!$A$1:$A$288,'PY1 Data(H)'!$A$1:$BR$288))</f>
        <v>143621</v>
      </c>
      <c r="AL84" s="176" cm="1">
        <f t="array" ref="AL84">_xlfn.XLOOKUP(AL$1,'PY1 Data(H)'!$A$1:$BR$1,_xlfn.XLOOKUP($A84,'PY1 Data(H)'!$A$1:$A$288,'PY1 Data(H)'!$A$1:$BR$288))</f>
        <v>47935</v>
      </c>
      <c r="AM84" s="176" cm="1">
        <f t="array" ref="AM84">_xlfn.XLOOKUP(AM$1,'PY1 Data(H)'!$A$1:$BR$1,_xlfn.XLOOKUP($A84,'PY1 Data(H)'!$A$1:$A$288,'PY1 Data(H)'!$A$1:$BR$288))</f>
        <v>4943894</v>
      </c>
      <c r="AN84" s="176" cm="1">
        <f t="array" ref="AN84">_xlfn.XLOOKUP(AN$1,'PY1 Data(H)'!$A$1:$BR$1,_xlfn.XLOOKUP($A84,'PY1 Data(H)'!$A$1:$A$288,'PY1 Data(H)'!$A$1:$BR$288))</f>
        <v>345600</v>
      </c>
      <c r="AO84" s="176" cm="1">
        <f t="array" ref="AO84">_xlfn.XLOOKUP(AO$1,'PY1 Data(H)'!$A$1:$BR$1,_xlfn.XLOOKUP($A84,'PY1 Data(H)'!$A$1:$A$288,'PY1 Data(H)'!$A$1:$BR$288))</f>
        <v>1193768</v>
      </c>
      <c r="AP84" s="176" cm="1">
        <f t="array" ref="AP84">_xlfn.XLOOKUP(AP$1,'PY1 Data(H)'!$A$1:$BR$1,_xlfn.XLOOKUP($A84,'PY1 Data(H)'!$A$1:$A$288,'PY1 Data(H)'!$A$1:$BR$288))</f>
        <v>266914</v>
      </c>
      <c r="AQ84" s="176" cm="1">
        <f t="array" ref="AQ84">_xlfn.XLOOKUP(AQ$1,'PY1 Data(H)'!$A$1:$BR$1,_xlfn.XLOOKUP($A84,'PY1 Data(H)'!$A$1:$A$288,'PY1 Data(H)'!$A$1:$BR$288))</f>
        <v>293228</v>
      </c>
      <c r="AR84" s="176" cm="1">
        <f t="array" ref="AR84">_xlfn.XLOOKUP(AR$1,'PY1 Data(H)'!$A$1:$BR$1,_xlfn.XLOOKUP($A84,'PY1 Data(H)'!$A$1:$A$288,'PY1 Data(H)'!$A$1:$BR$288))</f>
        <v>229764</v>
      </c>
      <c r="AS84" s="176" cm="1">
        <f t="array" ref="AS84">_xlfn.XLOOKUP(AS$1,'PY1 Data(H)'!$A$1:$BR$1,_xlfn.XLOOKUP($A84,'PY1 Data(H)'!$A$1:$A$288,'PY1 Data(H)'!$A$1:$BR$288))</f>
        <v>5646</v>
      </c>
      <c r="AT84" s="176" cm="1">
        <f t="array" ref="AT84">_xlfn.XLOOKUP(AT$1,'PY1 Data(H)'!$A$1:$BR$1,_xlfn.XLOOKUP($A84,'PY1 Data(H)'!$A$1:$A$288,'PY1 Data(H)'!$A$1:$BR$288))</f>
        <v>0</v>
      </c>
      <c r="AU84" s="176" cm="1">
        <f t="array" ref="AU84">_xlfn.XLOOKUP(AU$1,'PY1 Data(H)'!$A$1:$BR$1,_xlfn.XLOOKUP($A84,'PY1 Data(H)'!$A$1:$A$288,'PY1 Data(H)'!$A$1:$BR$288))</f>
        <v>748906</v>
      </c>
      <c r="AV84" s="176" cm="1">
        <f t="array" ref="AV84">_xlfn.XLOOKUP(AV$1,'PY1 Data(H)'!$A$1:$BR$1,_xlfn.XLOOKUP($A84,'PY1 Data(H)'!$A$1:$A$288,'PY1 Data(H)'!$A$1:$BR$288))</f>
        <v>0</v>
      </c>
      <c r="AW84" s="176" cm="1">
        <f t="array" ref="AW84">_xlfn.XLOOKUP(AW$1,'PY1 Data(H)'!$A$1:$BR$1,_xlfn.XLOOKUP($A84,'PY1 Data(H)'!$A$1:$A$288,'PY1 Data(H)'!$A$1:$BR$288))</f>
        <v>0</v>
      </c>
      <c r="AX84" s="176" cm="1">
        <f t="array" ref="AX84">_xlfn.XLOOKUP(AX$1,'PY1 Data(H)'!$A$1:$BR$1,_xlfn.XLOOKUP($A84,'PY1 Data(H)'!$A$1:$A$288,'PY1 Data(H)'!$A$1:$BR$288))</f>
        <v>1847</v>
      </c>
      <c r="AY84" s="176" cm="1">
        <f t="array" ref="AY84">_xlfn.XLOOKUP(AY$1,'PY1 Data(H)'!$A$1:$BR$1,_xlfn.XLOOKUP($A84,'PY1 Data(H)'!$A$1:$A$288,'PY1 Data(H)'!$A$1:$BR$288))</f>
        <v>326759</v>
      </c>
      <c r="AZ84" s="176" cm="1">
        <f t="array" ref="AZ84">_xlfn.XLOOKUP(AZ$1,'PY1 Data(H)'!$A$1:$BR$1,_xlfn.XLOOKUP($A84,'PY1 Data(H)'!$A$1:$A$288,'PY1 Data(H)'!$A$1:$BR$288))</f>
        <v>1051926</v>
      </c>
    </row>
    <row r="85" spans="1:52" x14ac:dyDescent="0.3">
      <c r="A85">
        <v>634</v>
      </c>
      <c r="D85" s="176" cm="1">
        <f t="array" ref="D85">_xlfn.XLOOKUP(D$1,'PY1 Data(H)'!$A$1:$BR$1,_xlfn.XLOOKUP($A85,'PY1 Data(H)'!$A$1:$A$288,'PY1 Data(H)'!$A$1:$BR$288))</f>
        <v>0</v>
      </c>
      <c r="E85" s="176" cm="1">
        <f t="array" ref="E85">_xlfn.XLOOKUP(E$1,'PY1 Data(H)'!$A$1:$BR$1,_xlfn.XLOOKUP($A85,'PY1 Data(H)'!$A$1:$A$288,'PY1 Data(H)'!$A$1:$BR$288))</f>
        <v>0</v>
      </c>
      <c r="F85" s="176" cm="1">
        <f t="array" ref="F85">_xlfn.XLOOKUP(F$1,'PY1 Data(H)'!$A$1:$BR$1,_xlfn.XLOOKUP($A85,'PY1 Data(H)'!$A$1:$A$288,'PY1 Data(H)'!$A$1:$BR$288))</f>
        <v>0</v>
      </c>
      <c r="G85" s="176" cm="1">
        <f t="array" ref="G85">_xlfn.XLOOKUP(G$1,'PY1 Data(H)'!$A$1:$BR$1,_xlfn.XLOOKUP($A85,'PY1 Data(H)'!$A$1:$A$288,'PY1 Data(H)'!$A$1:$BR$288))</f>
        <v>0</v>
      </c>
      <c r="H85" s="176" cm="1">
        <f t="array" ref="H85">_xlfn.XLOOKUP(H$1,'PY1 Data(H)'!$A$1:$BR$1,_xlfn.XLOOKUP($A85,'PY1 Data(H)'!$A$1:$A$288,'PY1 Data(H)'!$A$1:$BR$288))</f>
        <v>0</v>
      </c>
      <c r="I85" s="176" cm="1">
        <f t="array" ref="I85">_xlfn.XLOOKUP(I$1,'PY1 Data(H)'!$A$1:$BR$1,_xlfn.XLOOKUP($A85,'PY1 Data(H)'!$A$1:$A$288,'PY1 Data(H)'!$A$1:$BR$288))</f>
        <v>0</v>
      </c>
      <c r="J85" s="176" cm="1">
        <f t="array" ref="J85">_xlfn.XLOOKUP(J$1,'PY1 Data(H)'!$A$1:$BR$1,_xlfn.XLOOKUP($A85,'PY1 Data(H)'!$A$1:$A$288,'PY1 Data(H)'!$A$1:$BR$288))</f>
        <v>0</v>
      </c>
      <c r="K85" s="176" cm="1">
        <f t="array" ref="K85">_xlfn.XLOOKUP(K$1,'PY1 Data(H)'!$A$1:$BR$1,_xlfn.XLOOKUP($A85,'PY1 Data(H)'!$A$1:$A$288,'PY1 Data(H)'!$A$1:$BR$288))</f>
        <v>0</v>
      </c>
      <c r="L85" s="176" cm="1">
        <f t="array" ref="L85">_xlfn.XLOOKUP(L$1,'PY1 Data(H)'!$A$1:$BR$1,_xlfn.XLOOKUP($A85,'PY1 Data(H)'!$A$1:$A$288,'PY1 Data(H)'!$A$1:$BR$288))</f>
        <v>0</v>
      </c>
      <c r="M85" s="176" cm="1">
        <f t="array" ref="M85">_xlfn.XLOOKUP(M$1,'PY1 Data(H)'!$A$1:$BR$1,_xlfn.XLOOKUP($A85,'PY1 Data(H)'!$A$1:$A$288,'PY1 Data(H)'!$A$1:$BR$288))</f>
        <v>249000</v>
      </c>
      <c r="N85" s="176" cm="1">
        <f t="array" ref="N85">_xlfn.XLOOKUP(N$1,'PY1 Data(H)'!$A$1:$BR$1,_xlfn.XLOOKUP($A85,'PY1 Data(H)'!$A$1:$A$288,'PY1 Data(H)'!$A$1:$BR$288))</f>
        <v>0</v>
      </c>
      <c r="O85" s="176" cm="1">
        <f t="array" ref="O85">_xlfn.XLOOKUP(O$1,'PY1 Data(H)'!$A$1:$BR$1,_xlfn.XLOOKUP($A85,'PY1 Data(H)'!$A$1:$A$288,'PY1 Data(H)'!$A$1:$BR$288))</f>
        <v>0</v>
      </c>
      <c r="P85" s="176" cm="1">
        <f t="array" ref="P85">_xlfn.XLOOKUP(P$1,'PY1 Data(H)'!$A$1:$BR$1,_xlfn.XLOOKUP($A85,'PY1 Data(H)'!$A$1:$A$288,'PY1 Data(H)'!$A$1:$BR$288))</f>
        <v>0</v>
      </c>
      <c r="Q85" s="176" cm="1">
        <f t="array" ref="Q85">_xlfn.XLOOKUP(Q$1,'PY1 Data(H)'!$A$1:$BR$1,_xlfn.XLOOKUP($A85,'PY1 Data(H)'!$A$1:$A$288,'PY1 Data(H)'!$A$1:$BR$288))</f>
        <v>0</v>
      </c>
      <c r="R85" s="176" cm="1">
        <f t="array" ref="R85">_xlfn.XLOOKUP(R$1,'PY1 Data(H)'!$A$1:$BR$1,_xlfn.XLOOKUP($A85,'PY1 Data(H)'!$A$1:$A$288,'PY1 Data(H)'!$A$1:$BR$288))</f>
        <v>0</v>
      </c>
      <c r="S85" s="176" cm="1">
        <f t="array" ref="S85">_xlfn.XLOOKUP(S$1,'PY1 Data(H)'!$A$1:$BR$1,_xlfn.XLOOKUP($A85,'PY1 Data(H)'!$A$1:$A$288,'PY1 Data(H)'!$A$1:$BR$288))</f>
        <v>0</v>
      </c>
      <c r="T85" s="176" cm="1">
        <f t="array" ref="T85">_xlfn.XLOOKUP(T$1,'PY1 Data(H)'!$A$1:$BR$1,_xlfn.XLOOKUP($A85,'PY1 Data(H)'!$A$1:$A$288,'PY1 Data(H)'!$A$1:$BR$288))</f>
        <v>23000</v>
      </c>
      <c r="U85" s="176" cm="1">
        <f t="array" ref="U85">_xlfn.XLOOKUP(U$1,'PY1 Data(H)'!$A$1:$BR$1,_xlfn.XLOOKUP($A85,'PY1 Data(H)'!$A$1:$A$288,'PY1 Data(H)'!$A$1:$BR$288))</f>
        <v>0</v>
      </c>
      <c r="V85" s="176" cm="1">
        <f t="array" ref="V85">_xlfn.XLOOKUP(V$1,'PY1 Data(H)'!$A$1:$BR$1,_xlfn.XLOOKUP($A85,'PY1 Data(H)'!$A$1:$A$288,'PY1 Data(H)'!$A$1:$BR$288))</f>
        <v>0</v>
      </c>
      <c r="W85" s="176" cm="1">
        <f t="array" ref="W85">_xlfn.XLOOKUP(W$1,'PY1 Data(H)'!$A$1:$BR$1,_xlfn.XLOOKUP($A85,'PY1 Data(H)'!$A$1:$A$288,'PY1 Data(H)'!$A$1:$BR$288))</f>
        <v>0</v>
      </c>
      <c r="X85" s="176" cm="1">
        <f t="array" ref="X85">_xlfn.XLOOKUP(X$1,'PY1 Data(H)'!$A$1:$BR$1,_xlfn.XLOOKUP($A85,'PY1 Data(H)'!$A$1:$A$288,'PY1 Data(H)'!$A$1:$BR$288))</f>
        <v>0</v>
      </c>
      <c r="Y85" s="176" cm="1">
        <f t="array" ref="Y85">_xlfn.XLOOKUP(Y$1,'PY1 Data(H)'!$A$1:$BR$1,_xlfn.XLOOKUP($A85,'PY1 Data(H)'!$A$1:$A$288,'PY1 Data(H)'!$A$1:$BR$288))</f>
        <v>0</v>
      </c>
      <c r="Z85" s="176" cm="1">
        <f t="array" ref="Z85">_xlfn.XLOOKUP(Z$1,'PY1 Data(H)'!$A$1:$BR$1,_xlfn.XLOOKUP($A85,'PY1 Data(H)'!$A$1:$A$288,'PY1 Data(H)'!$A$1:$BR$288))</f>
        <v>0</v>
      </c>
      <c r="AA85" s="176" cm="1">
        <f t="array" ref="AA85">_xlfn.XLOOKUP(AA$1,'PY1 Data(H)'!$A$1:$BR$1,_xlfn.XLOOKUP($A85,'PY1 Data(H)'!$A$1:$A$288,'PY1 Data(H)'!$A$1:$BR$288))</f>
        <v>0</v>
      </c>
      <c r="AB85" s="176" cm="1">
        <f t="array" ref="AB85">_xlfn.XLOOKUP(AB$1,'PY1 Data(H)'!$A$1:$BR$1,_xlfn.XLOOKUP($A85,'PY1 Data(H)'!$A$1:$A$288,'PY1 Data(H)'!$A$1:$BR$288))</f>
        <v>0</v>
      </c>
      <c r="AC85" s="176" cm="1">
        <f t="array" ref="AC85">_xlfn.XLOOKUP(AC$1,'PY1 Data(H)'!$A$1:$BR$1,_xlfn.XLOOKUP($A85,'PY1 Data(H)'!$A$1:$A$288,'PY1 Data(H)'!$A$1:$BR$288))</f>
        <v>0</v>
      </c>
      <c r="AD85" s="176" cm="1">
        <f t="array" ref="AD85">_xlfn.XLOOKUP(AD$1,'PY1 Data(H)'!$A$1:$BR$1,_xlfn.XLOOKUP($A85,'PY1 Data(H)'!$A$1:$A$288,'PY1 Data(H)'!$A$1:$BR$288))</f>
        <v>0</v>
      </c>
      <c r="AE85" s="176" cm="1">
        <f t="array" ref="AE85">_xlfn.XLOOKUP(AE$1,'PY1 Data(H)'!$A$1:$BR$1,_xlfn.XLOOKUP($A85,'PY1 Data(H)'!$A$1:$A$288,'PY1 Data(H)'!$A$1:$BR$288))</f>
        <v>0</v>
      </c>
      <c r="AF85" s="176" cm="1">
        <f t="array" ref="AF85">_xlfn.XLOOKUP(AF$1,'PY1 Data(H)'!$A$1:$BR$1,_xlfn.XLOOKUP($A85,'PY1 Data(H)'!$A$1:$A$288,'PY1 Data(H)'!$A$1:$BR$288))</f>
        <v>0</v>
      </c>
      <c r="AG85" s="176" cm="1">
        <f t="array" ref="AG85">_xlfn.XLOOKUP(AG$1,'PY1 Data(H)'!$A$1:$BR$1,_xlfn.XLOOKUP($A85,'PY1 Data(H)'!$A$1:$A$288,'PY1 Data(H)'!$A$1:$BR$288))</f>
        <v>0</v>
      </c>
      <c r="AH85" s="176" cm="1">
        <f t="array" ref="AH85">_xlfn.XLOOKUP(AH$1,'PY1 Data(H)'!$A$1:$BR$1,_xlfn.XLOOKUP($A85,'PY1 Data(H)'!$A$1:$A$288,'PY1 Data(H)'!$A$1:$BR$288))</f>
        <v>0</v>
      </c>
      <c r="AI85" s="176" cm="1">
        <f t="array" ref="AI85">_xlfn.XLOOKUP(AI$1,'PY1 Data(H)'!$A$1:$BR$1,_xlfn.XLOOKUP($A85,'PY1 Data(H)'!$A$1:$A$288,'PY1 Data(H)'!$A$1:$BR$288))</f>
        <v>0</v>
      </c>
      <c r="AJ85" s="176" cm="1">
        <f t="array" ref="AJ85">_xlfn.XLOOKUP(AJ$1,'PY1 Data(H)'!$A$1:$BR$1,_xlfn.XLOOKUP($A85,'PY1 Data(H)'!$A$1:$A$288,'PY1 Data(H)'!$A$1:$BR$288))</f>
        <v>0</v>
      </c>
      <c r="AK85" s="176" cm="1">
        <f t="array" ref="AK85">_xlfn.XLOOKUP(AK$1,'PY1 Data(H)'!$A$1:$BR$1,_xlfn.XLOOKUP($A85,'PY1 Data(H)'!$A$1:$A$288,'PY1 Data(H)'!$A$1:$BR$288))</f>
        <v>56000</v>
      </c>
      <c r="AL85" s="176" cm="1">
        <f t="array" ref="AL85">_xlfn.XLOOKUP(AL$1,'PY1 Data(H)'!$A$1:$BR$1,_xlfn.XLOOKUP($A85,'PY1 Data(H)'!$A$1:$A$288,'PY1 Data(H)'!$A$1:$BR$288))</f>
        <v>0</v>
      </c>
      <c r="AM85" s="176" cm="1">
        <f t="array" ref="AM85">_xlfn.XLOOKUP(AM$1,'PY1 Data(H)'!$A$1:$BR$1,_xlfn.XLOOKUP($A85,'PY1 Data(H)'!$A$1:$A$288,'PY1 Data(H)'!$A$1:$BR$288))</f>
        <v>0</v>
      </c>
      <c r="AN85" s="176" cm="1">
        <f t="array" ref="AN85">_xlfn.XLOOKUP(AN$1,'PY1 Data(H)'!$A$1:$BR$1,_xlfn.XLOOKUP($A85,'PY1 Data(H)'!$A$1:$A$288,'PY1 Data(H)'!$A$1:$BR$288))</f>
        <v>143737</v>
      </c>
      <c r="AO85" s="176" cm="1">
        <f t="array" ref="AO85">_xlfn.XLOOKUP(AO$1,'PY1 Data(H)'!$A$1:$BR$1,_xlfn.XLOOKUP($A85,'PY1 Data(H)'!$A$1:$A$288,'PY1 Data(H)'!$A$1:$BR$288))</f>
        <v>0</v>
      </c>
      <c r="AP85" s="176" cm="1">
        <f t="array" ref="AP85">_xlfn.XLOOKUP(AP$1,'PY1 Data(H)'!$A$1:$BR$1,_xlfn.XLOOKUP($A85,'PY1 Data(H)'!$A$1:$A$288,'PY1 Data(H)'!$A$1:$BR$288))</f>
        <v>0</v>
      </c>
      <c r="AQ85" s="176" cm="1">
        <f t="array" ref="AQ85">_xlfn.XLOOKUP(AQ$1,'PY1 Data(H)'!$A$1:$BR$1,_xlfn.XLOOKUP($A85,'PY1 Data(H)'!$A$1:$A$288,'PY1 Data(H)'!$A$1:$BR$288))</f>
        <v>0</v>
      </c>
      <c r="AR85" s="176" cm="1">
        <f t="array" ref="AR85">_xlfn.XLOOKUP(AR$1,'PY1 Data(H)'!$A$1:$BR$1,_xlfn.XLOOKUP($A85,'PY1 Data(H)'!$A$1:$A$288,'PY1 Data(H)'!$A$1:$BR$288))</f>
        <v>0</v>
      </c>
      <c r="AS85" s="176" cm="1">
        <f t="array" ref="AS85">_xlfn.XLOOKUP(AS$1,'PY1 Data(H)'!$A$1:$BR$1,_xlfn.XLOOKUP($A85,'PY1 Data(H)'!$A$1:$A$288,'PY1 Data(H)'!$A$1:$BR$288))</f>
        <v>0</v>
      </c>
      <c r="AT85" s="176" cm="1">
        <f t="array" ref="AT85">_xlfn.XLOOKUP(AT$1,'PY1 Data(H)'!$A$1:$BR$1,_xlfn.XLOOKUP($A85,'PY1 Data(H)'!$A$1:$A$288,'PY1 Data(H)'!$A$1:$BR$288))</f>
        <v>0</v>
      </c>
      <c r="AU85" s="176" cm="1">
        <f t="array" ref="AU85">_xlfn.XLOOKUP(AU$1,'PY1 Data(H)'!$A$1:$BR$1,_xlfn.XLOOKUP($A85,'PY1 Data(H)'!$A$1:$A$288,'PY1 Data(H)'!$A$1:$BR$288))</f>
        <v>0</v>
      </c>
      <c r="AV85" s="176" cm="1">
        <f t="array" ref="AV85">_xlfn.XLOOKUP(AV$1,'PY1 Data(H)'!$A$1:$BR$1,_xlfn.XLOOKUP($A85,'PY1 Data(H)'!$A$1:$A$288,'PY1 Data(H)'!$A$1:$BR$288))</f>
        <v>0</v>
      </c>
      <c r="AW85" s="176" cm="1">
        <f t="array" ref="AW85">_xlfn.XLOOKUP(AW$1,'PY1 Data(H)'!$A$1:$BR$1,_xlfn.XLOOKUP($A85,'PY1 Data(H)'!$A$1:$A$288,'PY1 Data(H)'!$A$1:$BR$288))</f>
        <v>0</v>
      </c>
      <c r="AX85" s="176" cm="1">
        <f t="array" ref="AX85">_xlfn.XLOOKUP(AX$1,'PY1 Data(H)'!$A$1:$BR$1,_xlfn.XLOOKUP($A85,'PY1 Data(H)'!$A$1:$A$288,'PY1 Data(H)'!$A$1:$BR$288))</f>
        <v>0</v>
      </c>
      <c r="AY85" s="176" cm="1">
        <f t="array" ref="AY85">_xlfn.XLOOKUP(AY$1,'PY1 Data(H)'!$A$1:$BR$1,_xlfn.XLOOKUP($A85,'PY1 Data(H)'!$A$1:$A$288,'PY1 Data(H)'!$A$1:$BR$288))</f>
        <v>0</v>
      </c>
      <c r="AZ85" s="176" cm="1">
        <f t="array" ref="AZ85">_xlfn.XLOOKUP(AZ$1,'PY1 Data(H)'!$A$1:$BR$1,_xlfn.XLOOKUP($A85,'PY1 Data(H)'!$A$1:$A$288,'PY1 Data(H)'!$A$1:$BR$288))</f>
        <v>0</v>
      </c>
    </row>
    <row r="86" spans="1:52" x14ac:dyDescent="0.3">
      <c r="A86">
        <v>635</v>
      </c>
      <c r="D86" s="176" cm="1">
        <f t="array" ref="D86">_xlfn.XLOOKUP(D$1,'PY1 Data(H)'!$A$1:$BR$1,_xlfn.XLOOKUP($A86,'PY1 Data(H)'!$A$1:$A$288,'PY1 Data(H)'!$A$1:$BR$288))</f>
        <v>0</v>
      </c>
      <c r="E86" s="176" cm="1">
        <f t="array" ref="E86">_xlfn.XLOOKUP(E$1,'PY1 Data(H)'!$A$1:$BR$1,_xlfn.XLOOKUP($A86,'PY1 Data(H)'!$A$1:$A$288,'PY1 Data(H)'!$A$1:$BR$288))</f>
        <v>0</v>
      </c>
      <c r="F86" s="176" cm="1">
        <f t="array" ref="F86">_xlfn.XLOOKUP(F$1,'PY1 Data(H)'!$A$1:$BR$1,_xlfn.XLOOKUP($A86,'PY1 Data(H)'!$A$1:$A$288,'PY1 Data(H)'!$A$1:$BR$288))</f>
        <v>95488</v>
      </c>
      <c r="G86" s="176" cm="1">
        <f t="array" ref="G86">_xlfn.XLOOKUP(G$1,'PY1 Data(H)'!$A$1:$BR$1,_xlfn.XLOOKUP($A86,'PY1 Data(H)'!$A$1:$A$288,'PY1 Data(H)'!$A$1:$BR$288))</f>
        <v>0</v>
      </c>
      <c r="H86" s="176" cm="1">
        <f t="array" ref="H86">_xlfn.XLOOKUP(H$1,'PY1 Data(H)'!$A$1:$BR$1,_xlfn.XLOOKUP($A86,'PY1 Data(H)'!$A$1:$A$288,'PY1 Data(H)'!$A$1:$BR$288))</f>
        <v>60000</v>
      </c>
      <c r="I86" s="176" cm="1">
        <f t="array" ref="I86">_xlfn.XLOOKUP(I$1,'PY1 Data(H)'!$A$1:$BR$1,_xlfn.XLOOKUP($A86,'PY1 Data(H)'!$A$1:$A$288,'PY1 Data(H)'!$A$1:$BR$288))</f>
        <v>264249</v>
      </c>
      <c r="J86" s="176" cm="1">
        <f t="array" ref="J86">_xlfn.XLOOKUP(J$1,'PY1 Data(H)'!$A$1:$BR$1,_xlfn.XLOOKUP($A86,'PY1 Data(H)'!$A$1:$A$288,'PY1 Data(H)'!$A$1:$BR$288))</f>
        <v>956033</v>
      </c>
      <c r="K86" s="176" cm="1">
        <f t="array" ref="K86">_xlfn.XLOOKUP(K$1,'PY1 Data(H)'!$A$1:$BR$1,_xlfn.XLOOKUP($A86,'PY1 Data(H)'!$A$1:$A$288,'PY1 Data(H)'!$A$1:$BR$288))</f>
        <v>181042</v>
      </c>
      <c r="L86" s="176" cm="1">
        <f t="array" ref="L86">_xlfn.XLOOKUP(L$1,'PY1 Data(H)'!$A$1:$BR$1,_xlfn.XLOOKUP($A86,'PY1 Data(H)'!$A$1:$A$288,'PY1 Data(H)'!$A$1:$BR$288))</f>
        <v>0</v>
      </c>
      <c r="M86" s="176" cm="1">
        <f t="array" ref="M86">_xlfn.XLOOKUP(M$1,'PY1 Data(H)'!$A$1:$BR$1,_xlfn.XLOOKUP($A86,'PY1 Data(H)'!$A$1:$A$288,'PY1 Data(H)'!$A$1:$BR$288))</f>
        <v>25000</v>
      </c>
      <c r="N86" s="176" cm="1">
        <f t="array" ref="N86">_xlfn.XLOOKUP(N$1,'PY1 Data(H)'!$A$1:$BR$1,_xlfn.XLOOKUP($A86,'PY1 Data(H)'!$A$1:$A$288,'PY1 Data(H)'!$A$1:$BR$288))</f>
        <v>0</v>
      </c>
      <c r="O86" s="176" cm="1">
        <f t="array" ref="O86">_xlfn.XLOOKUP(O$1,'PY1 Data(H)'!$A$1:$BR$1,_xlfn.XLOOKUP($A86,'PY1 Data(H)'!$A$1:$A$288,'PY1 Data(H)'!$A$1:$BR$288))</f>
        <v>0</v>
      </c>
      <c r="P86" s="176" cm="1">
        <f t="array" ref="P86">_xlfn.XLOOKUP(P$1,'PY1 Data(H)'!$A$1:$BR$1,_xlfn.XLOOKUP($A86,'PY1 Data(H)'!$A$1:$A$288,'PY1 Data(H)'!$A$1:$BR$288))</f>
        <v>1485359</v>
      </c>
      <c r="Q86" s="176" cm="1">
        <f t="array" ref="Q86">_xlfn.XLOOKUP(Q$1,'PY1 Data(H)'!$A$1:$BR$1,_xlfn.XLOOKUP($A86,'PY1 Data(H)'!$A$1:$A$288,'PY1 Data(H)'!$A$1:$BR$288))</f>
        <v>0</v>
      </c>
      <c r="R86" s="176" cm="1">
        <f t="array" ref="R86">_xlfn.XLOOKUP(R$1,'PY1 Data(H)'!$A$1:$BR$1,_xlfn.XLOOKUP($A86,'PY1 Data(H)'!$A$1:$A$288,'PY1 Data(H)'!$A$1:$BR$288))</f>
        <v>0</v>
      </c>
      <c r="S86" s="176" cm="1">
        <f t="array" ref="S86">_xlfn.XLOOKUP(S$1,'PY1 Data(H)'!$A$1:$BR$1,_xlfn.XLOOKUP($A86,'PY1 Data(H)'!$A$1:$A$288,'PY1 Data(H)'!$A$1:$BR$288))</f>
        <v>36385</v>
      </c>
      <c r="T86" s="176" cm="1">
        <f t="array" ref="T86">_xlfn.XLOOKUP(T$1,'PY1 Data(H)'!$A$1:$BR$1,_xlfn.XLOOKUP($A86,'PY1 Data(H)'!$A$1:$A$288,'PY1 Data(H)'!$A$1:$BR$288))</f>
        <v>0</v>
      </c>
      <c r="U86" s="176" cm="1">
        <f t="array" ref="U86">_xlfn.XLOOKUP(U$1,'PY1 Data(H)'!$A$1:$BR$1,_xlfn.XLOOKUP($A86,'PY1 Data(H)'!$A$1:$A$288,'PY1 Data(H)'!$A$1:$BR$288))</f>
        <v>612967</v>
      </c>
      <c r="V86" s="176" cm="1">
        <f t="array" ref="V86">_xlfn.XLOOKUP(V$1,'PY1 Data(H)'!$A$1:$BR$1,_xlfn.XLOOKUP($A86,'PY1 Data(H)'!$A$1:$A$288,'PY1 Data(H)'!$A$1:$BR$288))</f>
        <v>38635</v>
      </c>
      <c r="W86" s="176" cm="1">
        <f t="array" ref="W86">_xlfn.XLOOKUP(W$1,'PY1 Data(H)'!$A$1:$BR$1,_xlfn.XLOOKUP($A86,'PY1 Data(H)'!$A$1:$A$288,'PY1 Data(H)'!$A$1:$BR$288))</f>
        <v>0</v>
      </c>
      <c r="X86" s="176" cm="1">
        <f t="array" ref="X86">_xlfn.XLOOKUP(X$1,'PY1 Data(H)'!$A$1:$BR$1,_xlfn.XLOOKUP($A86,'PY1 Data(H)'!$A$1:$A$288,'PY1 Data(H)'!$A$1:$BR$288))</f>
        <v>0</v>
      </c>
      <c r="Y86" s="176" cm="1">
        <f t="array" ref="Y86">_xlfn.XLOOKUP(Y$1,'PY1 Data(H)'!$A$1:$BR$1,_xlfn.XLOOKUP($A86,'PY1 Data(H)'!$A$1:$A$288,'PY1 Data(H)'!$A$1:$BR$288))</f>
        <v>2500</v>
      </c>
      <c r="Z86" s="176" cm="1">
        <f t="array" ref="Z86">_xlfn.XLOOKUP(Z$1,'PY1 Data(H)'!$A$1:$BR$1,_xlfn.XLOOKUP($A86,'PY1 Data(H)'!$A$1:$A$288,'PY1 Data(H)'!$A$1:$BR$288))</f>
        <v>0</v>
      </c>
      <c r="AA86" s="176" cm="1">
        <f t="array" ref="AA86">_xlfn.XLOOKUP(AA$1,'PY1 Data(H)'!$A$1:$BR$1,_xlfn.XLOOKUP($A86,'PY1 Data(H)'!$A$1:$A$288,'PY1 Data(H)'!$A$1:$BR$288))</f>
        <v>0</v>
      </c>
      <c r="AB86" s="176" cm="1">
        <f t="array" ref="AB86">_xlfn.XLOOKUP(AB$1,'PY1 Data(H)'!$A$1:$BR$1,_xlfn.XLOOKUP($A86,'PY1 Data(H)'!$A$1:$A$288,'PY1 Data(H)'!$A$1:$BR$288))</f>
        <v>0</v>
      </c>
      <c r="AC86" s="176" cm="1">
        <f t="array" ref="AC86">_xlfn.XLOOKUP(AC$1,'PY1 Data(H)'!$A$1:$BR$1,_xlfn.XLOOKUP($A86,'PY1 Data(H)'!$A$1:$A$288,'PY1 Data(H)'!$A$1:$BR$288))</f>
        <v>112097</v>
      </c>
      <c r="AD86" s="176" cm="1">
        <f t="array" ref="AD86">_xlfn.XLOOKUP(AD$1,'PY1 Data(H)'!$A$1:$BR$1,_xlfn.XLOOKUP($A86,'PY1 Data(H)'!$A$1:$A$288,'PY1 Data(H)'!$A$1:$BR$288))</f>
        <v>0</v>
      </c>
      <c r="AE86" s="176" cm="1">
        <f t="array" ref="AE86">_xlfn.XLOOKUP(AE$1,'PY1 Data(H)'!$A$1:$BR$1,_xlfn.XLOOKUP($A86,'PY1 Data(H)'!$A$1:$A$288,'PY1 Data(H)'!$A$1:$BR$288))</f>
        <v>0</v>
      </c>
      <c r="AF86" s="176" cm="1">
        <f t="array" ref="AF86">_xlfn.XLOOKUP(AF$1,'PY1 Data(H)'!$A$1:$BR$1,_xlfn.XLOOKUP($A86,'PY1 Data(H)'!$A$1:$A$288,'PY1 Data(H)'!$A$1:$BR$288))</f>
        <v>466074</v>
      </c>
      <c r="AG86" s="176" cm="1">
        <f t="array" ref="AG86">_xlfn.XLOOKUP(AG$1,'PY1 Data(H)'!$A$1:$BR$1,_xlfn.XLOOKUP($A86,'PY1 Data(H)'!$A$1:$A$288,'PY1 Data(H)'!$A$1:$BR$288))</f>
        <v>543784</v>
      </c>
      <c r="AH86" s="176" cm="1">
        <f t="array" ref="AH86">_xlfn.XLOOKUP(AH$1,'PY1 Data(H)'!$A$1:$BR$1,_xlfn.XLOOKUP($A86,'PY1 Data(H)'!$A$1:$A$288,'PY1 Data(H)'!$A$1:$BR$288))</f>
        <v>74132</v>
      </c>
      <c r="AI86" s="176" cm="1">
        <f t="array" ref="AI86">_xlfn.XLOOKUP(AI$1,'PY1 Data(H)'!$A$1:$BR$1,_xlfn.XLOOKUP($A86,'PY1 Data(H)'!$A$1:$A$288,'PY1 Data(H)'!$A$1:$BR$288))</f>
        <v>0</v>
      </c>
      <c r="AJ86" s="176" cm="1">
        <f t="array" ref="AJ86">_xlfn.XLOOKUP(AJ$1,'PY1 Data(H)'!$A$1:$BR$1,_xlfn.XLOOKUP($A86,'PY1 Data(H)'!$A$1:$A$288,'PY1 Data(H)'!$A$1:$BR$288))</f>
        <v>5510</v>
      </c>
      <c r="AK86" s="176" cm="1">
        <f t="array" ref="AK86">_xlfn.XLOOKUP(AK$1,'PY1 Data(H)'!$A$1:$BR$1,_xlfn.XLOOKUP($A86,'PY1 Data(H)'!$A$1:$A$288,'PY1 Data(H)'!$A$1:$BR$288))</f>
        <v>0</v>
      </c>
      <c r="AL86" s="176" cm="1">
        <f t="array" ref="AL86">_xlfn.XLOOKUP(AL$1,'PY1 Data(H)'!$A$1:$BR$1,_xlfn.XLOOKUP($A86,'PY1 Data(H)'!$A$1:$A$288,'PY1 Data(H)'!$A$1:$BR$288))</f>
        <v>0</v>
      </c>
      <c r="AM86" s="176" cm="1">
        <f t="array" ref="AM86">_xlfn.XLOOKUP(AM$1,'PY1 Data(H)'!$A$1:$BR$1,_xlfn.XLOOKUP($A86,'PY1 Data(H)'!$A$1:$A$288,'PY1 Data(H)'!$A$1:$BR$288))</f>
        <v>249702</v>
      </c>
      <c r="AN86" s="176" cm="1">
        <f t="array" ref="AN86">_xlfn.XLOOKUP(AN$1,'PY1 Data(H)'!$A$1:$BR$1,_xlfn.XLOOKUP($A86,'PY1 Data(H)'!$A$1:$A$288,'PY1 Data(H)'!$A$1:$BR$288))</f>
        <v>7917</v>
      </c>
      <c r="AO86" s="176" cm="1">
        <f t="array" ref="AO86">_xlfn.XLOOKUP(AO$1,'PY1 Data(H)'!$A$1:$BR$1,_xlfn.XLOOKUP($A86,'PY1 Data(H)'!$A$1:$A$288,'PY1 Data(H)'!$A$1:$BR$288))</f>
        <v>0</v>
      </c>
      <c r="AP86" s="176" cm="1">
        <f t="array" ref="AP86">_xlfn.XLOOKUP(AP$1,'PY1 Data(H)'!$A$1:$BR$1,_xlfn.XLOOKUP($A86,'PY1 Data(H)'!$A$1:$A$288,'PY1 Data(H)'!$A$1:$BR$288))</f>
        <v>5487</v>
      </c>
      <c r="AQ86" s="176" cm="1">
        <f t="array" ref="AQ86">_xlfn.XLOOKUP(AQ$1,'PY1 Data(H)'!$A$1:$BR$1,_xlfn.XLOOKUP($A86,'PY1 Data(H)'!$A$1:$A$288,'PY1 Data(H)'!$A$1:$BR$288))</f>
        <v>0</v>
      </c>
      <c r="AR86" s="176" cm="1">
        <f t="array" ref="AR86">_xlfn.XLOOKUP(AR$1,'PY1 Data(H)'!$A$1:$BR$1,_xlfn.XLOOKUP($A86,'PY1 Data(H)'!$A$1:$A$288,'PY1 Data(H)'!$A$1:$BR$288))</f>
        <v>0</v>
      </c>
      <c r="AS86" s="176" cm="1">
        <f t="array" ref="AS86">_xlfn.XLOOKUP(AS$1,'PY1 Data(H)'!$A$1:$BR$1,_xlfn.XLOOKUP($A86,'PY1 Data(H)'!$A$1:$A$288,'PY1 Data(H)'!$A$1:$BR$288))</f>
        <v>0</v>
      </c>
      <c r="AT86" s="176" cm="1">
        <f t="array" ref="AT86">_xlfn.XLOOKUP(AT$1,'PY1 Data(H)'!$A$1:$BR$1,_xlfn.XLOOKUP($A86,'PY1 Data(H)'!$A$1:$A$288,'PY1 Data(H)'!$A$1:$BR$288))</f>
        <v>0</v>
      </c>
      <c r="AU86" s="176" cm="1">
        <f t="array" ref="AU86">_xlfn.XLOOKUP(AU$1,'PY1 Data(H)'!$A$1:$BR$1,_xlfn.XLOOKUP($A86,'PY1 Data(H)'!$A$1:$A$288,'PY1 Data(H)'!$A$1:$BR$288))</f>
        <v>0</v>
      </c>
      <c r="AV86" s="176" cm="1">
        <f t="array" ref="AV86">_xlfn.XLOOKUP(AV$1,'PY1 Data(H)'!$A$1:$BR$1,_xlfn.XLOOKUP($A86,'PY1 Data(H)'!$A$1:$A$288,'PY1 Data(H)'!$A$1:$BR$288))</f>
        <v>0</v>
      </c>
      <c r="AW86" s="176" cm="1">
        <f t="array" ref="AW86">_xlfn.XLOOKUP(AW$1,'PY1 Data(H)'!$A$1:$BR$1,_xlfn.XLOOKUP($A86,'PY1 Data(H)'!$A$1:$A$288,'PY1 Data(H)'!$A$1:$BR$288))</f>
        <v>0</v>
      </c>
      <c r="AX86" s="176" cm="1">
        <f t="array" ref="AX86">_xlfn.XLOOKUP(AX$1,'PY1 Data(H)'!$A$1:$BR$1,_xlfn.XLOOKUP($A86,'PY1 Data(H)'!$A$1:$A$288,'PY1 Data(H)'!$A$1:$BR$288))</f>
        <v>0</v>
      </c>
      <c r="AY86" s="176" cm="1">
        <f t="array" ref="AY86">_xlfn.XLOOKUP(AY$1,'PY1 Data(H)'!$A$1:$BR$1,_xlfn.XLOOKUP($A86,'PY1 Data(H)'!$A$1:$A$288,'PY1 Data(H)'!$A$1:$BR$288))</f>
        <v>11821</v>
      </c>
      <c r="AZ86" s="176" cm="1">
        <f t="array" ref="AZ86">_xlfn.XLOOKUP(AZ$1,'PY1 Data(H)'!$A$1:$BR$1,_xlfn.XLOOKUP($A86,'PY1 Data(H)'!$A$1:$A$288,'PY1 Data(H)'!$A$1:$BR$288))</f>
        <v>7891</v>
      </c>
    </row>
    <row r="87" spans="1:52" x14ac:dyDescent="0.3">
      <c r="A87">
        <v>636</v>
      </c>
      <c r="D87" s="176" cm="1">
        <f t="array" ref="D87">_xlfn.XLOOKUP(D$1,'PY1 Data(H)'!$A$1:$BR$1,_xlfn.XLOOKUP($A87,'PY1 Data(H)'!$A$1:$A$288,'PY1 Data(H)'!$A$1:$BR$288))</f>
        <v>0</v>
      </c>
      <c r="E87" s="176" cm="1">
        <f t="array" ref="E87">_xlfn.XLOOKUP(E$1,'PY1 Data(H)'!$A$1:$BR$1,_xlfn.XLOOKUP($A87,'PY1 Data(H)'!$A$1:$A$288,'PY1 Data(H)'!$A$1:$BR$288))</f>
        <v>0</v>
      </c>
      <c r="F87" s="176" cm="1">
        <f t="array" ref="F87">_xlfn.XLOOKUP(F$1,'PY1 Data(H)'!$A$1:$BR$1,_xlfn.XLOOKUP($A87,'PY1 Data(H)'!$A$1:$A$288,'PY1 Data(H)'!$A$1:$BR$288))</f>
        <v>0</v>
      </c>
      <c r="G87" s="176" cm="1">
        <f t="array" ref="G87">_xlfn.XLOOKUP(G$1,'PY1 Data(H)'!$A$1:$BR$1,_xlfn.XLOOKUP($A87,'PY1 Data(H)'!$A$1:$A$288,'PY1 Data(H)'!$A$1:$BR$288))</f>
        <v>0</v>
      </c>
      <c r="H87" s="176" cm="1">
        <f t="array" ref="H87">_xlfn.XLOOKUP(H$1,'PY1 Data(H)'!$A$1:$BR$1,_xlfn.XLOOKUP($A87,'PY1 Data(H)'!$A$1:$A$288,'PY1 Data(H)'!$A$1:$BR$288))</f>
        <v>0</v>
      </c>
      <c r="I87" s="176" cm="1">
        <f t="array" ref="I87">_xlfn.XLOOKUP(I$1,'PY1 Data(H)'!$A$1:$BR$1,_xlfn.XLOOKUP($A87,'PY1 Data(H)'!$A$1:$A$288,'PY1 Data(H)'!$A$1:$BR$288))</f>
        <v>0</v>
      </c>
      <c r="J87" s="176" cm="1">
        <f t="array" ref="J87">_xlfn.XLOOKUP(J$1,'PY1 Data(H)'!$A$1:$BR$1,_xlfn.XLOOKUP($A87,'PY1 Data(H)'!$A$1:$A$288,'PY1 Data(H)'!$A$1:$BR$288))</f>
        <v>0</v>
      </c>
      <c r="K87" s="176" cm="1">
        <f t="array" ref="K87">_xlfn.XLOOKUP(K$1,'PY1 Data(H)'!$A$1:$BR$1,_xlfn.XLOOKUP($A87,'PY1 Data(H)'!$A$1:$A$288,'PY1 Data(H)'!$A$1:$BR$288))</f>
        <v>0</v>
      </c>
      <c r="L87" s="176" cm="1">
        <f t="array" ref="L87">_xlfn.XLOOKUP(L$1,'PY1 Data(H)'!$A$1:$BR$1,_xlfn.XLOOKUP($A87,'PY1 Data(H)'!$A$1:$A$288,'PY1 Data(H)'!$A$1:$BR$288))</f>
        <v>0</v>
      </c>
      <c r="M87" s="176" cm="1">
        <f t="array" ref="M87">_xlfn.XLOOKUP(M$1,'PY1 Data(H)'!$A$1:$BR$1,_xlfn.XLOOKUP($A87,'PY1 Data(H)'!$A$1:$A$288,'PY1 Data(H)'!$A$1:$BR$288))</f>
        <v>149369</v>
      </c>
      <c r="N87" s="176" cm="1">
        <f t="array" ref="N87">_xlfn.XLOOKUP(N$1,'PY1 Data(H)'!$A$1:$BR$1,_xlfn.XLOOKUP($A87,'PY1 Data(H)'!$A$1:$A$288,'PY1 Data(H)'!$A$1:$BR$288))</f>
        <v>0</v>
      </c>
      <c r="O87" s="176" cm="1">
        <f t="array" ref="O87">_xlfn.XLOOKUP(O$1,'PY1 Data(H)'!$A$1:$BR$1,_xlfn.XLOOKUP($A87,'PY1 Data(H)'!$A$1:$A$288,'PY1 Data(H)'!$A$1:$BR$288))</f>
        <v>0</v>
      </c>
      <c r="P87" s="176" cm="1">
        <f t="array" ref="P87">_xlfn.XLOOKUP(P$1,'PY1 Data(H)'!$A$1:$BR$1,_xlfn.XLOOKUP($A87,'PY1 Data(H)'!$A$1:$A$288,'PY1 Data(H)'!$A$1:$BR$288))</f>
        <v>0</v>
      </c>
      <c r="Q87" s="176" cm="1">
        <f t="array" ref="Q87">_xlfn.XLOOKUP(Q$1,'PY1 Data(H)'!$A$1:$BR$1,_xlfn.XLOOKUP($A87,'PY1 Data(H)'!$A$1:$A$288,'PY1 Data(H)'!$A$1:$BR$288))</f>
        <v>0</v>
      </c>
      <c r="R87" s="176" cm="1">
        <f t="array" ref="R87">_xlfn.XLOOKUP(R$1,'PY1 Data(H)'!$A$1:$BR$1,_xlfn.XLOOKUP($A87,'PY1 Data(H)'!$A$1:$A$288,'PY1 Data(H)'!$A$1:$BR$288))</f>
        <v>0</v>
      </c>
      <c r="S87" s="176" cm="1">
        <f t="array" ref="S87">_xlfn.XLOOKUP(S$1,'PY1 Data(H)'!$A$1:$BR$1,_xlfn.XLOOKUP($A87,'PY1 Data(H)'!$A$1:$A$288,'PY1 Data(H)'!$A$1:$BR$288))</f>
        <v>0</v>
      </c>
      <c r="T87" s="176" cm="1">
        <f t="array" ref="T87">_xlfn.XLOOKUP(T$1,'PY1 Data(H)'!$A$1:$BR$1,_xlfn.XLOOKUP($A87,'PY1 Data(H)'!$A$1:$A$288,'PY1 Data(H)'!$A$1:$BR$288))</f>
        <v>0</v>
      </c>
      <c r="U87" s="176" cm="1">
        <f t="array" ref="U87">_xlfn.XLOOKUP(U$1,'PY1 Data(H)'!$A$1:$BR$1,_xlfn.XLOOKUP($A87,'PY1 Data(H)'!$A$1:$A$288,'PY1 Data(H)'!$A$1:$BR$288))</f>
        <v>0</v>
      </c>
      <c r="V87" s="176" cm="1">
        <f t="array" ref="V87">_xlfn.XLOOKUP(V$1,'PY1 Data(H)'!$A$1:$BR$1,_xlfn.XLOOKUP($A87,'PY1 Data(H)'!$A$1:$A$288,'PY1 Data(H)'!$A$1:$BR$288))</f>
        <v>0</v>
      </c>
      <c r="W87" s="176" cm="1">
        <f t="array" ref="W87">_xlfn.XLOOKUP(W$1,'PY1 Data(H)'!$A$1:$BR$1,_xlfn.XLOOKUP($A87,'PY1 Data(H)'!$A$1:$A$288,'PY1 Data(H)'!$A$1:$BR$288))</f>
        <v>0</v>
      </c>
      <c r="X87" s="176" cm="1">
        <f t="array" ref="X87">_xlfn.XLOOKUP(X$1,'PY1 Data(H)'!$A$1:$BR$1,_xlfn.XLOOKUP($A87,'PY1 Data(H)'!$A$1:$A$288,'PY1 Data(H)'!$A$1:$BR$288))</f>
        <v>0</v>
      </c>
      <c r="Y87" s="176" cm="1">
        <f t="array" ref="Y87">_xlfn.XLOOKUP(Y$1,'PY1 Data(H)'!$A$1:$BR$1,_xlfn.XLOOKUP($A87,'PY1 Data(H)'!$A$1:$A$288,'PY1 Data(H)'!$A$1:$BR$288))</f>
        <v>0</v>
      </c>
      <c r="Z87" s="176" cm="1">
        <f t="array" ref="Z87">_xlfn.XLOOKUP(Z$1,'PY1 Data(H)'!$A$1:$BR$1,_xlfn.XLOOKUP($A87,'PY1 Data(H)'!$A$1:$A$288,'PY1 Data(H)'!$A$1:$BR$288))</f>
        <v>0</v>
      </c>
      <c r="AA87" s="176" cm="1">
        <f t="array" ref="AA87">_xlfn.XLOOKUP(AA$1,'PY1 Data(H)'!$A$1:$BR$1,_xlfn.XLOOKUP($A87,'PY1 Data(H)'!$A$1:$A$288,'PY1 Data(H)'!$A$1:$BR$288))</f>
        <v>0</v>
      </c>
      <c r="AB87" s="176" cm="1">
        <f t="array" ref="AB87">_xlfn.XLOOKUP(AB$1,'PY1 Data(H)'!$A$1:$BR$1,_xlfn.XLOOKUP($A87,'PY1 Data(H)'!$A$1:$A$288,'PY1 Data(H)'!$A$1:$BR$288))</f>
        <v>0</v>
      </c>
      <c r="AC87" s="176" cm="1">
        <f t="array" ref="AC87">_xlfn.XLOOKUP(AC$1,'PY1 Data(H)'!$A$1:$BR$1,_xlfn.XLOOKUP($A87,'PY1 Data(H)'!$A$1:$A$288,'PY1 Data(H)'!$A$1:$BR$288))</f>
        <v>0</v>
      </c>
      <c r="AD87" s="176" cm="1">
        <f t="array" ref="AD87">_xlfn.XLOOKUP(AD$1,'PY1 Data(H)'!$A$1:$BR$1,_xlfn.XLOOKUP($A87,'PY1 Data(H)'!$A$1:$A$288,'PY1 Data(H)'!$A$1:$BR$288))</f>
        <v>0</v>
      </c>
      <c r="AE87" s="176" cm="1">
        <f t="array" ref="AE87">_xlfn.XLOOKUP(AE$1,'PY1 Data(H)'!$A$1:$BR$1,_xlfn.XLOOKUP($A87,'PY1 Data(H)'!$A$1:$A$288,'PY1 Data(H)'!$A$1:$BR$288))</f>
        <v>0</v>
      </c>
      <c r="AF87" s="176" cm="1">
        <f t="array" ref="AF87">_xlfn.XLOOKUP(AF$1,'PY1 Data(H)'!$A$1:$BR$1,_xlfn.XLOOKUP($A87,'PY1 Data(H)'!$A$1:$A$288,'PY1 Data(H)'!$A$1:$BR$288))</f>
        <v>0</v>
      </c>
      <c r="AG87" s="176" cm="1">
        <f t="array" ref="AG87">_xlfn.XLOOKUP(AG$1,'PY1 Data(H)'!$A$1:$BR$1,_xlfn.XLOOKUP($A87,'PY1 Data(H)'!$A$1:$A$288,'PY1 Data(H)'!$A$1:$BR$288))</f>
        <v>0</v>
      </c>
      <c r="AH87" s="176" cm="1">
        <f t="array" ref="AH87">_xlfn.XLOOKUP(AH$1,'PY1 Data(H)'!$A$1:$BR$1,_xlfn.XLOOKUP($A87,'PY1 Data(H)'!$A$1:$A$288,'PY1 Data(H)'!$A$1:$BR$288))</f>
        <v>0</v>
      </c>
      <c r="AI87" s="176" cm="1">
        <f t="array" ref="AI87">_xlfn.XLOOKUP(AI$1,'PY1 Data(H)'!$A$1:$BR$1,_xlfn.XLOOKUP($A87,'PY1 Data(H)'!$A$1:$A$288,'PY1 Data(H)'!$A$1:$BR$288))</f>
        <v>0</v>
      </c>
      <c r="AJ87" s="176" cm="1">
        <f t="array" ref="AJ87">_xlfn.XLOOKUP(AJ$1,'PY1 Data(H)'!$A$1:$BR$1,_xlfn.XLOOKUP($A87,'PY1 Data(H)'!$A$1:$A$288,'PY1 Data(H)'!$A$1:$BR$288))</f>
        <v>0</v>
      </c>
      <c r="AK87" s="176" cm="1">
        <f t="array" ref="AK87">_xlfn.XLOOKUP(AK$1,'PY1 Data(H)'!$A$1:$BR$1,_xlfn.XLOOKUP($A87,'PY1 Data(H)'!$A$1:$A$288,'PY1 Data(H)'!$A$1:$BR$288))</f>
        <v>0</v>
      </c>
      <c r="AL87" s="176" cm="1">
        <f t="array" ref="AL87">_xlfn.XLOOKUP(AL$1,'PY1 Data(H)'!$A$1:$BR$1,_xlfn.XLOOKUP($A87,'PY1 Data(H)'!$A$1:$A$288,'PY1 Data(H)'!$A$1:$BR$288))</f>
        <v>0</v>
      </c>
      <c r="AM87" s="176" cm="1">
        <f t="array" ref="AM87">_xlfn.XLOOKUP(AM$1,'PY1 Data(H)'!$A$1:$BR$1,_xlfn.XLOOKUP($A87,'PY1 Data(H)'!$A$1:$A$288,'PY1 Data(H)'!$A$1:$BR$288))</f>
        <v>0</v>
      </c>
      <c r="AN87" s="176" cm="1">
        <f t="array" ref="AN87">_xlfn.XLOOKUP(AN$1,'PY1 Data(H)'!$A$1:$BR$1,_xlfn.XLOOKUP($A87,'PY1 Data(H)'!$A$1:$A$288,'PY1 Data(H)'!$A$1:$BR$288))</f>
        <v>0</v>
      </c>
      <c r="AO87" s="176" cm="1">
        <f t="array" ref="AO87">_xlfn.XLOOKUP(AO$1,'PY1 Data(H)'!$A$1:$BR$1,_xlfn.XLOOKUP($A87,'PY1 Data(H)'!$A$1:$A$288,'PY1 Data(H)'!$A$1:$BR$288))</f>
        <v>0</v>
      </c>
      <c r="AP87" s="176" cm="1">
        <f t="array" ref="AP87">_xlfn.XLOOKUP(AP$1,'PY1 Data(H)'!$A$1:$BR$1,_xlfn.XLOOKUP($A87,'PY1 Data(H)'!$A$1:$A$288,'PY1 Data(H)'!$A$1:$BR$288))</f>
        <v>0</v>
      </c>
      <c r="AQ87" s="176" cm="1">
        <f t="array" ref="AQ87">_xlfn.XLOOKUP(AQ$1,'PY1 Data(H)'!$A$1:$BR$1,_xlfn.XLOOKUP($A87,'PY1 Data(H)'!$A$1:$A$288,'PY1 Data(H)'!$A$1:$BR$288))</f>
        <v>0</v>
      </c>
      <c r="AR87" s="176" cm="1">
        <f t="array" ref="AR87">_xlfn.XLOOKUP(AR$1,'PY1 Data(H)'!$A$1:$BR$1,_xlfn.XLOOKUP($A87,'PY1 Data(H)'!$A$1:$A$288,'PY1 Data(H)'!$A$1:$BR$288))</f>
        <v>0</v>
      </c>
      <c r="AS87" s="176" cm="1">
        <f t="array" ref="AS87">_xlfn.XLOOKUP(AS$1,'PY1 Data(H)'!$A$1:$BR$1,_xlfn.XLOOKUP($A87,'PY1 Data(H)'!$A$1:$A$288,'PY1 Data(H)'!$A$1:$BR$288))</f>
        <v>0</v>
      </c>
      <c r="AT87" s="176" cm="1">
        <f t="array" ref="AT87">_xlfn.XLOOKUP(AT$1,'PY1 Data(H)'!$A$1:$BR$1,_xlfn.XLOOKUP($A87,'PY1 Data(H)'!$A$1:$A$288,'PY1 Data(H)'!$A$1:$BR$288))</f>
        <v>0</v>
      </c>
      <c r="AU87" s="176" cm="1">
        <f t="array" ref="AU87">_xlfn.XLOOKUP(AU$1,'PY1 Data(H)'!$A$1:$BR$1,_xlfn.XLOOKUP($A87,'PY1 Data(H)'!$A$1:$A$288,'PY1 Data(H)'!$A$1:$BR$288))</f>
        <v>0</v>
      </c>
      <c r="AV87" s="176" cm="1">
        <f t="array" ref="AV87">_xlfn.XLOOKUP(AV$1,'PY1 Data(H)'!$A$1:$BR$1,_xlfn.XLOOKUP($A87,'PY1 Data(H)'!$A$1:$A$288,'PY1 Data(H)'!$A$1:$BR$288))</f>
        <v>0</v>
      </c>
      <c r="AW87" s="176" cm="1">
        <f t="array" ref="AW87">_xlfn.XLOOKUP(AW$1,'PY1 Data(H)'!$A$1:$BR$1,_xlfn.XLOOKUP($A87,'PY1 Data(H)'!$A$1:$A$288,'PY1 Data(H)'!$A$1:$BR$288))</f>
        <v>0</v>
      </c>
      <c r="AX87" s="176" cm="1">
        <f t="array" ref="AX87">_xlfn.XLOOKUP(AX$1,'PY1 Data(H)'!$A$1:$BR$1,_xlfn.XLOOKUP($A87,'PY1 Data(H)'!$A$1:$A$288,'PY1 Data(H)'!$A$1:$BR$288))</f>
        <v>0</v>
      </c>
      <c r="AY87" s="176" cm="1">
        <f t="array" ref="AY87">_xlfn.XLOOKUP(AY$1,'PY1 Data(H)'!$A$1:$BR$1,_xlfn.XLOOKUP($A87,'PY1 Data(H)'!$A$1:$A$288,'PY1 Data(H)'!$A$1:$BR$288))</f>
        <v>0</v>
      </c>
      <c r="AZ87" s="176" cm="1">
        <f t="array" ref="AZ87">_xlfn.XLOOKUP(AZ$1,'PY1 Data(H)'!$A$1:$BR$1,_xlfn.XLOOKUP($A87,'PY1 Data(H)'!$A$1:$A$288,'PY1 Data(H)'!$A$1:$BR$288))</f>
        <v>0</v>
      </c>
    </row>
    <row r="88" spans="1:52" x14ac:dyDescent="0.3">
      <c r="A88">
        <v>637</v>
      </c>
      <c r="D88" s="176" cm="1">
        <f t="array" ref="D88">_xlfn.XLOOKUP(D$1,'PY1 Data(H)'!$A$1:$BR$1,_xlfn.XLOOKUP($A88,'PY1 Data(H)'!$A$1:$A$288,'PY1 Data(H)'!$A$1:$BR$288))</f>
        <v>0</v>
      </c>
      <c r="E88" s="176" cm="1">
        <f t="array" ref="E88">_xlfn.XLOOKUP(E$1,'PY1 Data(H)'!$A$1:$BR$1,_xlfn.XLOOKUP($A88,'PY1 Data(H)'!$A$1:$A$288,'PY1 Data(H)'!$A$1:$BR$288))</f>
        <v>688705</v>
      </c>
      <c r="F88" s="176" cm="1">
        <f t="array" ref="F88">_xlfn.XLOOKUP(F$1,'PY1 Data(H)'!$A$1:$BR$1,_xlfn.XLOOKUP($A88,'PY1 Data(H)'!$A$1:$A$288,'PY1 Data(H)'!$A$1:$BR$288))</f>
        <v>214246</v>
      </c>
      <c r="G88" s="176" cm="1">
        <f t="array" ref="G88">_xlfn.XLOOKUP(G$1,'PY1 Data(H)'!$A$1:$BR$1,_xlfn.XLOOKUP($A88,'PY1 Data(H)'!$A$1:$A$288,'PY1 Data(H)'!$A$1:$BR$288))</f>
        <v>0</v>
      </c>
      <c r="H88" s="176" cm="1">
        <f t="array" ref="H88">_xlfn.XLOOKUP(H$1,'PY1 Data(H)'!$A$1:$BR$1,_xlfn.XLOOKUP($A88,'PY1 Data(H)'!$A$1:$A$288,'PY1 Data(H)'!$A$1:$BR$288))</f>
        <v>7613027</v>
      </c>
      <c r="I88" s="176" cm="1">
        <f t="array" ref="I88">_xlfn.XLOOKUP(I$1,'PY1 Data(H)'!$A$1:$BR$1,_xlfn.XLOOKUP($A88,'PY1 Data(H)'!$A$1:$A$288,'PY1 Data(H)'!$A$1:$BR$288))</f>
        <v>0</v>
      </c>
      <c r="J88" s="176" cm="1">
        <f t="array" ref="J88">_xlfn.XLOOKUP(J$1,'PY1 Data(H)'!$A$1:$BR$1,_xlfn.XLOOKUP($A88,'PY1 Data(H)'!$A$1:$A$288,'PY1 Data(H)'!$A$1:$BR$288))</f>
        <v>3861143</v>
      </c>
      <c r="K88" s="176" cm="1">
        <f t="array" ref="K88">_xlfn.XLOOKUP(K$1,'PY1 Data(H)'!$A$1:$BR$1,_xlfn.XLOOKUP($A88,'PY1 Data(H)'!$A$1:$A$288,'PY1 Data(H)'!$A$1:$BR$288))</f>
        <v>0</v>
      </c>
      <c r="L88" s="176" cm="1">
        <f t="array" ref="L88">_xlfn.XLOOKUP(L$1,'PY1 Data(H)'!$A$1:$BR$1,_xlfn.XLOOKUP($A88,'PY1 Data(H)'!$A$1:$A$288,'PY1 Data(H)'!$A$1:$BR$288))</f>
        <v>0</v>
      </c>
      <c r="M88" s="176" cm="1">
        <f t="array" ref="M88">_xlfn.XLOOKUP(M$1,'PY1 Data(H)'!$A$1:$BR$1,_xlfn.XLOOKUP($A88,'PY1 Data(H)'!$A$1:$A$288,'PY1 Data(H)'!$A$1:$BR$288))</f>
        <v>0</v>
      </c>
      <c r="N88" s="176" cm="1">
        <f t="array" ref="N88">_xlfn.XLOOKUP(N$1,'PY1 Data(H)'!$A$1:$BR$1,_xlfn.XLOOKUP($A88,'PY1 Data(H)'!$A$1:$A$288,'PY1 Data(H)'!$A$1:$BR$288))</f>
        <v>932049</v>
      </c>
      <c r="O88" s="176" cm="1">
        <f t="array" ref="O88">_xlfn.XLOOKUP(O$1,'PY1 Data(H)'!$A$1:$BR$1,_xlfn.XLOOKUP($A88,'PY1 Data(H)'!$A$1:$A$288,'PY1 Data(H)'!$A$1:$BR$288))</f>
        <v>0</v>
      </c>
      <c r="P88" s="176" cm="1">
        <f t="array" ref="P88">_xlfn.XLOOKUP(P$1,'PY1 Data(H)'!$A$1:$BR$1,_xlfn.XLOOKUP($A88,'PY1 Data(H)'!$A$1:$A$288,'PY1 Data(H)'!$A$1:$BR$288))</f>
        <v>7361882</v>
      </c>
      <c r="Q88" s="176" cm="1">
        <f t="array" ref="Q88">_xlfn.XLOOKUP(Q$1,'PY1 Data(H)'!$A$1:$BR$1,_xlfn.XLOOKUP($A88,'PY1 Data(H)'!$A$1:$A$288,'PY1 Data(H)'!$A$1:$BR$288))</f>
        <v>86208</v>
      </c>
      <c r="R88" s="176" cm="1">
        <f t="array" ref="R88">_xlfn.XLOOKUP(R$1,'PY1 Data(H)'!$A$1:$BR$1,_xlfn.XLOOKUP($A88,'PY1 Data(H)'!$A$1:$A$288,'PY1 Data(H)'!$A$1:$BR$288))</f>
        <v>0</v>
      </c>
      <c r="S88" s="176" cm="1">
        <f t="array" ref="S88">_xlfn.XLOOKUP(S$1,'PY1 Data(H)'!$A$1:$BR$1,_xlfn.XLOOKUP($A88,'PY1 Data(H)'!$A$1:$A$288,'PY1 Data(H)'!$A$1:$BR$288))</f>
        <v>368616</v>
      </c>
      <c r="T88" s="176" cm="1">
        <f t="array" ref="T88">_xlfn.XLOOKUP(T$1,'PY1 Data(H)'!$A$1:$BR$1,_xlfn.XLOOKUP($A88,'PY1 Data(H)'!$A$1:$A$288,'PY1 Data(H)'!$A$1:$BR$288))</f>
        <v>0</v>
      </c>
      <c r="U88" s="176" cm="1">
        <f t="array" ref="U88">_xlfn.XLOOKUP(U$1,'PY1 Data(H)'!$A$1:$BR$1,_xlfn.XLOOKUP($A88,'PY1 Data(H)'!$A$1:$A$288,'PY1 Data(H)'!$A$1:$BR$288))</f>
        <v>2391419</v>
      </c>
      <c r="V88" s="176" cm="1">
        <f t="array" ref="V88">_xlfn.XLOOKUP(V$1,'PY1 Data(H)'!$A$1:$BR$1,_xlfn.XLOOKUP($A88,'PY1 Data(H)'!$A$1:$A$288,'PY1 Data(H)'!$A$1:$BR$288))</f>
        <v>232092</v>
      </c>
      <c r="W88" s="176" cm="1">
        <f t="array" ref="W88">_xlfn.XLOOKUP(W$1,'PY1 Data(H)'!$A$1:$BR$1,_xlfn.XLOOKUP($A88,'PY1 Data(H)'!$A$1:$A$288,'PY1 Data(H)'!$A$1:$BR$288))</f>
        <v>0</v>
      </c>
      <c r="X88" s="176" cm="1">
        <f t="array" ref="X88">_xlfn.XLOOKUP(X$1,'PY1 Data(H)'!$A$1:$BR$1,_xlfn.XLOOKUP($A88,'PY1 Data(H)'!$A$1:$A$288,'PY1 Data(H)'!$A$1:$BR$288))</f>
        <v>194029</v>
      </c>
      <c r="Y88" s="176" cm="1">
        <f t="array" ref="Y88">_xlfn.XLOOKUP(Y$1,'PY1 Data(H)'!$A$1:$BR$1,_xlfn.XLOOKUP($A88,'PY1 Data(H)'!$A$1:$A$288,'PY1 Data(H)'!$A$1:$BR$288))</f>
        <v>0</v>
      </c>
      <c r="Z88" s="176" cm="1">
        <f t="array" ref="Z88">_xlfn.XLOOKUP(Z$1,'PY1 Data(H)'!$A$1:$BR$1,_xlfn.XLOOKUP($A88,'PY1 Data(H)'!$A$1:$A$288,'PY1 Data(H)'!$A$1:$BR$288))</f>
        <v>54700</v>
      </c>
      <c r="AA88" s="176" cm="1">
        <f t="array" ref="AA88">_xlfn.XLOOKUP(AA$1,'PY1 Data(H)'!$A$1:$BR$1,_xlfn.XLOOKUP($A88,'PY1 Data(H)'!$A$1:$A$288,'PY1 Data(H)'!$A$1:$BR$288))</f>
        <v>0</v>
      </c>
      <c r="AB88" s="176" cm="1">
        <f t="array" ref="AB88">_xlfn.XLOOKUP(AB$1,'PY1 Data(H)'!$A$1:$BR$1,_xlfn.XLOOKUP($A88,'PY1 Data(H)'!$A$1:$A$288,'PY1 Data(H)'!$A$1:$BR$288))</f>
        <v>0</v>
      </c>
      <c r="AC88" s="176" cm="1">
        <f t="array" ref="AC88">_xlfn.XLOOKUP(AC$1,'PY1 Data(H)'!$A$1:$BR$1,_xlfn.XLOOKUP($A88,'PY1 Data(H)'!$A$1:$A$288,'PY1 Data(H)'!$A$1:$BR$288))</f>
        <v>0</v>
      </c>
      <c r="AD88" s="176" cm="1">
        <f t="array" ref="AD88">_xlfn.XLOOKUP(AD$1,'PY1 Data(H)'!$A$1:$BR$1,_xlfn.XLOOKUP($A88,'PY1 Data(H)'!$A$1:$A$288,'PY1 Data(H)'!$A$1:$BR$288))</f>
        <v>479874</v>
      </c>
      <c r="AE88" s="176" cm="1">
        <f t="array" ref="AE88">_xlfn.XLOOKUP(AE$1,'PY1 Data(H)'!$A$1:$BR$1,_xlfn.XLOOKUP($A88,'PY1 Data(H)'!$A$1:$A$288,'PY1 Data(H)'!$A$1:$BR$288))</f>
        <v>0</v>
      </c>
      <c r="AF88" s="176" cm="1">
        <f t="array" ref="AF88">_xlfn.XLOOKUP(AF$1,'PY1 Data(H)'!$A$1:$BR$1,_xlfn.XLOOKUP($A88,'PY1 Data(H)'!$A$1:$A$288,'PY1 Data(H)'!$A$1:$BR$288))</f>
        <v>0</v>
      </c>
      <c r="AG88" s="176" cm="1">
        <f t="array" ref="AG88">_xlfn.XLOOKUP(AG$1,'PY1 Data(H)'!$A$1:$BR$1,_xlfn.XLOOKUP($A88,'PY1 Data(H)'!$A$1:$A$288,'PY1 Data(H)'!$A$1:$BR$288))</f>
        <v>2360706</v>
      </c>
      <c r="AH88" s="176" cm="1">
        <f t="array" ref="AH88">_xlfn.XLOOKUP(AH$1,'PY1 Data(H)'!$A$1:$BR$1,_xlfn.XLOOKUP($A88,'PY1 Data(H)'!$A$1:$A$288,'PY1 Data(H)'!$A$1:$BR$288))</f>
        <v>0</v>
      </c>
      <c r="AI88" s="176" cm="1">
        <f t="array" ref="AI88">_xlfn.XLOOKUP(AI$1,'PY1 Data(H)'!$A$1:$BR$1,_xlfn.XLOOKUP($A88,'PY1 Data(H)'!$A$1:$A$288,'PY1 Data(H)'!$A$1:$BR$288))</f>
        <v>0</v>
      </c>
      <c r="AJ88" s="176" cm="1">
        <f t="array" ref="AJ88">_xlfn.XLOOKUP(AJ$1,'PY1 Data(H)'!$A$1:$BR$1,_xlfn.XLOOKUP($A88,'PY1 Data(H)'!$A$1:$A$288,'PY1 Data(H)'!$A$1:$BR$288))</f>
        <v>452318</v>
      </c>
      <c r="AK88" s="176" cm="1">
        <f t="array" ref="AK88">_xlfn.XLOOKUP(AK$1,'PY1 Data(H)'!$A$1:$BR$1,_xlfn.XLOOKUP($A88,'PY1 Data(H)'!$A$1:$A$288,'PY1 Data(H)'!$A$1:$BR$288))</f>
        <v>0</v>
      </c>
      <c r="AL88" s="176" cm="1">
        <f t="array" ref="AL88">_xlfn.XLOOKUP(AL$1,'PY1 Data(H)'!$A$1:$BR$1,_xlfn.XLOOKUP($A88,'PY1 Data(H)'!$A$1:$A$288,'PY1 Data(H)'!$A$1:$BR$288))</f>
        <v>0</v>
      </c>
      <c r="AM88" s="176" cm="1">
        <f t="array" ref="AM88">_xlfn.XLOOKUP(AM$1,'PY1 Data(H)'!$A$1:$BR$1,_xlfn.XLOOKUP($A88,'PY1 Data(H)'!$A$1:$A$288,'PY1 Data(H)'!$A$1:$BR$288))</f>
        <v>0</v>
      </c>
      <c r="AN88" s="176" cm="1">
        <f t="array" ref="AN88">_xlfn.XLOOKUP(AN$1,'PY1 Data(H)'!$A$1:$BR$1,_xlfn.XLOOKUP($A88,'PY1 Data(H)'!$A$1:$A$288,'PY1 Data(H)'!$A$1:$BR$288))</f>
        <v>0</v>
      </c>
      <c r="AO88" s="176" cm="1">
        <f t="array" ref="AO88">_xlfn.XLOOKUP(AO$1,'PY1 Data(H)'!$A$1:$BR$1,_xlfn.XLOOKUP($A88,'PY1 Data(H)'!$A$1:$A$288,'PY1 Data(H)'!$A$1:$BR$288))</f>
        <v>683814</v>
      </c>
      <c r="AP88" s="176" cm="1">
        <f t="array" ref="AP88">_xlfn.XLOOKUP(AP$1,'PY1 Data(H)'!$A$1:$BR$1,_xlfn.XLOOKUP($A88,'PY1 Data(H)'!$A$1:$A$288,'PY1 Data(H)'!$A$1:$BR$288))</f>
        <v>210665</v>
      </c>
      <c r="AQ88" s="176" cm="1">
        <f t="array" ref="AQ88">_xlfn.XLOOKUP(AQ$1,'PY1 Data(H)'!$A$1:$BR$1,_xlfn.XLOOKUP($A88,'PY1 Data(H)'!$A$1:$A$288,'PY1 Data(H)'!$A$1:$BR$288))</f>
        <v>158043</v>
      </c>
      <c r="AR88" s="176" cm="1">
        <f t="array" ref="AR88">_xlfn.XLOOKUP(AR$1,'PY1 Data(H)'!$A$1:$BR$1,_xlfn.XLOOKUP($A88,'PY1 Data(H)'!$A$1:$A$288,'PY1 Data(H)'!$A$1:$BR$288))</f>
        <v>50355</v>
      </c>
      <c r="AS88" s="176" cm="1">
        <f t="array" ref="AS88">_xlfn.XLOOKUP(AS$1,'PY1 Data(H)'!$A$1:$BR$1,_xlfn.XLOOKUP($A88,'PY1 Data(H)'!$A$1:$A$288,'PY1 Data(H)'!$A$1:$BR$288))</f>
        <v>0</v>
      </c>
      <c r="AT88" s="176" cm="1">
        <f t="array" ref="AT88">_xlfn.XLOOKUP(AT$1,'PY1 Data(H)'!$A$1:$BR$1,_xlfn.XLOOKUP($A88,'PY1 Data(H)'!$A$1:$A$288,'PY1 Data(H)'!$A$1:$BR$288))</f>
        <v>0</v>
      </c>
      <c r="AU88" s="176" cm="1">
        <f t="array" ref="AU88">_xlfn.XLOOKUP(AU$1,'PY1 Data(H)'!$A$1:$BR$1,_xlfn.XLOOKUP($A88,'PY1 Data(H)'!$A$1:$A$288,'PY1 Data(H)'!$A$1:$BR$288))</f>
        <v>381873</v>
      </c>
      <c r="AV88" s="176" cm="1">
        <f t="array" ref="AV88">_xlfn.XLOOKUP(AV$1,'PY1 Data(H)'!$A$1:$BR$1,_xlfn.XLOOKUP($A88,'PY1 Data(H)'!$A$1:$A$288,'PY1 Data(H)'!$A$1:$BR$288))</f>
        <v>0</v>
      </c>
      <c r="AW88" s="176" cm="1">
        <f t="array" ref="AW88">_xlfn.XLOOKUP(AW$1,'PY1 Data(H)'!$A$1:$BR$1,_xlfn.XLOOKUP($A88,'PY1 Data(H)'!$A$1:$A$288,'PY1 Data(H)'!$A$1:$BR$288))</f>
        <v>0</v>
      </c>
      <c r="AX88" s="176" cm="1">
        <f t="array" ref="AX88">_xlfn.XLOOKUP(AX$1,'PY1 Data(H)'!$A$1:$BR$1,_xlfn.XLOOKUP($A88,'PY1 Data(H)'!$A$1:$A$288,'PY1 Data(H)'!$A$1:$BR$288))</f>
        <v>630</v>
      </c>
      <c r="AY88" s="176" cm="1">
        <f t="array" ref="AY88">_xlfn.XLOOKUP(AY$1,'PY1 Data(H)'!$A$1:$BR$1,_xlfn.XLOOKUP($A88,'PY1 Data(H)'!$A$1:$A$288,'PY1 Data(H)'!$A$1:$BR$288))</f>
        <v>79750</v>
      </c>
      <c r="AZ88" s="176" cm="1">
        <f t="array" ref="AZ88">_xlfn.XLOOKUP(AZ$1,'PY1 Data(H)'!$A$1:$BR$1,_xlfn.XLOOKUP($A88,'PY1 Data(H)'!$A$1:$A$288,'PY1 Data(H)'!$A$1:$BR$288))</f>
        <v>0</v>
      </c>
    </row>
    <row r="89" spans="1:52" x14ac:dyDescent="0.3">
      <c r="A89">
        <v>638</v>
      </c>
      <c r="D89" s="176" cm="1">
        <f t="array" ref="D89">_xlfn.XLOOKUP(D$1,'PY1 Data(H)'!$A$1:$BR$1,_xlfn.XLOOKUP($A89,'PY1 Data(H)'!$A$1:$A$288,'PY1 Data(H)'!$A$1:$BR$288))</f>
        <v>0</v>
      </c>
      <c r="E89" s="176" cm="1">
        <f t="array" ref="E89">_xlfn.XLOOKUP(E$1,'PY1 Data(H)'!$A$1:$BR$1,_xlfn.XLOOKUP($A89,'PY1 Data(H)'!$A$1:$A$288,'PY1 Data(H)'!$A$1:$BR$288))</f>
        <v>0</v>
      </c>
      <c r="F89" s="176" cm="1">
        <f t="array" ref="F89">_xlfn.XLOOKUP(F$1,'PY1 Data(H)'!$A$1:$BR$1,_xlfn.XLOOKUP($A89,'PY1 Data(H)'!$A$1:$A$288,'PY1 Data(H)'!$A$1:$BR$288))</f>
        <v>0</v>
      </c>
      <c r="G89" s="176" cm="1">
        <f t="array" ref="G89">_xlfn.XLOOKUP(G$1,'PY1 Data(H)'!$A$1:$BR$1,_xlfn.XLOOKUP($A89,'PY1 Data(H)'!$A$1:$A$288,'PY1 Data(H)'!$A$1:$BR$288))</f>
        <v>0</v>
      </c>
      <c r="H89" s="176" cm="1">
        <f t="array" ref="H89">_xlfn.XLOOKUP(H$1,'PY1 Data(H)'!$A$1:$BR$1,_xlfn.XLOOKUP($A89,'PY1 Data(H)'!$A$1:$A$288,'PY1 Data(H)'!$A$1:$BR$288))</f>
        <v>0</v>
      </c>
      <c r="I89" s="176" cm="1">
        <f t="array" ref="I89">_xlfn.XLOOKUP(I$1,'PY1 Data(H)'!$A$1:$BR$1,_xlfn.XLOOKUP($A89,'PY1 Data(H)'!$A$1:$A$288,'PY1 Data(H)'!$A$1:$BR$288))</f>
        <v>0</v>
      </c>
      <c r="J89" s="176" cm="1">
        <f t="array" ref="J89">_xlfn.XLOOKUP(J$1,'PY1 Data(H)'!$A$1:$BR$1,_xlfn.XLOOKUP($A89,'PY1 Data(H)'!$A$1:$A$288,'PY1 Data(H)'!$A$1:$BR$288))</f>
        <v>0</v>
      </c>
      <c r="K89" s="176" cm="1">
        <f t="array" ref="K89">_xlfn.XLOOKUP(K$1,'PY1 Data(H)'!$A$1:$BR$1,_xlfn.XLOOKUP($A89,'PY1 Data(H)'!$A$1:$A$288,'PY1 Data(H)'!$A$1:$BR$288))</f>
        <v>0</v>
      </c>
      <c r="L89" s="176" cm="1">
        <f t="array" ref="L89">_xlfn.XLOOKUP(L$1,'PY1 Data(H)'!$A$1:$BR$1,_xlfn.XLOOKUP($A89,'PY1 Data(H)'!$A$1:$A$288,'PY1 Data(H)'!$A$1:$BR$288))</f>
        <v>0</v>
      </c>
      <c r="M89" s="176" cm="1">
        <f t="array" ref="M89">_xlfn.XLOOKUP(M$1,'PY1 Data(H)'!$A$1:$BR$1,_xlfn.XLOOKUP($A89,'PY1 Data(H)'!$A$1:$A$288,'PY1 Data(H)'!$A$1:$BR$288))</f>
        <v>0</v>
      </c>
      <c r="N89" s="176" cm="1">
        <f t="array" ref="N89">_xlfn.XLOOKUP(N$1,'PY1 Data(H)'!$A$1:$BR$1,_xlfn.XLOOKUP($A89,'PY1 Data(H)'!$A$1:$A$288,'PY1 Data(H)'!$A$1:$BR$288))</f>
        <v>0</v>
      </c>
      <c r="O89" s="176" cm="1">
        <f t="array" ref="O89">_xlfn.XLOOKUP(O$1,'PY1 Data(H)'!$A$1:$BR$1,_xlfn.XLOOKUP($A89,'PY1 Data(H)'!$A$1:$A$288,'PY1 Data(H)'!$A$1:$BR$288))</f>
        <v>0</v>
      </c>
      <c r="P89" s="176" cm="1">
        <f t="array" ref="P89">_xlfn.XLOOKUP(P$1,'PY1 Data(H)'!$A$1:$BR$1,_xlfn.XLOOKUP($A89,'PY1 Data(H)'!$A$1:$A$288,'PY1 Data(H)'!$A$1:$BR$288))</f>
        <v>0</v>
      </c>
      <c r="Q89" s="176" cm="1">
        <f t="array" ref="Q89">_xlfn.XLOOKUP(Q$1,'PY1 Data(H)'!$A$1:$BR$1,_xlfn.XLOOKUP($A89,'PY1 Data(H)'!$A$1:$A$288,'PY1 Data(H)'!$A$1:$BR$288))</f>
        <v>0</v>
      </c>
      <c r="R89" s="176" cm="1">
        <f t="array" ref="R89">_xlfn.XLOOKUP(R$1,'PY1 Data(H)'!$A$1:$BR$1,_xlfn.XLOOKUP($A89,'PY1 Data(H)'!$A$1:$A$288,'PY1 Data(H)'!$A$1:$BR$288))</f>
        <v>0</v>
      </c>
      <c r="S89" s="176" cm="1">
        <f t="array" ref="S89">_xlfn.XLOOKUP(S$1,'PY1 Data(H)'!$A$1:$BR$1,_xlfn.XLOOKUP($A89,'PY1 Data(H)'!$A$1:$A$288,'PY1 Data(H)'!$A$1:$BR$288))</f>
        <v>0</v>
      </c>
      <c r="T89" s="176" cm="1">
        <f t="array" ref="T89">_xlfn.XLOOKUP(T$1,'PY1 Data(H)'!$A$1:$BR$1,_xlfn.XLOOKUP($A89,'PY1 Data(H)'!$A$1:$A$288,'PY1 Data(H)'!$A$1:$BR$288))</f>
        <v>0</v>
      </c>
      <c r="U89" s="176" cm="1">
        <f t="array" ref="U89">_xlfn.XLOOKUP(U$1,'PY1 Data(H)'!$A$1:$BR$1,_xlfn.XLOOKUP($A89,'PY1 Data(H)'!$A$1:$A$288,'PY1 Data(H)'!$A$1:$BR$288))</f>
        <v>0</v>
      </c>
      <c r="V89" s="176" cm="1">
        <f t="array" ref="V89">_xlfn.XLOOKUP(V$1,'PY1 Data(H)'!$A$1:$BR$1,_xlfn.XLOOKUP($A89,'PY1 Data(H)'!$A$1:$A$288,'PY1 Data(H)'!$A$1:$BR$288))</f>
        <v>0</v>
      </c>
      <c r="W89" s="176" cm="1">
        <f t="array" ref="W89">_xlfn.XLOOKUP(W$1,'PY1 Data(H)'!$A$1:$BR$1,_xlfn.XLOOKUP($A89,'PY1 Data(H)'!$A$1:$A$288,'PY1 Data(H)'!$A$1:$BR$288))</f>
        <v>0</v>
      </c>
      <c r="X89" s="176" cm="1">
        <f t="array" ref="X89">_xlfn.XLOOKUP(X$1,'PY1 Data(H)'!$A$1:$BR$1,_xlfn.XLOOKUP($A89,'PY1 Data(H)'!$A$1:$A$288,'PY1 Data(H)'!$A$1:$BR$288))</f>
        <v>0</v>
      </c>
      <c r="Y89" s="176" cm="1">
        <f t="array" ref="Y89">_xlfn.XLOOKUP(Y$1,'PY1 Data(H)'!$A$1:$BR$1,_xlfn.XLOOKUP($A89,'PY1 Data(H)'!$A$1:$A$288,'PY1 Data(H)'!$A$1:$BR$288))</f>
        <v>0</v>
      </c>
      <c r="Z89" s="176" cm="1">
        <f t="array" ref="Z89">_xlfn.XLOOKUP(Z$1,'PY1 Data(H)'!$A$1:$BR$1,_xlfn.XLOOKUP($A89,'PY1 Data(H)'!$A$1:$A$288,'PY1 Data(H)'!$A$1:$BR$288))</f>
        <v>0</v>
      </c>
      <c r="AA89" s="176" cm="1">
        <f t="array" ref="AA89">_xlfn.XLOOKUP(AA$1,'PY1 Data(H)'!$A$1:$BR$1,_xlfn.XLOOKUP($A89,'PY1 Data(H)'!$A$1:$A$288,'PY1 Data(H)'!$A$1:$BR$288))</f>
        <v>0</v>
      </c>
      <c r="AB89" s="176" cm="1">
        <f t="array" ref="AB89">_xlfn.XLOOKUP(AB$1,'PY1 Data(H)'!$A$1:$BR$1,_xlfn.XLOOKUP($A89,'PY1 Data(H)'!$A$1:$A$288,'PY1 Data(H)'!$A$1:$BR$288))</f>
        <v>0</v>
      </c>
      <c r="AC89" s="176" cm="1">
        <f t="array" ref="AC89">_xlfn.XLOOKUP(AC$1,'PY1 Data(H)'!$A$1:$BR$1,_xlfn.XLOOKUP($A89,'PY1 Data(H)'!$A$1:$A$288,'PY1 Data(H)'!$A$1:$BR$288))</f>
        <v>0</v>
      </c>
      <c r="AD89" s="176" cm="1">
        <f t="array" ref="AD89">_xlfn.XLOOKUP(AD$1,'PY1 Data(H)'!$A$1:$BR$1,_xlfn.XLOOKUP($A89,'PY1 Data(H)'!$A$1:$A$288,'PY1 Data(H)'!$A$1:$BR$288))</f>
        <v>0</v>
      </c>
      <c r="AE89" s="176" cm="1">
        <f t="array" ref="AE89">_xlfn.XLOOKUP(AE$1,'PY1 Data(H)'!$A$1:$BR$1,_xlfn.XLOOKUP($A89,'PY1 Data(H)'!$A$1:$A$288,'PY1 Data(H)'!$A$1:$BR$288))</f>
        <v>0</v>
      </c>
      <c r="AF89" s="176" cm="1">
        <f t="array" ref="AF89">_xlfn.XLOOKUP(AF$1,'PY1 Data(H)'!$A$1:$BR$1,_xlfn.XLOOKUP($A89,'PY1 Data(H)'!$A$1:$A$288,'PY1 Data(H)'!$A$1:$BR$288))</f>
        <v>0</v>
      </c>
      <c r="AG89" s="176" cm="1">
        <f t="array" ref="AG89">_xlfn.XLOOKUP(AG$1,'PY1 Data(H)'!$A$1:$BR$1,_xlfn.XLOOKUP($A89,'PY1 Data(H)'!$A$1:$A$288,'PY1 Data(H)'!$A$1:$BR$288))</f>
        <v>0</v>
      </c>
      <c r="AH89" s="176" cm="1">
        <f t="array" ref="AH89">_xlfn.XLOOKUP(AH$1,'PY1 Data(H)'!$A$1:$BR$1,_xlfn.XLOOKUP($A89,'PY1 Data(H)'!$A$1:$A$288,'PY1 Data(H)'!$A$1:$BR$288))</f>
        <v>0</v>
      </c>
      <c r="AI89" s="176" cm="1">
        <f t="array" ref="AI89">_xlfn.XLOOKUP(AI$1,'PY1 Data(H)'!$A$1:$BR$1,_xlfn.XLOOKUP($A89,'PY1 Data(H)'!$A$1:$A$288,'PY1 Data(H)'!$A$1:$BR$288))</f>
        <v>0</v>
      </c>
      <c r="AJ89" s="176" cm="1">
        <f t="array" ref="AJ89">_xlfn.XLOOKUP(AJ$1,'PY1 Data(H)'!$A$1:$BR$1,_xlfn.XLOOKUP($A89,'PY1 Data(H)'!$A$1:$A$288,'PY1 Data(H)'!$A$1:$BR$288))</f>
        <v>0</v>
      </c>
      <c r="AK89" s="176" cm="1">
        <f t="array" ref="AK89">_xlfn.XLOOKUP(AK$1,'PY1 Data(H)'!$A$1:$BR$1,_xlfn.XLOOKUP($A89,'PY1 Data(H)'!$A$1:$A$288,'PY1 Data(H)'!$A$1:$BR$288))</f>
        <v>0</v>
      </c>
      <c r="AL89" s="176" cm="1">
        <f t="array" ref="AL89">_xlfn.XLOOKUP(AL$1,'PY1 Data(H)'!$A$1:$BR$1,_xlfn.XLOOKUP($A89,'PY1 Data(H)'!$A$1:$A$288,'PY1 Data(H)'!$A$1:$BR$288))</f>
        <v>0</v>
      </c>
      <c r="AM89" s="176" cm="1">
        <f t="array" ref="AM89">_xlfn.XLOOKUP(AM$1,'PY1 Data(H)'!$A$1:$BR$1,_xlfn.XLOOKUP($A89,'PY1 Data(H)'!$A$1:$A$288,'PY1 Data(H)'!$A$1:$BR$288))</f>
        <v>0</v>
      </c>
      <c r="AN89" s="176" cm="1">
        <f t="array" ref="AN89">_xlfn.XLOOKUP(AN$1,'PY1 Data(H)'!$A$1:$BR$1,_xlfn.XLOOKUP($A89,'PY1 Data(H)'!$A$1:$A$288,'PY1 Data(H)'!$A$1:$BR$288))</f>
        <v>0</v>
      </c>
      <c r="AO89" s="176" cm="1">
        <f t="array" ref="AO89">_xlfn.XLOOKUP(AO$1,'PY1 Data(H)'!$A$1:$BR$1,_xlfn.XLOOKUP($A89,'PY1 Data(H)'!$A$1:$A$288,'PY1 Data(H)'!$A$1:$BR$288))</f>
        <v>0</v>
      </c>
      <c r="AP89" s="176" cm="1">
        <f t="array" ref="AP89">_xlfn.XLOOKUP(AP$1,'PY1 Data(H)'!$A$1:$BR$1,_xlfn.XLOOKUP($A89,'PY1 Data(H)'!$A$1:$A$288,'PY1 Data(H)'!$A$1:$BR$288))</f>
        <v>0</v>
      </c>
      <c r="AQ89" s="176" cm="1">
        <f t="array" ref="AQ89">_xlfn.XLOOKUP(AQ$1,'PY1 Data(H)'!$A$1:$BR$1,_xlfn.XLOOKUP($A89,'PY1 Data(H)'!$A$1:$A$288,'PY1 Data(H)'!$A$1:$BR$288))</f>
        <v>0</v>
      </c>
      <c r="AR89" s="176" cm="1">
        <f t="array" ref="AR89">_xlfn.XLOOKUP(AR$1,'PY1 Data(H)'!$A$1:$BR$1,_xlfn.XLOOKUP($A89,'PY1 Data(H)'!$A$1:$A$288,'PY1 Data(H)'!$A$1:$BR$288))</f>
        <v>0</v>
      </c>
      <c r="AS89" s="176" cm="1">
        <f t="array" ref="AS89">_xlfn.XLOOKUP(AS$1,'PY1 Data(H)'!$A$1:$BR$1,_xlfn.XLOOKUP($A89,'PY1 Data(H)'!$A$1:$A$288,'PY1 Data(H)'!$A$1:$BR$288))</f>
        <v>0</v>
      </c>
      <c r="AT89" s="176" cm="1">
        <f t="array" ref="AT89">_xlfn.XLOOKUP(AT$1,'PY1 Data(H)'!$A$1:$BR$1,_xlfn.XLOOKUP($A89,'PY1 Data(H)'!$A$1:$A$288,'PY1 Data(H)'!$A$1:$BR$288))</f>
        <v>0</v>
      </c>
      <c r="AU89" s="176" cm="1">
        <f t="array" ref="AU89">_xlfn.XLOOKUP(AU$1,'PY1 Data(H)'!$A$1:$BR$1,_xlfn.XLOOKUP($A89,'PY1 Data(H)'!$A$1:$A$288,'PY1 Data(H)'!$A$1:$BR$288))</f>
        <v>0</v>
      </c>
      <c r="AV89" s="176" cm="1">
        <f t="array" ref="AV89">_xlfn.XLOOKUP(AV$1,'PY1 Data(H)'!$A$1:$BR$1,_xlfn.XLOOKUP($A89,'PY1 Data(H)'!$A$1:$A$288,'PY1 Data(H)'!$A$1:$BR$288))</f>
        <v>0</v>
      </c>
      <c r="AW89" s="176" cm="1">
        <f t="array" ref="AW89">_xlfn.XLOOKUP(AW$1,'PY1 Data(H)'!$A$1:$BR$1,_xlfn.XLOOKUP($A89,'PY1 Data(H)'!$A$1:$A$288,'PY1 Data(H)'!$A$1:$BR$288))</f>
        <v>0</v>
      </c>
      <c r="AX89" s="176" cm="1">
        <f t="array" ref="AX89">_xlfn.XLOOKUP(AX$1,'PY1 Data(H)'!$A$1:$BR$1,_xlfn.XLOOKUP($A89,'PY1 Data(H)'!$A$1:$A$288,'PY1 Data(H)'!$A$1:$BR$288))</f>
        <v>0</v>
      </c>
      <c r="AY89" s="176" cm="1">
        <f t="array" ref="AY89">_xlfn.XLOOKUP(AY$1,'PY1 Data(H)'!$A$1:$BR$1,_xlfn.XLOOKUP($A89,'PY1 Data(H)'!$A$1:$A$288,'PY1 Data(H)'!$A$1:$BR$288))</f>
        <v>0</v>
      </c>
      <c r="AZ89" s="176" cm="1">
        <f t="array" ref="AZ89">_xlfn.XLOOKUP(AZ$1,'PY1 Data(H)'!$A$1:$BR$1,_xlfn.XLOOKUP($A89,'PY1 Data(H)'!$A$1:$A$288,'PY1 Data(H)'!$A$1:$BR$288))</f>
        <v>0</v>
      </c>
    </row>
    <row r="90" spans="1:52" x14ac:dyDescent="0.3">
      <c r="A90">
        <v>383</v>
      </c>
      <c r="D90" s="176" cm="1">
        <f t="array" ref="D90">_xlfn.XLOOKUP(D$1,'PY1 Data(H)'!$A$1:$BR$1,_xlfn.XLOOKUP($A90,'PY1 Data(H)'!$A$1:$A$288,'PY1 Data(H)'!$A$1:$BR$288))</f>
        <v>0</v>
      </c>
      <c r="E90" s="176" cm="1">
        <f t="array" ref="E90">_xlfn.XLOOKUP(E$1,'PY1 Data(H)'!$A$1:$BR$1,_xlfn.XLOOKUP($A90,'PY1 Data(H)'!$A$1:$A$288,'PY1 Data(H)'!$A$1:$BR$288))</f>
        <v>0</v>
      </c>
      <c r="F90" s="176" cm="1">
        <f t="array" ref="F90">_xlfn.XLOOKUP(F$1,'PY1 Data(H)'!$A$1:$BR$1,_xlfn.XLOOKUP($A90,'PY1 Data(H)'!$A$1:$A$288,'PY1 Data(H)'!$A$1:$BR$288))</f>
        <v>0</v>
      </c>
      <c r="G90" s="176" cm="1">
        <f t="array" ref="G90">_xlfn.XLOOKUP(G$1,'PY1 Data(H)'!$A$1:$BR$1,_xlfn.XLOOKUP($A90,'PY1 Data(H)'!$A$1:$A$288,'PY1 Data(H)'!$A$1:$BR$288))</f>
        <v>0</v>
      </c>
      <c r="H90" s="176" cm="1">
        <f t="array" ref="H90">_xlfn.XLOOKUP(H$1,'PY1 Data(H)'!$A$1:$BR$1,_xlfn.XLOOKUP($A90,'PY1 Data(H)'!$A$1:$A$288,'PY1 Data(H)'!$A$1:$BR$288))</f>
        <v>0</v>
      </c>
      <c r="I90" s="176" cm="1">
        <f t="array" ref="I90">_xlfn.XLOOKUP(I$1,'PY1 Data(H)'!$A$1:$BR$1,_xlfn.XLOOKUP($A90,'PY1 Data(H)'!$A$1:$A$288,'PY1 Data(H)'!$A$1:$BR$288))</f>
        <v>0</v>
      </c>
      <c r="J90" s="176" cm="1">
        <f t="array" ref="J90">_xlfn.XLOOKUP(J$1,'PY1 Data(H)'!$A$1:$BR$1,_xlfn.XLOOKUP($A90,'PY1 Data(H)'!$A$1:$A$288,'PY1 Data(H)'!$A$1:$BR$288))</f>
        <v>1189459</v>
      </c>
      <c r="K90" s="176" cm="1">
        <f t="array" ref="K90">_xlfn.XLOOKUP(K$1,'PY1 Data(H)'!$A$1:$BR$1,_xlfn.XLOOKUP($A90,'PY1 Data(H)'!$A$1:$A$288,'PY1 Data(H)'!$A$1:$BR$288))</f>
        <v>0</v>
      </c>
      <c r="L90" s="176" cm="1">
        <f t="array" ref="L90">_xlfn.XLOOKUP(L$1,'PY1 Data(H)'!$A$1:$BR$1,_xlfn.XLOOKUP($A90,'PY1 Data(H)'!$A$1:$A$288,'PY1 Data(H)'!$A$1:$BR$288))</f>
        <v>0</v>
      </c>
      <c r="M90" s="176" cm="1">
        <f t="array" ref="M90">_xlfn.XLOOKUP(M$1,'PY1 Data(H)'!$A$1:$BR$1,_xlfn.XLOOKUP($A90,'PY1 Data(H)'!$A$1:$A$288,'PY1 Data(H)'!$A$1:$BR$288))</f>
        <v>0</v>
      </c>
      <c r="N90" s="176" cm="1">
        <f t="array" ref="N90">_xlfn.XLOOKUP(N$1,'PY1 Data(H)'!$A$1:$BR$1,_xlfn.XLOOKUP($A90,'PY1 Data(H)'!$A$1:$A$288,'PY1 Data(H)'!$A$1:$BR$288))</f>
        <v>0</v>
      </c>
      <c r="O90" s="176" cm="1">
        <f t="array" ref="O90">_xlfn.XLOOKUP(O$1,'PY1 Data(H)'!$A$1:$BR$1,_xlfn.XLOOKUP($A90,'PY1 Data(H)'!$A$1:$A$288,'PY1 Data(H)'!$A$1:$BR$288))</f>
        <v>0</v>
      </c>
      <c r="P90" s="176" cm="1">
        <f t="array" ref="P90">_xlfn.XLOOKUP(P$1,'PY1 Data(H)'!$A$1:$BR$1,_xlfn.XLOOKUP($A90,'PY1 Data(H)'!$A$1:$A$288,'PY1 Data(H)'!$A$1:$BR$288))</f>
        <v>371421</v>
      </c>
      <c r="Q90" s="176" cm="1">
        <f t="array" ref="Q90">_xlfn.XLOOKUP(Q$1,'PY1 Data(H)'!$A$1:$BR$1,_xlfn.XLOOKUP($A90,'PY1 Data(H)'!$A$1:$A$288,'PY1 Data(H)'!$A$1:$BR$288))</f>
        <v>0</v>
      </c>
      <c r="R90" s="176" cm="1">
        <f t="array" ref="R90">_xlfn.XLOOKUP(R$1,'PY1 Data(H)'!$A$1:$BR$1,_xlfn.XLOOKUP($A90,'PY1 Data(H)'!$A$1:$A$288,'PY1 Data(H)'!$A$1:$BR$288))</f>
        <v>0</v>
      </c>
      <c r="S90" s="176" cm="1">
        <f t="array" ref="S90">_xlfn.XLOOKUP(S$1,'PY1 Data(H)'!$A$1:$BR$1,_xlfn.XLOOKUP($A90,'PY1 Data(H)'!$A$1:$A$288,'PY1 Data(H)'!$A$1:$BR$288))</f>
        <v>0</v>
      </c>
      <c r="T90" s="176" cm="1">
        <f t="array" ref="T90">_xlfn.XLOOKUP(T$1,'PY1 Data(H)'!$A$1:$BR$1,_xlfn.XLOOKUP($A90,'PY1 Data(H)'!$A$1:$A$288,'PY1 Data(H)'!$A$1:$BR$288))</f>
        <v>0</v>
      </c>
      <c r="U90" s="176" cm="1">
        <f t="array" ref="U90">_xlfn.XLOOKUP(U$1,'PY1 Data(H)'!$A$1:$BR$1,_xlfn.XLOOKUP($A90,'PY1 Data(H)'!$A$1:$A$288,'PY1 Data(H)'!$A$1:$BR$288))</f>
        <v>28680</v>
      </c>
      <c r="V90" s="176" cm="1">
        <f t="array" ref="V90">_xlfn.XLOOKUP(V$1,'PY1 Data(H)'!$A$1:$BR$1,_xlfn.XLOOKUP($A90,'PY1 Data(H)'!$A$1:$A$288,'PY1 Data(H)'!$A$1:$BR$288))</f>
        <v>36831</v>
      </c>
      <c r="W90" s="176" cm="1">
        <f t="array" ref="W90">_xlfn.XLOOKUP(W$1,'PY1 Data(H)'!$A$1:$BR$1,_xlfn.XLOOKUP($A90,'PY1 Data(H)'!$A$1:$A$288,'PY1 Data(H)'!$A$1:$BR$288))</f>
        <v>0</v>
      </c>
      <c r="X90" s="176" cm="1">
        <f t="array" ref="X90">_xlfn.XLOOKUP(X$1,'PY1 Data(H)'!$A$1:$BR$1,_xlfn.XLOOKUP($A90,'PY1 Data(H)'!$A$1:$A$288,'PY1 Data(H)'!$A$1:$BR$288))</f>
        <v>12878</v>
      </c>
      <c r="Y90" s="176" cm="1">
        <f t="array" ref="Y90">_xlfn.XLOOKUP(Y$1,'PY1 Data(H)'!$A$1:$BR$1,_xlfn.XLOOKUP($A90,'PY1 Data(H)'!$A$1:$A$288,'PY1 Data(H)'!$A$1:$BR$288))</f>
        <v>0</v>
      </c>
      <c r="Z90" s="176" cm="1">
        <f t="array" ref="Z90">_xlfn.XLOOKUP(Z$1,'PY1 Data(H)'!$A$1:$BR$1,_xlfn.XLOOKUP($A90,'PY1 Data(H)'!$A$1:$A$288,'PY1 Data(H)'!$A$1:$BR$288))</f>
        <v>37484</v>
      </c>
      <c r="AA90" s="176" cm="1">
        <f t="array" ref="AA90">_xlfn.XLOOKUP(AA$1,'PY1 Data(H)'!$A$1:$BR$1,_xlfn.XLOOKUP($A90,'PY1 Data(H)'!$A$1:$A$288,'PY1 Data(H)'!$A$1:$BR$288))</f>
        <v>0</v>
      </c>
      <c r="AB90" s="176" cm="1">
        <f t="array" ref="AB90">_xlfn.XLOOKUP(AB$1,'PY1 Data(H)'!$A$1:$BR$1,_xlfn.XLOOKUP($A90,'PY1 Data(H)'!$A$1:$A$288,'PY1 Data(H)'!$A$1:$BR$288))</f>
        <v>0</v>
      </c>
      <c r="AC90" s="176" cm="1">
        <f t="array" ref="AC90">_xlfn.XLOOKUP(AC$1,'PY1 Data(H)'!$A$1:$BR$1,_xlfn.XLOOKUP($A90,'PY1 Data(H)'!$A$1:$A$288,'PY1 Data(H)'!$A$1:$BR$288))</f>
        <v>0</v>
      </c>
      <c r="AD90" s="176" cm="1">
        <f t="array" ref="AD90">_xlfn.XLOOKUP(AD$1,'PY1 Data(H)'!$A$1:$BR$1,_xlfn.XLOOKUP($A90,'PY1 Data(H)'!$A$1:$A$288,'PY1 Data(H)'!$A$1:$BR$288))</f>
        <v>0</v>
      </c>
      <c r="AE90" s="176" cm="1">
        <f t="array" ref="AE90">_xlfn.XLOOKUP(AE$1,'PY1 Data(H)'!$A$1:$BR$1,_xlfn.XLOOKUP($A90,'PY1 Data(H)'!$A$1:$A$288,'PY1 Data(H)'!$A$1:$BR$288))</f>
        <v>102201</v>
      </c>
      <c r="AF90" s="176" cm="1">
        <f t="array" ref="AF90">_xlfn.XLOOKUP(AF$1,'PY1 Data(H)'!$A$1:$BR$1,_xlfn.XLOOKUP($A90,'PY1 Data(H)'!$A$1:$A$288,'PY1 Data(H)'!$A$1:$BR$288))</f>
        <v>0</v>
      </c>
      <c r="AG90" s="176" cm="1">
        <f t="array" ref="AG90">_xlfn.XLOOKUP(AG$1,'PY1 Data(H)'!$A$1:$BR$1,_xlfn.XLOOKUP($A90,'PY1 Data(H)'!$A$1:$A$288,'PY1 Data(H)'!$A$1:$BR$288))</f>
        <v>0</v>
      </c>
      <c r="AH90" s="176" cm="1">
        <f t="array" ref="AH90">_xlfn.XLOOKUP(AH$1,'PY1 Data(H)'!$A$1:$BR$1,_xlfn.XLOOKUP($A90,'PY1 Data(H)'!$A$1:$A$288,'PY1 Data(H)'!$A$1:$BR$288))</f>
        <v>3987</v>
      </c>
      <c r="AI90" s="176" cm="1">
        <f t="array" ref="AI90">_xlfn.XLOOKUP(AI$1,'PY1 Data(H)'!$A$1:$BR$1,_xlfn.XLOOKUP($A90,'PY1 Data(H)'!$A$1:$A$288,'PY1 Data(H)'!$A$1:$BR$288))</f>
        <v>0</v>
      </c>
      <c r="AJ90" s="176" cm="1">
        <f t="array" ref="AJ90">_xlfn.XLOOKUP(AJ$1,'PY1 Data(H)'!$A$1:$BR$1,_xlfn.XLOOKUP($A90,'PY1 Data(H)'!$A$1:$A$288,'PY1 Data(H)'!$A$1:$BR$288))</f>
        <v>0</v>
      </c>
      <c r="AK90" s="176" cm="1">
        <f t="array" ref="AK90">_xlfn.XLOOKUP(AK$1,'PY1 Data(H)'!$A$1:$BR$1,_xlfn.XLOOKUP($A90,'PY1 Data(H)'!$A$1:$A$288,'PY1 Data(H)'!$A$1:$BR$288))</f>
        <v>0</v>
      </c>
      <c r="AL90" s="176" cm="1">
        <f t="array" ref="AL90">_xlfn.XLOOKUP(AL$1,'PY1 Data(H)'!$A$1:$BR$1,_xlfn.XLOOKUP($A90,'PY1 Data(H)'!$A$1:$A$288,'PY1 Data(H)'!$A$1:$BR$288))</f>
        <v>970</v>
      </c>
      <c r="AM90" s="176" cm="1">
        <f t="array" ref="AM90">_xlfn.XLOOKUP(AM$1,'PY1 Data(H)'!$A$1:$BR$1,_xlfn.XLOOKUP($A90,'PY1 Data(H)'!$A$1:$A$288,'PY1 Data(H)'!$A$1:$BR$288))</f>
        <v>0</v>
      </c>
      <c r="AN90" s="176" cm="1">
        <f t="array" ref="AN90">_xlfn.XLOOKUP(AN$1,'PY1 Data(H)'!$A$1:$BR$1,_xlfn.XLOOKUP($A90,'PY1 Data(H)'!$A$1:$A$288,'PY1 Data(H)'!$A$1:$BR$288))</f>
        <v>0</v>
      </c>
      <c r="AO90" s="176" cm="1">
        <f t="array" ref="AO90">_xlfn.XLOOKUP(AO$1,'PY1 Data(H)'!$A$1:$BR$1,_xlfn.XLOOKUP($A90,'PY1 Data(H)'!$A$1:$A$288,'PY1 Data(H)'!$A$1:$BR$288))</f>
        <v>0</v>
      </c>
      <c r="AP90" s="176" cm="1">
        <f t="array" ref="AP90">_xlfn.XLOOKUP(AP$1,'PY1 Data(H)'!$A$1:$BR$1,_xlfn.XLOOKUP($A90,'PY1 Data(H)'!$A$1:$A$288,'PY1 Data(H)'!$A$1:$BR$288))</f>
        <v>0</v>
      </c>
      <c r="AQ90" s="176" cm="1">
        <f t="array" ref="AQ90">_xlfn.XLOOKUP(AQ$1,'PY1 Data(H)'!$A$1:$BR$1,_xlfn.XLOOKUP($A90,'PY1 Data(H)'!$A$1:$A$288,'PY1 Data(H)'!$A$1:$BR$288))</f>
        <v>0</v>
      </c>
      <c r="AR90" s="176" cm="1">
        <f t="array" ref="AR90">_xlfn.XLOOKUP(AR$1,'PY1 Data(H)'!$A$1:$BR$1,_xlfn.XLOOKUP($A90,'PY1 Data(H)'!$A$1:$A$288,'PY1 Data(H)'!$A$1:$BR$288))</f>
        <v>0</v>
      </c>
      <c r="AS90" s="176" cm="1">
        <f t="array" ref="AS90">_xlfn.XLOOKUP(AS$1,'PY1 Data(H)'!$A$1:$BR$1,_xlfn.XLOOKUP($A90,'PY1 Data(H)'!$A$1:$A$288,'PY1 Data(H)'!$A$1:$BR$288))</f>
        <v>0</v>
      </c>
      <c r="AT90" s="176" cm="1">
        <f t="array" ref="AT90">_xlfn.XLOOKUP(AT$1,'PY1 Data(H)'!$A$1:$BR$1,_xlfn.XLOOKUP($A90,'PY1 Data(H)'!$A$1:$A$288,'PY1 Data(H)'!$A$1:$BR$288))</f>
        <v>0</v>
      </c>
      <c r="AU90" s="176" cm="1">
        <f t="array" ref="AU90">_xlfn.XLOOKUP(AU$1,'PY1 Data(H)'!$A$1:$BR$1,_xlfn.XLOOKUP($A90,'PY1 Data(H)'!$A$1:$A$288,'PY1 Data(H)'!$A$1:$BR$288))</f>
        <v>0</v>
      </c>
      <c r="AV90" s="176" cm="1">
        <f t="array" ref="AV90">_xlfn.XLOOKUP(AV$1,'PY1 Data(H)'!$A$1:$BR$1,_xlfn.XLOOKUP($A90,'PY1 Data(H)'!$A$1:$A$288,'PY1 Data(H)'!$A$1:$BR$288))</f>
        <v>0</v>
      </c>
      <c r="AW90" s="176" cm="1">
        <f t="array" ref="AW90">_xlfn.XLOOKUP(AW$1,'PY1 Data(H)'!$A$1:$BR$1,_xlfn.XLOOKUP($A90,'PY1 Data(H)'!$A$1:$A$288,'PY1 Data(H)'!$A$1:$BR$288))</f>
        <v>0</v>
      </c>
      <c r="AX90" s="176" cm="1">
        <f t="array" ref="AX90">_xlfn.XLOOKUP(AX$1,'PY1 Data(H)'!$A$1:$BR$1,_xlfn.XLOOKUP($A90,'PY1 Data(H)'!$A$1:$A$288,'PY1 Data(H)'!$A$1:$BR$288))</f>
        <v>0</v>
      </c>
      <c r="AY90" s="176" cm="1">
        <f t="array" ref="AY90">_xlfn.XLOOKUP(AY$1,'PY1 Data(H)'!$A$1:$BR$1,_xlfn.XLOOKUP($A90,'PY1 Data(H)'!$A$1:$A$288,'PY1 Data(H)'!$A$1:$BR$288))</f>
        <v>25351</v>
      </c>
      <c r="AZ90" s="176" cm="1">
        <f t="array" ref="AZ90">_xlfn.XLOOKUP(AZ$1,'PY1 Data(H)'!$A$1:$BR$1,_xlfn.XLOOKUP($A90,'PY1 Data(H)'!$A$1:$A$288,'PY1 Data(H)'!$A$1:$BR$288))</f>
        <v>0</v>
      </c>
    </row>
    <row r="91" spans="1:52" x14ac:dyDescent="0.3">
      <c r="A91">
        <v>349</v>
      </c>
      <c r="D91" s="176" cm="1">
        <f t="array" ref="D91">_xlfn.XLOOKUP(D$1,'PY1 Data(H)'!$A$1:$BR$1,_xlfn.XLOOKUP($A91,'PY1 Data(H)'!$A$1:$A$288,'PY1 Data(H)'!$A$1:$BR$288))</f>
        <v>3550383</v>
      </c>
      <c r="E91" s="176" cm="1">
        <f t="array" ref="E91">_xlfn.XLOOKUP(E$1,'PY1 Data(H)'!$A$1:$BR$1,_xlfn.XLOOKUP($A91,'PY1 Data(H)'!$A$1:$A$288,'PY1 Data(H)'!$A$1:$BR$288))</f>
        <v>6039432</v>
      </c>
      <c r="F91" s="176" cm="1">
        <f t="array" ref="F91">_xlfn.XLOOKUP(F$1,'PY1 Data(H)'!$A$1:$BR$1,_xlfn.XLOOKUP($A91,'PY1 Data(H)'!$A$1:$A$288,'PY1 Data(H)'!$A$1:$BR$288))</f>
        <v>12772973</v>
      </c>
      <c r="G91" s="176" cm="1">
        <f t="array" ref="G91">_xlfn.XLOOKUP(G$1,'PY1 Data(H)'!$A$1:$BR$1,_xlfn.XLOOKUP($A91,'PY1 Data(H)'!$A$1:$A$288,'PY1 Data(H)'!$A$1:$BR$288))</f>
        <v>85615743</v>
      </c>
      <c r="H91" s="176" cm="1">
        <f t="array" ref="H91">_xlfn.XLOOKUP(H$1,'PY1 Data(H)'!$A$1:$BR$1,_xlfn.XLOOKUP($A91,'PY1 Data(H)'!$A$1:$A$288,'PY1 Data(H)'!$A$1:$BR$288))</f>
        <v>115834285</v>
      </c>
      <c r="I91" s="176" cm="1">
        <f t="array" ref="I91">_xlfn.XLOOKUP(I$1,'PY1 Data(H)'!$A$1:$BR$1,_xlfn.XLOOKUP($A91,'PY1 Data(H)'!$A$1:$A$288,'PY1 Data(H)'!$A$1:$BR$288))</f>
        <v>13619696</v>
      </c>
      <c r="J91" s="176" cm="1">
        <f t="array" ref="J91">_xlfn.XLOOKUP(J$1,'PY1 Data(H)'!$A$1:$BR$1,_xlfn.XLOOKUP($A91,'PY1 Data(H)'!$A$1:$A$288,'PY1 Data(H)'!$A$1:$BR$288))</f>
        <v>352683466</v>
      </c>
      <c r="K91" s="176" cm="1">
        <f t="array" ref="K91">_xlfn.XLOOKUP(K$1,'PY1 Data(H)'!$A$1:$BR$1,_xlfn.XLOOKUP($A91,'PY1 Data(H)'!$A$1:$A$288,'PY1 Data(H)'!$A$1:$BR$288))</f>
        <v>9160819</v>
      </c>
      <c r="L91" s="176" cm="1">
        <f t="array" ref="L91">_xlfn.XLOOKUP(L$1,'PY1 Data(H)'!$A$1:$BR$1,_xlfn.XLOOKUP($A91,'PY1 Data(H)'!$A$1:$A$288,'PY1 Data(H)'!$A$1:$BR$288))</f>
        <v>0</v>
      </c>
      <c r="M91" s="176" cm="1">
        <f t="array" ref="M91">_xlfn.XLOOKUP(M$1,'PY1 Data(H)'!$A$1:$BR$1,_xlfn.XLOOKUP($A91,'PY1 Data(H)'!$A$1:$A$288,'PY1 Data(H)'!$A$1:$BR$288))</f>
        <v>16120079</v>
      </c>
      <c r="N91" s="176" cm="1">
        <f t="array" ref="N91">_xlfn.XLOOKUP(N$1,'PY1 Data(H)'!$A$1:$BR$1,_xlfn.XLOOKUP($A91,'PY1 Data(H)'!$A$1:$A$288,'PY1 Data(H)'!$A$1:$BR$288))</f>
        <v>10660470</v>
      </c>
      <c r="O91" s="176" cm="1">
        <f t="array" ref="O91">_xlfn.XLOOKUP(O$1,'PY1 Data(H)'!$A$1:$BR$1,_xlfn.XLOOKUP($A91,'PY1 Data(H)'!$A$1:$A$288,'PY1 Data(H)'!$A$1:$BR$288))</f>
        <v>0</v>
      </c>
      <c r="P91" s="176" cm="1">
        <f t="array" ref="P91">_xlfn.XLOOKUP(P$1,'PY1 Data(H)'!$A$1:$BR$1,_xlfn.XLOOKUP($A91,'PY1 Data(H)'!$A$1:$A$288,'PY1 Data(H)'!$A$1:$BR$288))</f>
        <v>343594261</v>
      </c>
      <c r="Q91" s="176" cm="1">
        <f t="array" ref="Q91">_xlfn.XLOOKUP(Q$1,'PY1 Data(H)'!$A$1:$BR$1,_xlfn.XLOOKUP($A91,'PY1 Data(H)'!$A$1:$A$288,'PY1 Data(H)'!$A$1:$BR$288))</f>
        <v>1380080</v>
      </c>
      <c r="R91" s="176" cm="1">
        <f t="array" ref="R91">_xlfn.XLOOKUP(R$1,'PY1 Data(H)'!$A$1:$BR$1,_xlfn.XLOOKUP($A91,'PY1 Data(H)'!$A$1:$A$288,'PY1 Data(H)'!$A$1:$BR$288))</f>
        <v>2779357</v>
      </c>
      <c r="S91" s="176" cm="1">
        <f t="array" ref="S91">_xlfn.XLOOKUP(S$1,'PY1 Data(H)'!$A$1:$BR$1,_xlfn.XLOOKUP($A91,'PY1 Data(H)'!$A$1:$A$288,'PY1 Data(H)'!$A$1:$BR$288))</f>
        <v>4386800</v>
      </c>
      <c r="T91" s="176" cm="1">
        <f t="array" ref="T91">_xlfn.XLOOKUP(T$1,'PY1 Data(H)'!$A$1:$BR$1,_xlfn.XLOOKUP($A91,'PY1 Data(H)'!$A$1:$A$288,'PY1 Data(H)'!$A$1:$BR$288))</f>
        <v>1520293</v>
      </c>
      <c r="U91" s="176" cm="1">
        <f t="array" ref="U91">_xlfn.XLOOKUP(U$1,'PY1 Data(H)'!$A$1:$BR$1,_xlfn.XLOOKUP($A91,'PY1 Data(H)'!$A$1:$A$288,'PY1 Data(H)'!$A$1:$BR$288))</f>
        <v>132181057</v>
      </c>
      <c r="V91" s="176" cm="1">
        <f t="array" ref="V91">_xlfn.XLOOKUP(V$1,'PY1 Data(H)'!$A$1:$BR$1,_xlfn.XLOOKUP($A91,'PY1 Data(H)'!$A$1:$A$288,'PY1 Data(H)'!$A$1:$BR$288))</f>
        <v>11414065</v>
      </c>
      <c r="W91" s="176" cm="1">
        <f t="array" ref="W91">_xlfn.XLOOKUP(W$1,'PY1 Data(H)'!$A$1:$BR$1,_xlfn.XLOOKUP($A91,'PY1 Data(H)'!$A$1:$A$288,'PY1 Data(H)'!$A$1:$BR$288))</f>
        <v>24545</v>
      </c>
      <c r="X91" s="176" cm="1">
        <f t="array" ref="X91">_xlfn.XLOOKUP(X$1,'PY1 Data(H)'!$A$1:$BR$1,_xlfn.XLOOKUP($A91,'PY1 Data(H)'!$A$1:$A$288,'PY1 Data(H)'!$A$1:$BR$288))</f>
        <v>10825451</v>
      </c>
      <c r="Y91" s="176" cm="1">
        <f t="array" ref="Y91">_xlfn.XLOOKUP(Y$1,'PY1 Data(H)'!$A$1:$BR$1,_xlfn.XLOOKUP($A91,'PY1 Data(H)'!$A$1:$A$288,'PY1 Data(H)'!$A$1:$BR$288))</f>
        <v>20517622</v>
      </c>
      <c r="Z91" s="176" cm="1">
        <f t="array" ref="Z91">_xlfn.XLOOKUP(Z$1,'PY1 Data(H)'!$A$1:$BR$1,_xlfn.XLOOKUP($A91,'PY1 Data(H)'!$A$1:$A$288,'PY1 Data(H)'!$A$1:$BR$288))</f>
        <v>2422586</v>
      </c>
      <c r="AA91" s="176" cm="1">
        <f t="array" ref="AA91">_xlfn.XLOOKUP(AA$1,'PY1 Data(H)'!$A$1:$BR$1,_xlfn.XLOOKUP($A91,'PY1 Data(H)'!$A$1:$A$288,'PY1 Data(H)'!$A$1:$BR$288))</f>
        <v>16799798</v>
      </c>
      <c r="AB91" s="176" cm="1">
        <f t="array" ref="AB91">_xlfn.XLOOKUP(AB$1,'PY1 Data(H)'!$A$1:$BR$1,_xlfn.XLOOKUP($A91,'PY1 Data(H)'!$A$1:$A$288,'PY1 Data(H)'!$A$1:$BR$288))</f>
        <v>36422</v>
      </c>
      <c r="AC91" s="176" cm="1">
        <f t="array" ref="AC91">_xlfn.XLOOKUP(AC$1,'PY1 Data(H)'!$A$1:$BR$1,_xlfn.XLOOKUP($A91,'PY1 Data(H)'!$A$1:$A$288,'PY1 Data(H)'!$A$1:$BR$288))</f>
        <v>73113561</v>
      </c>
      <c r="AD91" s="176" cm="1">
        <f t="array" ref="AD91">_xlfn.XLOOKUP(AD$1,'PY1 Data(H)'!$A$1:$BR$1,_xlfn.XLOOKUP($A91,'PY1 Data(H)'!$A$1:$A$288,'PY1 Data(H)'!$A$1:$BR$288))</f>
        <v>3566734</v>
      </c>
      <c r="AE91" s="176" cm="1">
        <f t="array" ref="AE91">_xlfn.XLOOKUP(AE$1,'PY1 Data(H)'!$A$1:$BR$1,_xlfn.XLOOKUP($A91,'PY1 Data(H)'!$A$1:$A$288,'PY1 Data(H)'!$A$1:$BR$288))</f>
        <v>2120920</v>
      </c>
      <c r="AF91" s="176" cm="1">
        <f t="array" ref="AF91">_xlfn.XLOOKUP(AF$1,'PY1 Data(H)'!$A$1:$BR$1,_xlfn.XLOOKUP($A91,'PY1 Data(H)'!$A$1:$A$288,'PY1 Data(H)'!$A$1:$BR$288))</f>
        <v>81950781</v>
      </c>
      <c r="AG91" s="176" cm="1">
        <f t="array" ref="AG91">_xlfn.XLOOKUP(AG$1,'PY1 Data(H)'!$A$1:$BR$1,_xlfn.XLOOKUP($A91,'PY1 Data(H)'!$A$1:$A$288,'PY1 Data(H)'!$A$1:$BR$288))</f>
        <v>122744192</v>
      </c>
      <c r="AH91" s="176" cm="1">
        <f t="array" ref="AH91">_xlfn.XLOOKUP(AH$1,'PY1 Data(H)'!$A$1:$BR$1,_xlfn.XLOOKUP($A91,'PY1 Data(H)'!$A$1:$A$288,'PY1 Data(H)'!$A$1:$BR$288))</f>
        <v>14035395</v>
      </c>
      <c r="AI91" s="176" cm="1">
        <f t="array" ref="AI91">_xlfn.XLOOKUP(AI$1,'PY1 Data(H)'!$A$1:$BR$1,_xlfn.XLOOKUP($A91,'PY1 Data(H)'!$A$1:$A$288,'PY1 Data(H)'!$A$1:$BR$288))</f>
        <v>0</v>
      </c>
      <c r="AJ91" s="176" cm="1">
        <f t="array" ref="AJ91">_xlfn.XLOOKUP(AJ$1,'PY1 Data(H)'!$A$1:$BR$1,_xlfn.XLOOKUP($A91,'PY1 Data(H)'!$A$1:$A$288,'PY1 Data(H)'!$A$1:$BR$288))</f>
        <v>14700462</v>
      </c>
      <c r="AK91" s="176" cm="1">
        <f t="array" ref="AK91">_xlfn.XLOOKUP(AK$1,'PY1 Data(H)'!$A$1:$BR$1,_xlfn.XLOOKUP($A91,'PY1 Data(H)'!$A$1:$A$288,'PY1 Data(H)'!$A$1:$BR$288))</f>
        <v>1637573</v>
      </c>
      <c r="AL91" s="176" cm="1">
        <f t="array" ref="AL91">_xlfn.XLOOKUP(AL$1,'PY1 Data(H)'!$A$1:$BR$1,_xlfn.XLOOKUP($A91,'PY1 Data(H)'!$A$1:$A$288,'PY1 Data(H)'!$A$1:$BR$288))</f>
        <v>48905</v>
      </c>
      <c r="AM91" s="176" cm="1">
        <f t="array" ref="AM91">_xlfn.XLOOKUP(AM$1,'PY1 Data(H)'!$A$1:$BR$1,_xlfn.XLOOKUP($A91,'PY1 Data(H)'!$A$1:$A$288,'PY1 Data(H)'!$A$1:$BR$288))</f>
        <v>38489623</v>
      </c>
      <c r="AN91" s="176" cm="1">
        <f t="array" ref="AN91">_xlfn.XLOOKUP(AN$1,'PY1 Data(H)'!$A$1:$BR$1,_xlfn.XLOOKUP($A91,'PY1 Data(H)'!$A$1:$A$288,'PY1 Data(H)'!$A$1:$BR$288))</f>
        <v>4557115</v>
      </c>
      <c r="AO91" s="176" cm="1">
        <f t="array" ref="AO91">_xlfn.XLOOKUP(AO$1,'PY1 Data(H)'!$A$1:$BR$1,_xlfn.XLOOKUP($A91,'PY1 Data(H)'!$A$1:$A$288,'PY1 Data(H)'!$A$1:$BR$288))</f>
        <v>10561690</v>
      </c>
      <c r="AP91" s="176" cm="1">
        <f t="array" ref="AP91">_xlfn.XLOOKUP(AP$1,'PY1 Data(H)'!$A$1:$BR$1,_xlfn.XLOOKUP($A91,'PY1 Data(H)'!$A$1:$A$288,'PY1 Data(H)'!$A$1:$BR$288))</f>
        <v>373077</v>
      </c>
      <c r="AQ91" s="176" cm="1">
        <f t="array" ref="AQ91">_xlfn.XLOOKUP(AQ$1,'PY1 Data(H)'!$A$1:$BR$1,_xlfn.XLOOKUP($A91,'PY1 Data(H)'!$A$1:$A$288,'PY1 Data(H)'!$A$1:$BR$288))</f>
        <v>655953</v>
      </c>
      <c r="AR91" s="176" cm="1">
        <f t="array" ref="AR91">_xlfn.XLOOKUP(AR$1,'PY1 Data(H)'!$A$1:$BR$1,_xlfn.XLOOKUP($A91,'PY1 Data(H)'!$A$1:$A$288,'PY1 Data(H)'!$A$1:$BR$288))</f>
        <v>7293673</v>
      </c>
      <c r="AS91" s="176" cm="1">
        <f t="array" ref="AS91">_xlfn.XLOOKUP(AS$1,'PY1 Data(H)'!$A$1:$BR$1,_xlfn.XLOOKUP($A91,'PY1 Data(H)'!$A$1:$A$288,'PY1 Data(H)'!$A$1:$BR$288))</f>
        <v>12860</v>
      </c>
      <c r="AT91" s="176" cm="1">
        <f t="array" ref="AT91">_xlfn.XLOOKUP(AT$1,'PY1 Data(H)'!$A$1:$BR$1,_xlfn.XLOOKUP($A91,'PY1 Data(H)'!$A$1:$A$288,'PY1 Data(H)'!$A$1:$BR$288))</f>
        <v>0</v>
      </c>
      <c r="AU91" s="176" cm="1">
        <f t="array" ref="AU91">_xlfn.XLOOKUP(AU$1,'PY1 Data(H)'!$A$1:$BR$1,_xlfn.XLOOKUP($A91,'PY1 Data(H)'!$A$1:$A$288,'PY1 Data(H)'!$A$1:$BR$288))</f>
        <v>13979526</v>
      </c>
      <c r="AV91" s="176" cm="1">
        <f t="array" ref="AV91">_xlfn.XLOOKUP(AV$1,'PY1 Data(H)'!$A$1:$BR$1,_xlfn.XLOOKUP($A91,'PY1 Data(H)'!$A$1:$A$288,'PY1 Data(H)'!$A$1:$BR$288))</f>
        <v>0</v>
      </c>
      <c r="AW91" s="176" cm="1">
        <f t="array" ref="AW91">_xlfn.XLOOKUP(AW$1,'PY1 Data(H)'!$A$1:$BR$1,_xlfn.XLOOKUP($A91,'PY1 Data(H)'!$A$1:$A$288,'PY1 Data(H)'!$A$1:$BR$288))</f>
        <v>0</v>
      </c>
      <c r="AX91" s="176" cm="1">
        <f t="array" ref="AX91">_xlfn.XLOOKUP(AX$1,'PY1 Data(H)'!$A$1:$BR$1,_xlfn.XLOOKUP($A91,'PY1 Data(H)'!$A$1:$A$288,'PY1 Data(H)'!$A$1:$BR$288))</f>
        <v>1847</v>
      </c>
      <c r="AY91" s="176" cm="1">
        <f t="array" ref="AY91">_xlfn.XLOOKUP(AY$1,'PY1 Data(H)'!$A$1:$BR$1,_xlfn.XLOOKUP($A91,'PY1 Data(H)'!$A$1:$A$288,'PY1 Data(H)'!$A$1:$BR$288))</f>
        <v>731011</v>
      </c>
      <c r="AZ91" s="176" cm="1">
        <f t="array" ref="AZ91">_xlfn.XLOOKUP(AZ$1,'PY1 Data(H)'!$A$1:$BR$1,_xlfn.XLOOKUP($A91,'PY1 Data(H)'!$A$1:$A$288,'PY1 Data(H)'!$A$1:$BR$288))</f>
        <v>7096215</v>
      </c>
    </row>
    <row r="92" spans="1:52" x14ac:dyDescent="0.3">
      <c r="A92">
        <v>375</v>
      </c>
      <c r="D92" s="176" cm="1">
        <f t="array" ref="D92">_xlfn.XLOOKUP(D$1,'PY1 Data(H)'!$A$1:$BR$1,_xlfn.XLOOKUP($A92,'PY1 Data(H)'!$A$1:$A$288,'PY1 Data(H)'!$A$1:$BR$288))</f>
        <v>2216750</v>
      </c>
      <c r="E92" s="176" cm="1">
        <f t="array" ref="E92">_xlfn.XLOOKUP(E$1,'PY1 Data(H)'!$A$1:$BR$1,_xlfn.XLOOKUP($A92,'PY1 Data(H)'!$A$1:$A$288,'PY1 Data(H)'!$A$1:$BR$288))</f>
        <v>8004088</v>
      </c>
      <c r="F92" s="176" cm="1">
        <f t="array" ref="F92">_xlfn.XLOOKUP(F$1,'PY1 Data(H)'!$A$1:$BR$1,_xlfn.XLOOKUP($A92,'PY1 Data(H)'!$A$1:$A$288,'PY1 Data(H)'!$A$1:$BR$288))</f>
        <v>8317033</v>
      </c>
      <c r="G92" s="176" cm="1">
        <f t="array" ref="G92">_xlfn.XLOOKUP(G$1,'PY1 Data(H)'!$A$1:$BR$1,_xlfn.XLOOKUP($A92,'PY1 Data(H)'!$A$1:$A$288,'PY1 Data(H)'!$A$1:$BR$288))</f>
        <v>58549092</v>
      </c>
      <c r="H92" s="176" cm="1">
        <f t="array" ref="H92">_xlfn.XLOOKUP(H$1,'PY1 Data(H)'!$A$1:$BR$1,_xlfn.XLOOKUP($A92,'PY1 Data(H)'!$A$1:$A$288,'PY1 Data(H)'!$A$1:$BR$288))</f>
        <v>67107474</v>
      </c>
      <c r="I92" s="176" cm="1">
        <f t="array" ref="I92">_xlfn.XLOOKUP(I$1,'PY1 Data(H)'!$A$1:$BR$1,_xlfn.XLOOKUP($A92,'PY1 Data(H)'!$A$1:$A$288,'PY1 Data(H)'!$A$1:$BR$288))</f>
        <v>19835206</v>
      </c>
      <c r="J92" s="176" cm="1">
        <f t="array" ref="J92">_xlfn.XLOOKUP(J$1,'PY1 Data(H)'!$A$1:$BR$1,_xlfn.XLOOKUP($A92,'PY1 Data(H)'!$A$1:$A$288,'PY1 Data(H)'!$A$1:$BR$288))</f>
        <v>59241443</v>
      </c>
      <c r="K92" s="176" cm="1">
        <f t="array" ref="K92">_xlfn.XLOOKUP(K$1,'PY1 Data(H)'!$A$1:$BR$1,_xlfn.XLOOKUP($A92,'PY1 Data(H)'!$A$1:$A$288,'PY1 Data(H)'!$A$1:$BR$288))</f>
        <v>6469831</v>
      </c>
      <c r="L92" s="176" cm="1">
        <f t="array" ref="L92">_xlfn.XLOOKUP(L$1,'PY1 Data(H)'!$A$1:$BR$1,_xlfn.XLOOKUP($A92,'PY1 Data(H)'!$A$1:$A$288,'PY1 Data(H)'!$A$1:$BR$288))</f>
        <v>0</v>
      </c>
      <c r="M92" s="176" cm="1">
        <f t="array" ref="M92">_xlfn.XLOOKUP(M$1,'PY1 Data(H)'!$A$1:$BR$1,_xlfn.XLOOKUP($A92,'PY1 Data(H)'!$A$1:$A$288,'PY1 Data(H)'!$A$1:$BR$288))</f>
        <v>1699270</v>
      </c>
      <c r="N92" s="176" cm="1">
        <f t="array" ref="N92">_xlfn.XLOOKUP(N$1,'PY1 Data(H)'!$A$1:$BR$1,_xlfn.XLOOKUP($A92,'PY1 Data(H)'!$A$1:$A$288,'PY1 Data(H)'!$A$1:$BR$288))</f>
        <v>5676093</v>
      </c>
      <c r="O92" s="176" cm="1">
        <f t="array" ref="O92">_xlfn.XLOOKUP(O$1,'PY1 Data(H)'!$A$1:$BR$1,_xlfn.XLOOKUP($A92,'PY1 Data(H)'!$A$1:$A$288,'PY1 Data(H)'!$A$1:$BR$288))</f>
        <v>0</v>
      </c>
      <c r="P92" s="176" cm="1">
        <f t="array" ref="P92">_xlfn.XLOOKUP(P$1,'PY1 Data(H)'!$A$1:$BR$1,_xlfn.XLOOKUP($A92,'PY1 Data(H)'!$A$1:$A$288,'PY1 Data(H)'!$A$1:$BR$288))</f>
        <v>18967262</v>
      </c>
      <c r="Q92" s="176" cm="1">
        <f t="array" ref="Q92">_xlfn.XLOOKUP(Q$1,'PY1 Data(H)'!$A$1:$BR$1,_xlfn.XLOOKUP($A92,'PY1 Data(H)'!$A$1:$A$288,'PY1 Data(H)'!$A$1:$BR$288))</f>
        <v>1493312</v>
      </c>
      <c r="R92" s="176" cm="1">
        <f t="array" ref="R92">_xlfn.XLOOKUP(R$1,'PY1 Data(H)'!$A$1:$BR$1,_xlfn.XLOOKUP($A92,'PY1 Data(H)'!$A$1:$A$288,'PY1 Data(H)'!$A$1:$BR$288))</f>
        <v>56332</v>
      </c>
      <c r="S92" s="176" cm="1">
        <f t="array" ref="S92">_xlfn.XLOOKUP(S$1,'PY1 Data(H)'!$A$1:$BR$1,_xlfn.XLOOKUP($A92,'PY1 Data(H)'!$A$1:$A$288,'PY1 Data(H)'!$A$1:$BR$288))</f>
        <v>6714214</v>
      </c>
      <c r="T92" s="176" cm="1">
        <f t="array" ref="T92">_xlfn.XLOOKUP(T$1,'PY1 Data(H)'!$A$1:$BR$1,_xlfn.XLOOKUP($A92,'PY1 Data(H)'!$A$1:$A$288,'PY1 Data(H)'!$A$1:$BR$288))</f>
        <v>835294</v>
      </c>
      <c r="U92" s="176" cm="1">
        <f t="array" ref="U92">_xlfn.XLOOKUP(U$1,'PY1 Data(H)'!$A$1:$BR$1,_xlfn.XLOOKUP($A92,'PY1 Data(H)'!$A$1:$A$288,'PY1 Data(H)'!$A$1:$BR$288))</f>
        <v>20003777</v>
      </c>
      <c r="V92" s="176" cm="1">
        <f t="array" ref="V92">_xlfn.XLOOKUP(V$1,'PY1 Data(H)'!$A$1:$BR$1,_xlfn.XLOOKUP($A92,'PY1 Data(H)'!$A$1:$A$288,'PY1 Data(H)'!$A$1:$BR$288))</f>
        <v>3878893</v>
      </c>
      <c r="W92" s="176" cm="1">
        <f t="array" ref="W92">_xlfn.XLOOKUP(W$1,'PY1 Data(H)'!$A$1:$BR$1,_xlfn.XLOOKUP($A92,'PY1 Data(H)'!$A$1:$A$288,'PY1 Data(H)'!$A$1:$BR$288))</f>
        <v>652094</v>
      </c>
      <c r="X92" s="176" cm="1">
        <f t="array" ref="X92">_xlfn.XLOOKUP(X$1,'PY1 Data(H)'!$A$1:$BR$1,_xlfn.XLOOKUP($A92,'PY1 Data(H)'!$A$1:$A$288,'PY1 Data(H)'!$A$1:$BR$288))</f>
        <v>2752873</v>
      </c>
      <c r="Y92" s="176" cm="1">
        <f t="array" ref="Y92">_xlfn.XLOOKUP(Y$1,'PY1 Data(H)'!$A$1:$BR$1,_xlfn.XLOOKUP($A92,'PY1 Data(H)'!$A$1:$A$288,'PY1 Data(H)'!$A$1:$BR$288))</f>
        <v>3111611</v>
      </c>
      <c r="Z92" s="176" cm="1">
        <f t="array" ref="Z92">_xlfn.XLOOKUP(Z$1,'PY1 Data(H)'!$A$1:$BR$1,_xlfn.XLOOKUP($A92,'PY1 Data(H)'!$A$1:$A$288,'PY1 Data(H)'!$A$1:$BR$288))</f>
        <v>751522</v>
      </c>
      <c r="AA92" s="176" cm="1">
        <f t="array" ref="AA92">_xlfn.XLOOKUP(AA$1,'PY1 Data(H)'!$A$1:$BR$1,_xlfn.XLOOKUP($A92,'PY1 Data(H)'!$A$1:$A$288,'PY1 Data(H)'!$A$1:$BR$288))</f>
        <v>2228294</v>
      </c>
      <c r="AB92" s="176" cm="1">
        <f t="array" ref="AB92">_xlfn.XLOOKUP(AB$1,'PY1 Data(H)'!$A$1:$BR$1,_xlfn.XLOOKUP($A92,'PY1 Data(H)'!$A$1:$A$288,'PY1 Data(H)'!$A$1:$BR$288))</f>
        <v>1178416</v>
      </c>
      <c r="AC92" s="176" cm="1">
        <f t="array" ref="AC92">_xlfn.XLOOKUP(AC$1,'PY1 Data(H)'!$A$1:$BR$1,_xlfn.XLOOKUP($A92,'PY1 Data(H)'!$A$1:$A$288,'PY1 Data(H)'!$A$1:$BR$288))</f>
        <v>9664112</v>
      </c>
      <c r="AD92" s="176" cm="1">
        <f t="array" ref="AD92">_xlfn.XLOOKUP(AD$1,'PY1 Data(H)'!$A$1:$BR$1,_xlfn.XLOOKUP($A92,'PY1 Data(H)'!$A$1:$A$288,'PY1 Data(H)'!$A$1:$BR$288))</f>
        <v>3510307</v>
      </c>
      <c r="AE92" s="176" cm="1">
        <f t="array" ref="AE92">_xlfn.XLOOKUP(AE$1,'PY1 Data(H)'!$A$1:$BR$1,_xlfn.XLOOKUP($A92,'PY1 Data(H)'!$A$1:$A$288,'PY1 Data(H)'!$A$1:$BR$288))</f>
        <v>429072</v>
      </c>
      <c r="AF92" s="176" cm="1">
        <f t="array" ref="AF92">_xlfn.XLOOKUP(AF$1,'PY1 Data(H)'!$A$1:$BR$1,_xlfn.XLOOKUP($A92,'PY1 Data(H)'!$A$1:$A$288,'PY1 Data(H)'!$A$1:$BR$288))</f>
        <v>37673521</v>
      </c>
      <c r="AG92" s="176" cm="1">
        <f t="array" ref="AG92">_xlfn.XLOOKUP(AG$1,'PY1 Data(H)'!$A$1:$BR$1,_xlfn.XLOOKUP($A92,'PY1 Data(H)'!$A$1:$A$288,'PY1 Data(H)'!$A$1:$BR$288))</f>
        <v>15645655</v>
      </c>
      <c r="AH92" s="176" cm="1">
        <f t="array" ref="AH92">_xlfn.XLOOKUP(AH$1,'PY1 Data(H)'!$A$1:$BR$1,_xlfn.XLOOKUP($A92,'PY1 Data(H)'!$A$1:$A$288,'PY1 Data(H)'!$A$1:$BR$288))</f>
        <v>20407453</v>
      </c>
      <c r="AI92" s="176" cm="1">
        <f t="array" ref="AI92">_xlfn.XLOOKUP(AI$1,'PY1 Data(H)'!$A$1:$BR$1,_xlfn.XLOOKUP($A92,'PY1 Data(H)'!$A$1:$A$288,'PY1 Data(H)'!$A$1:$BR$288))</f>
        <v>0</v>
      </c>
      <c r="AJ92" s="176" cm="1">
        <f t="array" ref="AJ92">_xlfn.XLOOKUP(AJ$1,'PY1 Data(H)'!$A$1:$BR$1,_xlfn.XLOOKUP($A92,'PY1 Data(H)'!$A$1:$A$288,'PY1 Data(H)'!$A$1:$BR$288))</f>
        <v>9547420</v>
      </c>
      <c r="AK92" s="176" cm="1">
        <f t="array" ref="AK92">_xlfn.XLOOKUP(AK$1,'PY1 Data(H)'!$A$1:$BR$1,_xlfn.XLOOKUP($A92,'PY1 Data(H)'!$A$1:$A$288,'PY1 Data(H)'!$A$1:$BR$288))</f>
        <v>614279</v>
      </c>
      <c r="AL92" s="176" cm="1">
        <f t="array" ref="AL92">_xlfn.XLOOKUP(AL$1,'PY1 Data(H)'!$A$1:$BR$1,_xlfn.XLOOKUP($A92,'PY1 Data(H)'!$A$1:$A$288,'PY1 Data(H)'!$A$1:$BR$288))</f>
        <v>1307737</v>
      </c>
      <c r="AM92" s="176" cm="1">
        <f t="array" ref="AM92">_xlfn.XLOOKUP(AM$1,'PY1 Data(H)'!$A$1:$BR$1,_xlfn.XLOOKUP($A92,'PY1 Data(H)'!$A$1:$A$288,'PY1 Data(H)'!$A$1:$BR$288))</f>
        <v>28213193</v>
      </c>
      <c r="AN92" s="176" cm="1">
        <f t="array" ref="AN92">_xlfn.XLOOKUP(AN$1,'PY1 Data(H)'!$A$1:$BR$1,_xlfn.XLOOKUP($A92,'PY1 Data(H)'!$A$1:$A$288,'PY1 Data(H)'!$A$1:$BR$288))</f>
        <v>3773498</v>
      </c>
      <c r="AO92" s="176" cm="1">
        <f t="array" ref="AO92">_xlfn.XLOOKUP(AO$1,'PY1 Data(H)'!$A$1:$BR$1,_xlfn.XLOOKUP($A92,'PY1 Data(H)'!$A$1:$A$288,'PY1 Data(H)'!$A$1:$BR$288))</f>
        <v>8635622</v>
      </c>
      <c r="AP92" s="176" cm="1">
        <f t="array" ref="AP92">_xlfn.XLOOKUP(AP$1,'PY1 Data(H)'!$A$1:$BR$1,_xlfn.XLOOKUP($A92,'PY1 Data(H)'!$A$1:$A$288,'PY1 Data(H)'!$A$1:$BR$288))</f>
        <v>2295520</v>
      </c>
      <c r="AQ92" s="176" cm="1">
        <f t="array" ref="AQ92">_xlfn.XLOOKUP(AQ$1,'PY1 Data(H)'!$A$1:$BR$1,_xlfn.XLOOKUP($A92,'PY1 Data(H)'!$A$1:$A$288,'PY1 Data(H)'!$A$1:$BR$288))</f>
        <v>2366124</v>
      </c>
      <c r="AR92" s="176" cm="1">
        <f t="array" ref="AR92">_xlfn.XLOOKUP(AR$1,'PY1 Data(H)'!$A$1:$BR$1,_xlfn.XLOOKUP($A92,'PY1 Data(H)'!$A$1:$A$288,'PY1 Data(H)'!$A$1:$BR$288))</f>
        <v>909190</v>
      </c>
      <c r="AS92" s="176" cm="1">
        <f t="array" ref="AS92">_xlfn.XLOOKUP(AS$1,'PY1 Data(H)'!$A$1:$BR$1,_xlfn.XLOOKUP($A92,'PY1 Data(H)'!$A$1:$A$288,'PY1 Data(H)'!$A$1:$BR$288))</f>
        <v>328576</v>
      </c>
      <c r="AT92" s="176" cm="1">
        <f t="array" ref="AT92">_xlfn.XLOOKUP(AT$1,'PY1 Data(H)'!$A$1:$BR$1,_xlfn.XLOOKUP($A92,'PY1 Data(H)'!$A$1:$A$288,'PY1 Data(H)'!$A$1:$BR$288))</f>
        <v>0</v>
      </c>
      <c r="AU92" s="176" cm="1">
        <f t="array" ref="AU92">_xlfn.XLOOKUP(AU$1,'PY1 Data(H)'!$A$1:$BR$1,_xlfn.XLOOKUP($A92,'PY1 Data(H)'!$A$1:$A$288,'PY1 Data(H)'!$A$1:$BR$288))</f>
        <v>12603138</v>
      </c>
      <c r="AV92" s="176" cm="1">
        <f t="array" ref="AV92">_xlfn.XLOOKUP(AV$1,'PY1 Data(H)'!$A$1:$BR$1,_xlfn.XLOOKUP($A92,'PY1 Data(H)'!$A$1:$A$288,'PY1 Data(H)'!$A$1:$BR$288))</f>
        <v>0</v>
      </c>
      <c r="AW92" s="176" cm="1">
        <f t="array" ref="AW92">_xlfn.XLOOKUP(AW$1,'PY1 Data(H)'!$A$1:$BR$1,_xlfn.XLOOKUP($A92,'PY1 Data(H)'!$A$1:$A$288,'PY1 Data(H)'!$A$1:$BR$288))</f>
        <v>0</v>
      </c>
      <c r="AX92" s="176" cm="1">
        <f t="array" ref="AX92">_xlfn.XLOOKUP(AX$1,'PY1 Data(H)'!$A$1:$BR$1,_xlfn.XLOOKUP($A92,'PY1 Data(H)'!$A$1:$A$288,'PY1 Data(H)'!$A$1:$BR$288))</f>
        <v>38698</v>
      </c>
      <c r="AY92" s="176" cm="1">
        <f t="array" ref="AY92">_xlfn.XLOOKUP(AY$1,'PY1 Data(H)'!$A$1:$BR$1,_xlfn.XLOOKUP($A92,'PY1 Data(H)'!$A$1:$A$288,'PY1 Data(H)'!$A$1:$BR$288))</f>
        <v>0</v>
      </c>
      <c r="AZ92" s="176" cm="1">
        <f t="array" ref="AZ92">_xlfn.XLOOKUP(AZ$1,'PY1 Data(H)'!$A$1:$BR$1,_xlfn.XLOOKUP($A92,'PY1 Data(H)'!$A$1:$A$288,'PY1 Data(H)'!$A$1:$BR$288))</f>
        <v>1975375</v>
      </c>
    </row>
    <row r="93" spans="1:52" x14ac:dyDescent="0.3">
      <c r="A93">
        <v>83</v>
      </c>
      <c r="D93" s="176" cm="1">
        <f t="array" ref="D93">_xlfn.XLOOKUP(D$1,'PY1 Data(H)'!$A$1:$BR$1,_xlfn.XLOOKUP($A93,'PY1 Data(H)'!$A$1:$A$288,'PY1 Data(H)'!$A$1:$BR$288))</f>
        <v>11024110</v>
      </c>
      <c r="E93" s="176" cm="1">
        <f t="array" ref="E93">_xlfn.XLOOKUP(E$1,'PY1 Data(H)'!$A$1:$BR$1,_xlfn.XLOOKUP($A93,'PY1 Data(H)'!$A$1:$A$288,'PY1 Data(H)'!$A$1:$BR$288))</f>
        <v>20494987</v>
      </c>
      <c r="F93" s="176" cm="1">
        <f t="array" ref="F93">_xlfn.XLOOKUP(F$1,'PY1 Data(H)'!$A$1:$BR$1,_xlfn.XLOOKUP($A93,'PY1 Data(H)'!$A$1:$A$288,'PY1 Data(H)'!$A$1:$BR$288))</f>
        <v>28980703</v>
      </c>
      <c r="G93" s="176" cm="1">
        <f t="array" ref="G93">_xlfn.XLOOKUP(G$1,'PY1 Data(H)'!$A$1:$BR$1,_xlfn.XLOOKUP($A93,'PY1 Data(H)'!$A$1:$A$288,'PY1 Data(H)'!$A$1:$BR$288))</f>
        <v>95056559</v>
      </c>
      <c r="H93" s="176" cm="1">
        <f t="array" ref="H93">_xlfn.XLOOKUP(H$1,'PY1 Data(H)'!$A$1:$BR$1,_xlfn.XLOOKUP($A93,'PY1 Data(H)'!$A$1:$A$288,'PY1 Data(H)'!$A$1:$BR$288))</f>
        <v>473746339</v>
      </c>
      <c r="I93" s="176" cm="1">
        <f t="array" ref="I93">_xlfn.XLOOKUP(I$1,'PY1 Data(H)'!$A$1:$BR$1,_xlfn.XLOOKUP($A93,'PY1 Data(H)'!$A$1:$A$288,'PY1 Data(H)'!$A$1:$BR$288))</f>
        <v>159074961</v>
      </c>
      <c r="J93" s="176" cm="1">
        <f t="array" ref="J93">_xlfn.XLOOKUP(J$1,'PY1 Data(H)'!$A$1:$BR$1,_xlfn.XLOOKUP($A93,'PY1 Data(H)'!$A$1:$A$288,'PY1 Data(H)'!$A$1:$BR$288))</f>
        <v>616477942</v>
      </c>
      <c r="K93" s="176" cm="1">
        <f t="array" ref="K93">_xlfn.XLOOKUP(K$1,'PY1 Data(H)'!$A$1:$BR$1,_xlfn.XLOOKUP($A93,'PY1 Data(H)'!$A$1:$A$288,'PY1 Data(H)'!$A$1:$BR$288))</f>
        <v>40774095</v>
      </c>
      <c r="L93" s="176" cm="1">
        <f t="array" ref="L93">_xlfn.XLOOKUP(L$1,'PY1 Data(H)'!$A$1:$BR$1,_xlfn.XLOOKUP($A93,'PY1 Data(H)'!$A$1:$A$288,'PY1 Data(H)'!$A$1:$BR$288))</f>
        <v>0</v>
      </c>
      <c r="M93" s="176" cm="1">
        <f t="array" ref="M93">_xlfn.XLOOKUP(M$1,'PY1 Data(H)'!$A$1:$BR$1,_xlfn.XLOOKUP($A93,'PY1 Data(H)'!$A$1:$A$288,'PY1 Data(H)'!$A$1:$BR$288))</f>
        <v>15767056</v>
      </c>
      <c r="N93" s="176" cm="1">
        <f t="array" ref="N93">_xlfn.XLOOKUP(N$1,'PY1 Data(H)'!$A$1:$BR$1,_xlfn.XLOOKUP($A93,'PY1 Data(H)'!$A$1:$A$288,'PY1 Data(H)'!$A$1:$BR$288))</f>
        <v>23011869</v>
      </c>
      <c r="O93" s="176" cm="1">
        <f t="array" ref="O93">_xlfn.XLOOKUP(O$1,'PY1 Data(H)'!$A$1:$BR$1,_xlfn.XLOOKUP($A93,'PY1 Data(H)'!$A$1:$A$288,'PY1 Data(H)'!$A$1:$BR$288))</f>
        <v>0</v>
      </c>
      <c r="P93" s="176" cm="1">
        <f t="array" ref="P93">_xlfn.XLOOKUP(P$1,'PY1 Data(H)'!$A$1:$BR$1,_xlfn.XLOOKUP($A93,'PY1 Data(H)'!$A$1:$A$288,'PY1 Data(H)'!$A$1:$BR$288))</f>
        <v>584751715</v>
      </c>
      <c r="Q93" s="176" cm="1">
        <f t="array" ref="Q93">_xlfn.XLOOKUP(Q$1,'PY1 Data(H)'!$A$1:$BR$1,_xlfn.XLOOKUP($A93,'PY1 Data(H)'!$A$1:$A$288,'PY1 Data(H)'!$A$1:$BR$288))</f>
        <v>3433292</v>
      </c>
      <c r="R93" s="176" cm="1">
        <f t="array" ref="R93">_xlfn.XLOOKUP(R$1,'PY1 Data(H)'!$A$1:$BR$1,_xlfn.XLOOKUP($A93,'PY1 Data(H)'!$A$1:$A$288,'PY1 Data(H)'!$A$1:$BR$288))</f>
        <v>2398878</v>
      </c>
      <c r="S93" s="176" cm="1">
        <f t="array" ref="S93">_xlfn.XLOOKUP(S$1,'PY1 Data(H)'!$A$1:$BR$1,_xlfn.XLOOKUP($A93,'PY1 Data(H)'!$A$1:$A$288,'PY1 Data(H)'!$A$1:$BR$288))</f>
        <v>23977191</v>
      </c>
      <c r="T93" s="176" cm="1">
        <f t="array" ref="T93">_xlfn.XLOOKUP(T$1,'PY1 Data(H)'!$A$1:$BR$1,_xlfn.XLOOKUP($A93,'PY1 Data(H)'!$A$1:$A$288,'PY1 Data(H)'!$A$1:$BR$288))</f>
        <v>2159467</v>
      </c>
      <c r="U93" s="176" cm="1">
        <f t="array" ref="U93">_xlfn.XLOOKUP(U$1,'PY1 Data(H)'!$A$1:$BR$1,_xlfn.XLOOKUP($A93,'PY1 Data(H)'!$A$1:$A$288,'PY1 Data(H)'!$A$1:$BR$288))</f>
        <v>203766456</v>
      </c>
      <c r="V93" s="176" cm="1">
        <f t="array" ref="V93">_xlfn.XLOOKUP(V$1,'PY1 Data(H)'!$A$1:$BR$1,_xlfn.XLOOKUP($A93,'PY1 Data(H)'!$A$1:$A$288,'PY1 Data(H)'!$A$1:$BR$288))</f>
        <v>12440100</v>
      </c>
      <c r="W93" s="176" cm="1">
        <f t="array" ref="W93">_xlfn.XLOOKUP(W$1,'PY1 Data(H)'!$A$1:$BR$1,_xlfn.XLOOKUP($A93,'PY1 Data(H)'!$A$1:$A$288,'PY1 Data(H)'!$A$1:$BR$288))</f>
        <v>2284351</v>
      </c>
      <c r="X93" s="176" cm="1">
        <f t="array" ref="X93">_xlfn.XLOOKUP(X$1,'PY1 Data(H)'!$A$1:$BR$1,_xlfn.XLOOKUP($A93,'PY1 Data(H)'!$A$1:$A$288,'PY1 Data(H)'!$A$1:$BR$288))</f>
        <v>13256167</v>
      </c>
      <c r="Y93" s="176" cm="1">
        <f t="array" ref="Y93">_xlfn.XLOOKUP(Y$1,'PY1 Data(H)'!$A$1:$BR$1,_xlfn.XLOOKUP($A93,'PY1 Data(H)'!$A$1:$A$288,'PY1 Data(H)'!$A$1:$BR$288))</f>
        <v>24693765</v>
      </c>
      <c r="Z93" s="176" cm="1">
        <f t="array" ref="Z93">_xlfn.XLOOKUP(Z$1,'PY1 Data(H)'!$A$1:$BR$1,_xlfn.XLOOKUP($A93,'PY1 Data(H)'!$A$1:$A$288,'PY1 Data(H)'!$A$1:$BR$288))</f>
        <v>6533337</v>
      </c>
      <c r="AA93" s="176" cm="1">
        <f t="array" ref="AA93">_xlfn.XLOOKUP(AA$1,'PY1 Data(H)'!$A$1:$BR$1,_xlfn.XLOOKUP($A93,'PY1 Data(H)'!$A$1:$A$288,'PY1 Data(H)'!$A$1:$BR$288))</f>
        <v>6742786</v>
      </c>
      <c r="AB93" s="176" cm="1">
        <f t="array" ref="AB93">_xlfn.XLOOKUP(AB$1,'PY1 Data(H)'!$A$1:$BR$1,_xlfn.XLOOKUP($A93,'PY1 Data(H)'!$A$1:$A$288,'PY1 Data(H)'!$A$1:$BR$288))</f>
        <v>2853629</v>
      </c>
      <c r="AC93" s="176" cm="1">
        <f t="array" ref="AC93">_xlfn.XLOOKUP(AC$1,'PY1 Data(H)'!$A$1:$BR$1,_xlfn.XLOOKUP($A93,'PY1 Data(H)'!$A$1:$A$288,'PY1 Data(H)'!$A$1:$BR$288))</f>
        <v>41575082</v>
      </c>
      <c r="AD93" s="176" cm="1">
        <f t="array" ref="AD93">_xlfn.XLOOKUP(AD$1,'PY1 Data(H)'!$A$1:$BR$1,_xlfn.XLOOKUP($A93,'PY1 Data(H)'!$A$1:$A$288,'PY1 Data(H)'!$A$1:$BR$288))</f>
        <v>10529961</v>
      </c>
      <c r="AE93" s="176" cm="1">
        <f t="array" ref="AE93">_xlfn.XLOOKUP(AE$1,'PY1 Data(H)'!$A$1:$BR$1,_xlfn.XLOOKUP($A93,'PY1 Data(H)'!$A$1:$A$288,'PY1 Data(H)'!$A$1:$BR$288))</f>
        <v>804611</v>
      </c>
      <c r="AF93" s="176" cm="1">
        <f t="array" ref="AF93">_xlfn.XLOOKUP(AF$1,'PY1 Data(H)'!$A$1:$BR$1,_xlfn.XLOOKUP($A93,'PY1 Data(H)'!$A$1:$A$288,'PY1 Data(H)'!$A$1:$BR$288))</f>
        <v>167309905</v>
      </c>
      <c r="AG93" s="176" cm="1">
        <f t="array" ref="AG93">_xlfn.XLOOKUP(AG$1,'PY1 Data(H)'!$A$1:$BR$1,_xlfn.XLOOKUP($A93,'PY1 Data(H)'!$A$1:$A$288,'PY1 Data(H)'!$A$1:$BR$288))</f>
        <v>279510387</v>
      </c>
      <c r="AH93" s="176" cm="1">
        <f t="array" ref="AH93">_xlfn.XLOOKUP(AH$1,'PY1 Data(H)'!$A$1:$BR$1,_xlfn.XLOOKUP($A93,'PY1 Data(H)'!$A$1:$A$288,'PY1 Data(H)'!$A$1:$BR$288))</f>
        <v>116679233</v>
      </c>
      <c r="AI93" s="176" cm="1">
        <f t="array" ref="AI93">_xlfn.XLOOKUP(AI$1,'PY1 Data(H)'!$A$1:$BR$1,_xlfn.XLOOKUP($A93,'PY1 Data(H)'!$A$1:$A$288,'PY1 Data(H)'!$A$1:$BR$288))</f>
        <v>0</v>
      </c>
      <c r="AJ93" s="176" cm="1">
        <f t="array" ref="AJ93">_xlfn.XLOOKUP(AJ$1,'PY1 Data(H)'!$A$1:$BR$1,_xlfn.XLOOKUP($A93,'PY1 Data(H)'!$A$1:$A$288,'PY1 Data(H)'!$A$1:$BR$288))</f>
        <v>42007561</v>
      </c>
      <c r="AK93" s="176" cm="1">
        <f t="array" ref="AK93">_xlfn.XLOOKUP(AK$1,'PY1 Data(H)'!$A$1:$BR$1,_xlfn.XLOOKUP($A93,'PY1 Data(H)'!$A$1:$A$288,'PY1 Data(H)'!$A$1:$BR$288))</f>
        <v>5307779</v>
      </c>
      <c r="AL93" s="176" cm="1">
        <f t="array" ref="AL93">_xlfn.XLOOKUP(AL$1,'PY1 Data(H)'!$A$1:$BR$1,_xlfn.XLOOKUP($A93,'PY1 Data(H)'!$A$1:$A$288,'PY1 Data(H)'!$A$1:$BR$288))</f>
        <v>1852243</v>
      </c>
      <c r="AM93" s="176" cm="1">
        <f t="array" ref="AM93">_xlfn.XLOOKUP(AM$1,'PY1 Data(H)'!$A$1:$BR$1,_xlfn.XLOOKUP($A93,'PY1 Data(H)'!$A$1:$A$288,'PY1 Data(H)'!$A$1:$BR$288))</f>
        <v>55117195</v>
      </c>
      <c r="AN93" s="176" cm="1">
        <f t="array" ref="AN93">_xlfn.XLOOKUP(AN$1,'PY1 Data(H)'!$A$1:$BR$1,_xlfn.XLOOKUP($A93,'PY1 Data(H)'!$A$1:$A$288,'PY1 Data(H)'!$A$1:$BR$288))</f>
        <v>10331247</v>
      </c>
      <c r="AO93" s="176" cm="1">
        <f t="array" ref="AO93">_xlfn.XLOOKUP(AO$1,'PY1 Data(H)'!$A$1:$BR$1,_xlfn.XLOOKUP($A93,'PY1 Data(H)'!$A$1:$A$288,'PY1 Data(H)'!$A$1:$BR$288))</f>
        <v>23179341</v>
      </c>
      <c r="AP93" s="176" cm="1">
        <f t="array" ref="AP93">_xlfn.XLOOKUP(AP$1,'PY1 Data(H)'!$A$1:$BR$1,_xlfn.XLOOKUP($A93,'PY1 Data(H)'!$A$1:$A$288,'PY1 Data(H)'!$A$1:$BR$288))</f>
        <v>6404391</v>
      </c>
      <c r="AQ93" s="176" cm="1">
        <f t="array" ref="AQ93">_xlfn.XLOOKUP(AQ$1,'PY1 Data(H)'!$A$1:$BR$1,_xlfn.XLOOKUP($A93,'PY1 Data(H)'!$A$1:$A$288,'PY1 Data(H)'!$A$1:$BR$288))</f>
        <v>6480424</v>
      </c>
      <c r="AR93" s="176" cm="1">
        <f t="array" ref="AR93">_xlfn.XLOOKUP(AR$1,'PY1 Data(H)'!$A$1:$BR$1,_xlfn.XLOOKUP($A93,'PY1 Data(H)'!$A$1:$A$288,'PY1 Data(H)'!$A$1:$BR$288))</f>
        <v>4586797</v>
      </c>
      <c r="AS93" s="176" cm="1">
        <f t="array" ref="AS93">_xlfn.XLOOKUP(AS$1,'PY1 Data(H)'!$A$1:$BR$1,_xlfn.XLOOKUP($A93,'PY1 Data(H)'!$A$1:$A$288,'PY1 Data(H)'!$A$1:$BR$288))</f>
        <v>1293015</v>
      </c>
      <c r="AT93" s="176" cm="1">
        <f t="array" ref="AT93">_xlfn.XLOOKUP(AT$1,'PY1 Data(H)'!$A$1:$BR$1,_xlfn.XLOOKUP($A93,'PY1 Data(H)'!$A$1:$A$288,'PY1 Data(H)'!$A$1:$BR$288))</f>
        <v>0</v>
      </c>
      <c r="AU93" s="176" cm="1">
        <f t="array" ref="AU93">_xlfn.XLOOKUP(AU$1,'PY1 Data(H)'!$A$1:$BR$1,_xlfn.XLOOKUP($A93,'PY1 Data(H)'!$A$1:$A$288,'PY1 Data(H)'!$A$1:$BR$288))</f>
        <v>38713910</v>
      </c>
      <c r="AV93" s="176" cm="1">
        <f t="array" ref="AV93">_xlfn.XLOOKUP(AV$1,'PY1 Data(H)'!$A$1:$BR$1,_xlfn.XLOOKUP($A93,'PY1 Data(H)'!$A$1:$A$288,'PY1 Data(H)'!$A$1:$BR$288))</f>
        <v>10915271</v>
      </c>
      <c r="AW93" s="176" cm="1">
        <f t="array" ref="AW93">_xlfn.XLOOKUP(AW$1,'PY1 Data(H)'!$A$1:$BR$1,_xlfn.XLOOKUP($A93,'PY1 Data(H)'!$A$1:$A$288,'PY1 Data(H)'!$A$1:$BR$288))</f>
        <v>0</v>
      </c>
      <c r="AX93" s="176" cm="1">
        <f t="array" ref="AX93">_xlfn.XLOOKUP(AX$1,'PY1 Data(H)'!$A$1:$BR$1,_xlfn.XLOOKUP($A93,'PY1 Data(H)'!$A$1:$A$288,'PY1 Data(H)'!$A$1:$BR$288))</f>
        <v>128115</v>
      </c>
      <c r="AY93" s="176" cm="1">
        <f t="array" ref="AY93">_xlfn.XLOOKUP(AY$1,'PY1 Data(H)'!$A$1:$BR$1,_xlfn.XLOOKUP($A93,'PY1 Data(H)'!$A$1:$A$288,'PY1 Data(H)'!$A$1:$BR$288))</f>
        <v>11493301</v>
      </c>
      <c r="AZ93" s="176" cm="1">
        <f t="array" ref="AZ93">_xlfn.XLOOKUP(AZ$1,'PY1 Data(H)'!$A$1:$BR$1,_xlfn.XLOOKUP($A93,'PY1 Data(H)'!$A$1:$A$288,'PY1 Data(H)'!$A$1:$BR$288))</f>
        <v>21827072</v>
      </c>
    </row>
    <row r="94" spans="1:52" x14ac:dyDescent="0.3">
      <c r="D94" s="176" t="e" cm="1">
        <f t="array" ref="D94">_xlfn.XLOOKUP(D$1,'PY1 Data(H)'!$A$1:$BR$1,_xlfn.XLOOKUP($A94,'PY1 Data(H)'!$A$1:$A$288,'PY1 Data(H)'!$A$1:$BR$288))</f>
        <v>#N/A</v>
      </c>
      <c r="E94" s="176" t="e" cm="1">
        <f t="array" ref="E94">_xlfn.XLOOKUP(E$1,'PY1 Data(H)'!$A$1:$BR$1,_xlfn.XLOOKUP($A94,'PY1 Data(H)'!$A$1:$A$288,'PY1 Data(H)'!$A$1:$BR$288))</f>
        <v>#N/A</v>
      </c>
      <c r="F94" s="176" t="e" cm="1">
        <f t="array" ref="F94">_xlfn.XLOOKUP(F$1,'PY1 Data(H)'!$A$1:$BR$1,_xlfn.XLOOKUP($A94,'PY1 Data(H)'!$A$1:$A$288,'PY1 Data(H)'!$A$1:$BR$288))</f>
        <v>#N/A</v>
      </c>
      <c r="G94" s="176" t="e" cm="1">
        <f t="array" ref="G94">_xlfn.XLOOKUP(G$1,'PY1 Data(H)'!$A$1:$BR$1,_xlfn.XLOOKUP($A94,'PY1 Data(H)'!$A$1:$A$288,'PY1 Data(H)'!$A$1:$BR$288))</f>
        <v>#N/A</v>
      </c>
      <c r="H94" s="176" t="e" cm="1">
        <f t="array" ref="H94">_xlfn.XLOOKUP(H$1,'PY1 Data(H)'!$A$1:$BR$1,_xlfn.XLOOKUP($A94,'PY1 Data(H)'!$A$1:$A$288,'PY1 Data(H)'!$A$1:$BR$288))</f>
        <v>#N/A</v>
      </c>
      <c r="I94" s="176" t="e" cm="1">
        <f t="array" ref="I94">_xlfn.XLOOKUP(I$1,'PY1 Data(H)'!$A$1:$BR$1,_xlfn.XLOOKUP($A94,'PY1 Data(H)'!$A$1:$A$288,'PY1 Data(H)'!$A$1:$BR$288))</f>
        <v>#N/A</v>
      </c>
      <c r="J94" s="176" t="e" cm="1">
        <f t="array" ref="J94">_xlfn.XLOOKUP(J$1,'PY1 Data(H)'!$A$1:$BR$1,_xlfn.XLOOKUP($A94,'PY1 Data(H)'!$A$1:$A$288,'PY1 Data(H)'!$A$1:$BR$288))</f>
        <v>#N/A</v>
      </c>
      <c r="K94" s="176" t="e" cm="1">
        <f t="array" ref="K94">_xlfn.XLOOKUP(K$1,'PY1 Data(H)'!$A$1:$BR$1,_xlfn.XLOOKUP($A94,'PY1 Data(H)'!$A$1:$A$288,'PY1 Data(H)'!$A$1:$BR$288))</f>
        <v>#N/A</v>
      </c>
      <c r="L94" s="176" t="e" cm="1">
        <f t="array" ref="L94">_xlfn.XLOOKUP(L$1,'PY1 Data(H)'!$A$1:$BR$1,_xlfn.XLOOKUP($A94,'PY1 Data(H)'!$A$1:$A$288,'PY1 Data(H)'!$A$1:$BR$288))</f>
        <v>#N/A</v>
      </c>
      <c r="M94" s="176" t="e" cm="1">
        <f t="array" ref="M94">_xlfn.XLOOKUP(M$1,'PY1 Data(H)'!$A$1:$BR$1,_xlfn.XLOOKUP($A94,'PY1 Data(H)'!$A$1:$A$288,'PY1 Data(H)'!$A$1:$BR$288))</f>
        <v>#N/A</v>
      </c>
      <c r="N94" s="176" t="e" cm="1">
        <f t="array" ref="N94">_xlfn.XLOOKUP(N$1,'PY1 Data(H)'!$A$1:$BR$1,_xlfn.XLOOKUP($A94,'PY1 Data(H)'!$A$1:$A$288,'PY1 Data(H)'!$A$1:$BR$288))</f>
        <v>#N/A</v>
      </c>
      <c r="O94" s="176" t="e" cm="1">
        <f t="array" ref="O94">_xlfn.XLOOKUP(O$1,'PY1 Data(H)'!$A$1:$BR$1,_xlfn.XLOOKUP($A94,'PY1 Data(H)'!$A$1:$A$288,'PY1 Data(H)'!$A$1:$BR$288))</f>
        <v>#N/A</v>
      </c>
      <c r="P94" s="176" t="e" cm="1">
        <f t="array" ref="P94">_xlfn.XLOOKUP(P$1,'PY1 Data(H)'!$A$1:$BR$1,_xlfn.XLOOKUP($A94,'PY1 Data(H)'!$A$1:$A$288,'PY1 Data(H)'!$A$1:$BR$288))</f>
        <v>#N/A</v>
      </c>
      <c r="Q94" s="176" t="e" cm="1">
        <f t="array" ref="Q94">_xlfn.XLOOKUP(Q$1,'PY1 Data(H)'!$A$1:$BR$1,_xlfn.XLOOKUP($A94,'PY1 Data(H)'!$A$1:$A$288,'PY1 Data(H)'!$A$1:$BR$288))</f>
        <v>#N/A</v>
      </c>
      <c r="R94" s="176" t="e" cm="1">
        <f t="array" ref="R94">_xlfn.XLOOKUP(R$1,'PY1 Data(H)'!$A$1:$BR$1,_xlfn.XLOOKUP($A94,'PY1 Data(H)'!$A$1:$A$288,'PY1 Data(H)'!$A$1:$BR$288))</f>
        <v>#N/A</v>
      </c>
      <c r="S94" s="176" t="e" cm="1">
        <f t="array" ref="S94">_xlfn.XLOOKUP(S$1,'PY1 Data(H)'!$A$1:$BR$1,_xlfn.XLOOKUP($A94,'PY1 Data(H)'!$A$1:$A$288,'PY1 Data(H)'!$A$1:$BR$288))</f>
        <v>#N/A</v>
      </c>
      <c r="T94" s="176" t="e" cm="1">
        <f t="array" ref="T94">_xlfn.XLOOKUP(T$1,'PY1 Data(H)'!$A$1:$BR$1,_xlfn.XLOOKUP($A94,'PY1 Data(H)'!$A$1:$A$288,'PY1 Data(H)'!$A$1:$BR$288))</f>
        <v>#N/A</v>
      </c>
      <c r="U94" s="176" t="e" cm="1">
        <f t="array" ref="U94">_xlfn.XLOOKUP(U$1,'PY1 Data(H)'!$A$1:$BR$1,_xlfn.XLOOKUP($A94,'PY1 Data(H)'!$A$1:$A$288,'PY1 Data(H)'!$A$1:$BR$288))</f>
        <v>#N/A</v>
      </c>
      <c r="V94" s="176" t="e" cm="1">
        <f t="array" ref="V94">_xlfn.XLOOKUP(V$1,'PY1 Data(H)'!$A$1:$BR$1,_xlfn.XLOOKUP($A94,'PY1 Data(H)'!$A$1:$A$288,'PY1 Data(H)'!$A$1:$BR$288))</f>
        <v>#N/A</v>
      </c>
      <c r="W94" s="176" t="e" cm="1">
        <f t="array" ref="W94">_xlfn.XLOOKUP(W$1,'PY1 Data(H)'!$A$1:$BR$1,_xlfn.XLOOKUP($A94,'PY1 Data(H)'!$A$1:$A$288,'PY1 Data(H)'!$A$1:$BR$288))</f>
        <v>#N/A</v>
      </c>
      <c r="X94" s="176" t="e" cm="1">
        <f t="array" ref="X94">_xlfn.XLOOKUP(X$1,'PY1 Data(H)'!$A$1:$BR$1,_xlfn.XLOOKUP($A94,'PY1 Data(H)'!$A$1:$A$288,'PY1 Data(H)'!$A$1:$BR$288))</f>
        <v>#N/A</v>
      </c>
      <c r="Y94" s="176" t="e" cm="1">
        <f t="array" ref="Y94">_xlfn.XLOOKUP(Y$1,'PY1 Data(H)'!$A$1:$BR$1,_xlfn.XLOOKUP($A94,'PY1 Data(H)'!$A$1:$A$288,'PY1 Data(H)'!$A$1:$BR$288))</f>
        <v>#N/A</v>
      </c>
      <c r="Z94" s="176" t="e" cm="1">
        <f t="array" ref="Z94">_xlfn.XLOOKUP(Z$1,'PY1 Data(H)'!$A$1:$BR$1,_xlfn.XLOOKUP($A94,'PY1 Data(H)'!$A$1:$A$288,'PY1 Data(H)'!$A$1:$BR$288))</f>
        <v>#N/A</v>
      </c>
      <c r="AA94" s="176" t="e" cm="1">
        <f t="array" ref="AA94">_xlfn.XLOOKUP(AA$1,'PY1 Data(H)'!$A$1:$BR$1,_xlfn.XLOOKUP($A94,'PY1 Data(H)'!$A$1:$A$288,'PY1 Data(H)'!$A$1:$BR$288))</f>
        <v>#N/A</v>
      </c>
      <c r="AB94" s="176" t="e" cm="1">
        <f t="array" ref="AB94">_xlfn.XLOOKUP(AB$1,'PY1 Data(H)'!$A$1:$BR$1,_xlfn.XLOOKUP($A94,'PY1 Data(H)'!$A$1:$A$288,'PY1 Data(H)'!$A$1:$BR$288))</f>
        <v>#N/A</v>
      </c>
      <c r="AC94" s="176" t="e" cm="1">
        <f t="array" ref="AC94">_xlfn.XLOOKUP(AC$1,'PY1 Data(H)'!$A$1:$BR$1,_xlfn.XLOOKUP($A94,'PY1 Data(H)'!$A$1:$A$288,'PY1 Data(H)'!$A$1:$BR$288))</f>
        <v>#N/A</v>
      </c>
      <c r="AD94" s="176" t="e" cm="1">
        <f t="array" ref="AD94">_xlfn.XLOOKUP(AD$1,'PY1 Data(H)'!$A$1:$BR$1,_xlfn.XLOOKUP($A94,'PY1 Data(H)'!$A$1:$A$288,'PY1 Data(H)'!$A$1:$BR$288))</f>
        <v>#N/A</v>
      </c>
      <c r="AE94" s="176" t="e" cm="1">
        <f t="array" ref="AE94">_xlfn.XLOOKUP(AE$1,'PY1 Data(H)'!$A$1:$BR$1,_xlfn.XLOOKUP($A94,'PY1 Data(H)'!$A$1:$A$288,'PY1 Data(H)'!$A$1:$BR$288))</f>
        <v>#N/A</v>
      </c>
      <c r="AF94" s="176" t="e" cm="1">
        <f t="array" ref="AF94">_xlfn.XLOOKUP(AF$1,'PY1 Data(H)'!$A$1:$BR$1,_xlfn.XLOOKUP($A94,'PY1 Data(H)'!$A$1:$A$288,'PY1 Data(H)'!$A$1:$BR$288))</f>
        <v>#N/A</v>
      </c>
      <c r="AG94" s="176" t="e" cm="1">
        <f t="array" ref="AG94">_xlfn.XLOOKUP(AG$1,'PY1 Data(H)'!$A$1:$BR$1,_xlfn.XLOOKUP($A94,'PY1 Data(H)'!$A$1:$A$288,'PY1 Data(H)'!$A$1:$BR$288))</f>
        <v>#N/A</v>
      </c>
      <c r="AH94" s="176" t="e" cm="1">
        <f t="array" ref="AH94">_xlfn.XLOOKUP(AH$1,'PY1 Data(H)'!$A$1:$BR$1,_xlfn.XLOOKUP($A94,'PY1 Data(H)'!$A$1:$A$288,'PY1 Data(H)'!$A$1:$BR$288))</f>
        <v>#N/A</v>
      </c>
      <c r="AI94" s="176" t="e" cm="1">
        <f t="array" ref="AI94">_xlfn.XLOOKUP(AI$1,'PY1 Data(H)'!$A$1:$BR$1,_xlfn.XLOOKUP($A94,'PY1 Data(H)'!$A$1:$A$288,'PY1 Data(H)'!$A$1:$BR$288))</f>
        <v>#N/A</v>
      </c>
      <c r="AJ94" s="176" t="e" cm="1">
        <f t="array" ref="AJ94">_xlfn.XLOOKUP(AJ$1,'PY1 Data(H)'!$A$1:$BR$1,_xlfn.XLOOKUP($A94,'PY1 Data(H)'!$A$1:$A$288,'PY1 Data(H)'!$A$1:$BR$288))</f>
        <v>#N/A</v>
      </c>
      <c r="AK94" s="176" t="e" cm="1">
        <f t="array" ref="AK94">_xlfn.XLOOKUP(AK$1,'PY1 Data(H)'!$A$1:$BR$1,_xlfn.XLOOKUP($A94,'PY1 Data(H)'!$A$1:$A$288,'PY1 Data(H)'!$A$1:$BR$288))</f>
        <v>#N/A</v>
      </c>
      <c r="AL94" s="176" t="e" cm="1">
        <f t="array" ref="AL94">_xlfn.XLOOKUP(AL$1,'PY1 Data(H)'!$A$1:$BR$1,_xlfn.XLOOKUP($A94,'PY1 Data(H)'!$A$1:$A$288,'PY1 Data(H)'!$A$1:$BR$288))</f>
        <v>#N/A</v>
      </c>
      <c r="AM94" s="176" t="e" cm="1">
        <f t="array" ref="AM94">_xlfn.XLOOKUP(AM$1,'PY1 Data(H)'!$A$1:$BR$1,_xlfn.XLOOKUP($A94,'PY1 Data(H)'!$A$1:$A$288,'PY1 Data(H)'!$A$1:$BR$288))</f>
        <v>#N/A</v>
      </c>
      <c r="AN94" s="176" t="e" cm="1">
        <f t="array" ref="AN94">_xlfn.XLOOKUP(AN$1,'PY1 Data(H)'!$A$1:$BR$1,_xlfn.XLOOKUP($A94,'PY1 Data(H)'!$A$1:$A$288,'PY1 Data(H)'!$A$1:$BR$288))</f>
        <v>#N/A</v>
      </c>
      <c r="AO94" s="176" t="e" cm="1">
        <f t="array" ref="AO94">_xlfn.XLOOKUP(AO$1,'PY1 Data(H)'!$A$1:$BR$1,_xlfn.XLOOKUP($A94,'PY1 Data(H)'!$A$1:$A$288,'PY1 Data(H)'!$A$1:$BR$288))</f>
        <v>#N/A</v>
      </c>
      <c r="AP94" s="176" t="e" cm="1">
        <f t="array" ref="AP94">_xlfn.XLOOKUP(AP$1,'PY1 Data(H)'!$A$1:$BR$1,_xlfn.XLOOKUP($A94,'PY1 Data(H)'!$A$1:$A$288,'PY1 Data(H)'!$A$1:$BR$288))</f>
        <v>#N/A</v>
      </c>
      <c r="AQ94" s="176" t="e" cm="1">
        <f t="array" ref="AQ94">_xlfn.XLOOKUP(AQ$1,'PY1 Data(H)'!$A$1:$BR$1,_xlfn.XLOOKUP($A94,'PY1 Data(H)'!$A$1:$A$288,'PY1 Data(H)'!$A$1:$BR$288))</f>
        <v>#N/A</v>
      </c>
      <c r="AR94" s="176" t="e" cm="1">
        <f t="array" ref="AR94">_xlfn.XLOOKUP(AR$1,'PY1 Data(H)'!$A$1:$BR$1,_xlfn.XLOOKUP($A94,'PY1 Data(H)'!$A$1:$A$288,'PY1 Data(H)'!$A$1:$BR$288))</f>
        <v>#N/A</v>
      </c>
      <c r="AS94" s="176" t="e" cm="1">
        <f t="array" ref="AS94">_xlfn.XLOOKUP(AS$1,'PY1 Data(H)'!$A$1:$BR$1,_xlfn.XLOOKUP($A94,'PY1 Data(H)'!$A$1:$A$288,'PY1 Data(H)'!$A$1:$BR$288))</f>
        <v>#N/A</v>
      </c>
      <c r="AT94" s="176" t="e" cm="1">
        <f t="array" ref="AT94">_xlfn.XLOOKUP(AT$1,'PY1 Data(H)'!$A$1:$BR$1,_xlfn.XLOOKUP($A94,'PY1 Data(H)'!$A$1:$A$288,'PY1 Data(H)'!$A$1:$BR$288))</f>
        <v>#N/A</v>
      </c>
      <c r="AU94" s="176" t="e" cm="1">
        <f t="array" ref="AU94">_xlfn.XLOOKUP(AU$1,'PY1 Data(H)'!$A$1:$BR$1,_xlfn.XLOOKUP($A94,'PY1 Data(H)'!$A$1:$A$288,'PY1 Data(H)'!$A$1:$BR$288))</f>
        <v>#N/A</v>
      </c>
      <c r="AV94" s="176" t="e" cm="1">
        <f t="array" ref="AV94">_xlfn.XLOOKUP(AV$1,'PY1 Data(H)'!$A$1:$BR$1,_xlfn.XLOOKUP($A94,'PY1 Data(H)'!$A$1:$A$288,'PY1 Data(H)'!$A$1:$BR$288))</f>
        <v>#N/A</v>
      </c>
      <c r="AW94" s="176" t="e" cm="1">
        <f t="array" ref="AW94">_xlfn.XLOOKUP(AW$1,'PY1 Data(H)'!$A$1:$BR$1,_xlfn.XLOOKUP($A94,'PY1 Data(H)'!$A$1:$A$288,'PY1 Data(H)'!$A$1:$BR$288))</f>
        <v>#N/A</v>
      </c>
      <c r="AX94" s="176" t="e" cm="1">
        <f t="array" ref="AX94">_xlfn.XLOOKUP(AX$1,'PY1 Data(H)'!$A$1:$BR$1,_xlfn.XLOOKUP($A94,'PY1 Data(H)'!$A$1:$A$288,'PY1 Data(H)'!$A$1:$BR$288))</f>
        <v>#N/A</v>
      </c>
      <c r="AY94" s="176" t="e" cm="1">
        <f t="array" ref="AY94">_xlfn.XLOOKUP(AY$1,'PY1 Data(H)'!$A$1:$BR$1,_xlfn.XLOOKUP($A94,'PY1 Data(H)'!$A$1:$A$288,'PY1 Data(H)'!$A$1:$BR$288))</f>
        <v>#N/A</v>
      </c>
      <c r="AZ94" s="176" t="e" cm="1">
        <f t="array" ref="AZ94">_xlfn.XLOOKUP(AZ$1,'PY1 Data(H)'!$A$1:$BR$1,_xlfn.XLOOKUP($A94,'PY1 Data(H)'!$A$1:$A$288,'PY1 Data(H)'!$A$1:$BR$288))</f>
        <v>#N/A</v>
      </c>
    </row>
    <row r="95" spans="1:52" x14ac:dyDescent="0.3">
      <c r="A95">
        <v>90</v>
      </c>
      <c r="D95" s="176" cm="1">
        <f t="array" ref="D95">_xlfn.XLOOKUP(D$1,'PY1 Data(H)'!$A$1:$BR$1,_xlfn.XLOOKUP($A95,'PY1 Data(H)'!$A$1:$A$288,'PY1 Data(H)'!$A$1:$BR$288))</f>
        <v>0</v>
      </c>
      <c r="E95" s="176" cm="1">
        <f t="array" ref="E95">_xlfn.XLOOKUP(E$1,'PY1 Data(H)'!$A$1:$BR$1,_xlfn.XLOOKUP($A95,'PY1 Data(H)'!$A$1:$A$288,'PY1 Data(H)'!$A$1:$BR$288))</f>
        <v>0</v>
      </c>
      <c r="F95" s="176" cm="1">
        <f t="array" ref="F95">_xlfn.XLOOKUP(F$1,'PY1 Data(H)'!$A$1:$BR$1,_xlfn.XLOOKUP($A95,'PY1 Data(H)'!$A$1:$A$288,'PY1 Data(H)'!$A$1:$BR$288))</f>
        <v>0</v>
      </c>
      <c r="G95" s="176" cm="1">
        <f t="array" ref="G95">_xlfn.XLOOKUP(G$1,'PY1 Data(H)'!$A$1:$BR$1,_xlfn.XLOOKUP($A95,'PY1 Data(H)'!$A$1:$A$288,'PY1 Data(H)'!$A$1:$BR$288))</f>
        <v>0</v>
      </c>
      <c r="H95" s="176" cm="1">
        <f t="array" ref="H95">_xlfn.XLOOKUP(H$1,'PY1 Data(H)'!$A$1:$BR$1,_xlfn.XLOOKUP($A95,'PY1 Data(H)'!$A$1:$A$288,'PY1 Data(H)'!$A$1:$BR$288))</f>
        <v>0</v>
      </c>
      <c r="I95" s="176" cm="1">
        <f t="array" ref="I95">_xlfn.XLOOKUP(I$1,'PY1 Data(H)'!$A$1:$BR$1,_xlfn.XLOOKUP($A95,'PY1 Data(H)'!$A$1:$A$288,'PY1 Data(H)'!$A$1:$BR$288))</f>
        <v>0</v>
      </c>
      <c r="J95" s="176" cm="1">
        <f t="array" ref="J95">_xlfn.XLOOKUP(J$1,'PY1 Data(H)'!$A$1:$BR$1,_xlfn.XLOOKUP($A95,'PY1 Data(H)'!$A$1:$A$288,'PY1 Data(H)'!$A$1:$BR$288))</f>
        <v>0</v>
      </c>
      <c r="K95" s="176" cm="1">
        <f t="array" ref="K95">_xlfn.XLOOKUP(K$1,'PY1 Data(H)'!$A$1:$BR$1,_xlfn.XLOOKUP($A95,'PY1 Data(H)'!$A$1:$A$288,'PY1 Data(H)'!$A$1:$BR$288))</f>
        <v>0</v>
      </c>
      <c r="L95" s="176" cm="1">
        <f t="array" ref="L95">_xlfn.XLOOKUP(L$1,'PY1 Data(H)'!$A$1:$BR$1,_xlfn.XLOOKUP($A95,'PY1 Data(H)'!$A$1:$A$288,'PY1 Data(H)'!$A$1:$BR$288))</f>
        <v>0</v>
      </c>
      <c r="M95" s="176" cm="1">
        <f t="array" ref="M95">_xlfn.XLOOKUP(M$1,'PY1 Data(H)'!$A$1:$BR$1,_xlfn.XLOOKUP($A95,'PY1 Data(H)'!$A$1:$A$288,'PY1 Data(H)'!$A$1:$BR$288))</f>
        <v>0</v>
      </c>
      <c r="N95" s="176" cm="1">
        <f t="array" ref="N95">_xlfn.XLOOKUP(N$1,'PY1 Data(H)'!$A$1:$BR$1,_xlfn.XLOOKUP($A95,'PY1 Data(H)'!$A$1:$A$288,'PY1 Data(H)'!$A$1:$BR$288))</f>
        <v>0</v>
      </c>
      <c r="O95" s="176" cm="1">
        <f t="array" ref="O95">_xlfn.XLOOKUP(O$1,'PY1 Data(H)'!$A$1:$BR$1,_xlfn.XLOOKUP($A95,'PY1 Data(H)'!$A$1:$A$288,'PY1 Data(H)'!$A$1:$BR$288))</f>
        <v>0</v>
      </c>
      <c r="P95" s="176" cm="1">
        <f t="array" ref="P95">_xlfn.XLOOKUP(P$1,'PY1 Data(H)'!$A$1:$BR$1,_xlfn.XLOOKUP($A95,'PY1 Data(H)'!$A$1:$A$288,'PY1 Data(H)'!$A$1:$BR$288))</f>
        <v>97768274</v>
      </c>
      <c r="Q95" s="176" cm="1">
        <f t="array" ref="Q95">_xlfn.XLOOKUP(Q$1,'PY1 Data(H)'!$A$1:$BR$1,_xlfn.XLOOKUP($A95,'PY1 Data(H)'!$A$1:$A$288,'PY1 Data(H)'!$A$1:$BR$288))</f>
        <v>0</v>
      </c>
      <c r="R95" s="176" cm="1">
        <f t="array" ref="R95">_xlfn.XLOOKUP(R$1,'PY1 Data(H)'!$A$1:$BR$1,_xlfn.XLOOKUP($A95,'PY1 Data(H)'!$A$1:$A$288,'PY1 Data(H)'!$A$1:$BR$288))</f>
        <v>0</v>
      </c>
      <c r="S95" s="176" cm="1">
        <f t="array" ref="S95">_xlfn.XLOOKUP(S$1,'PY1 Data(H)'!$A$1:$BR$1,_xlfn.XLOOKUP($A95,'PY1 Data(H)'!$A$1:$A$288,'PY1 Data(H)'!$A$1:$BR$288))</f>
        <v>0</v>
      </c>
      <c r="T95" s="176" cm="1">
        <f t="array" ref="T95">_xlfn.XLOOKUP(T$1,'PY1 Data(H)'!$A$1:$BR$1,_xlfn.XLOOKUP($A95,'PY1 Data(H)'!$A$1:$A$288,'PY1 Data(H)'!$A$1:$BR$288))</f>
        <v>0</v>
      </c>
      <c r="U95" s="176" cm="1">
        <f t="array" ref="U95">_xlfn.XLOOKUP(U$1,'PY1 Data(H)'!$A$1:$BR$1,_xlfn.XLOOKUP($A95,'PY1 Data(H)'!$A$1:$A$288,'PY1 Data(H)'!$A$1:$BR$288))</f>
        <v>50641660</v>
      </c>
      <c r="V95" s="176" cm="1">
        <f t="array" ref="V95">_xlfn.XLOOKUP(V$1,'PY1 Data(H)'!$A$1:$BR$1,_xlfn.XLOOKUP($A95,'PY1 Data(H)'!$A$1:$A$288,'PY1 Data(H)'!$A$1:$BR$288))</f>
        <v>0</v>
      </c>
      <c r="W95" s="176" cm="1">
        <f t="array" ref="W95">_xlfn.XLOOKUP(W$1,'PY1 Data(H)'!$A$1:$BR$1,_xlfn.XLOOKUP($A95,'PY1 Data(H)'!$A$1:$A$288,'PY1 Data(H)'!$A$1:$BR$288))</f>
        <v>0</v>
      </c>
      <c r="X95" s="176" cm="1">
        <f t="array" ref="X95">_xlfn.XLOOKUP(X$1,'PY1 Data(H)'!$A$1:$BR$1,_xlfn.XLOOKUP($A95,'PY1 Data(H)'!$A$1:$A$288,'PY1 Data(H)'!$A$1:$BR$288))</f>
        <v>0</v>
      </c>
      <c r="Y95" s="176" cm="1">
        <f t="array" ref="Y95">_xlfn.XLOOKUP(Y$1,'PY1 Data(H)'!$A$1:$BR$1,_xlfn.XLOOKUP($A95,'PY1 Data(H)'!$A$1:$A$288,'PY1 Data(H)'!$A$1:$BR$288))</f>
        <v>0</v>
      </c>
      <c r="Z95" s="176" cm="1">
        <f t="array" ref="Z95">_xlfn.XLOOKUP(Z$1,'PY1 Data(H)'!$A$1:$BR$1,_xlfn.XLOOKUP($A95,'PY1 Data(H)'!$A$1:$A$288,'PY1 Data(H)'!$A$1:$BR$288))</f>
        <v>0</v>
      </c>
      <c r="AA95" s="176" cm="1">
        <f t="array" ref="AA95">_xlfn.XLOOKUP(AA$1,'PY1 Data(H)'!$A$1:$BR$1,_xlfn.XLOOKUP($A95,'PY1 Data(H)'!$A$1:$A$288,'PY1 Data(H)'!$A$1:$BR$288))</f>
        <v>0</v>
      </c>
      <c r="AB95" s="176" cm="1">
        <f t="array" ref="AB95">_xlfn.XLOOKUP(AB$1,'PY1 Data(H)'!$A$1:$BR$1,_xlfn.XLOOKUP($A95,'PY1 Data(H)'!$A$1:$A$288,'PY1 Data(H)'!$A$1:$BR$288))</f>
        <v>0</v>
      </c>
      <c r="AC95" s="176" cm="1">
        <f t="array" ref="AC95">_xlfn.XLOOKUP(AC$1,'PY1 Data(H)'!$A$1:$BR$1,_xlfn.XLOOKUP($A95,'PY1 Data(H)'!$A$1:$A$288,'PY1 Data(H)'!$A$1:$BR$288))</f>
        <v>0</v>
      </c>
      <c r="AD95" s="176" cm="1">
        <f t="array" ref="AD95">_xlfn.XLOOKUP(AD$1,'PY1 Data(H)'!$A$1:$BR$1,_xlfn.XLOOKUP($A95,'PY1 Data(H)'!$A$1:$A$288,'PY1 Data(H)'!$A$1:$BR$288))</f>
        <v>0</v>
      </c>
      <c r="AE95" s="176" cm="1">
        <f t="array" ref="AE95">_xlfn.XLOOKUP(AE$1,'PY1 Data(H)'!$A$1:$BR$1,_xlfn.XLOOKUP($A95,'PY1 Data(H)'!$A$1:$A$288,'PY1 Data(H)'!$A$1:$BR$288))</f>
        <v>0</v>
      </c>
      <c r="AF95" s="176" cm="1">
        <f t="array" ref="AF95">_xlfn.XLOOKUP(AF$1,'PY1 Data(H)'!$A$1:$BR$1,_xlfn.XLOOKUP($A95,'PY1 Data(H)'!$A$1:$A$288,'PY1 Data(H)'!$A$1:$BR$288))</f>
        <v>0</v>
      </c>
      <c r="AG95" s="176" cm="1">
        <f t="array" ref="AG95">_xlfn.XLOOKUP(AG$1,'PY1 Data(H)'!$A$1:$BR$1,_xlfn.XLOOKUP($A95,'PY1 Data(H)'!$A$1:$A$288,'PY1 Data(H)'!$A$1:$BR$288))</f>
        <v>0</v>
      </c>
      <c r="AH95" s="176" cm="1">
        <f t="array" ref="AH95">_xlfn.XLOOKUP(AH$1,'PY1 Data(H)'!$A$1:$BR$1,_xlfn.XLOOKUP($A95,'PY1 Data(H)'!$A$1:$A$288,'PY1 Data(H)'!$A$1:$BR$288))</f>
        <v>0</v>
      </c>
      <c r="AI95" s="176" cm="1">
        <f t="array" ref="AI95">_xlfn.XLOOKUP(AI$1,'PY1 Data(H)'!$A$1:$BR$1,_xlfn.XLOOKUP($A95,'PY1 Data(H)'!$A$1:$A$288,'PY1 Data(H)'!$A$1:$BR$288))</f>
        <v>0</v>
      </c>
      <c r="AJ95" s="176" cm="1">
        <f t="array" ref="AJ95">_xlfn.XLOOKUP(AJ$1,'PY1 Data(H)'!$A$1:$BR$1,_xlfn.XLOOKUP($A95,'PY1 Data(H)'!$A$1:$A$288,'PY1 Data(H)'!$A$1:$BR$288))</f>
        <v>0</v>
      </c>
      <c r="AK95" s="176" cm="1">
        <f t="array" ref="AK95">_xlfn.XLOOKUP(AK$1,'PY1 Data(H)'!$A$1:$BR$1,_xlfn.XLOOKUP($A95,'PY1 Data(H)'!$A$1:$A$288,'PY1 Data(H)'!$A$1:$BR$288))</f>
        <v>0</v>
      </c>
      <c r="AL95" s="176" cm="1">
        <f t="array" ref="AL95">_xlfn.XLOOKUP(AL$1,'PY1 Data(H)'!$A$1:$BR$1,_xlfn.XLOOKUP($A95,'PY1 Data(H)'!$A$1:$A$288,'PY1 Data(H)'!$A$1:$BR$288))</f>
        <v>0</v>
      </c>
      <c r="AM95" s="176" cm="1">
        <f t="array" ref="AM95">_xlfn.XLOOKUP(AM$1,'PY1 Data(H)'!$A$1:$BR$1,_xlfn.XLOOKUP($A95,'PY1 Data(H)'!$A$1:$A$288,'PY1 Data(H)'!$A$1:$BR$288))</f>
        <v>0</v>
      </c>
      <c r="AN95" s="176" cm="1">
        <f t="array" ref="AN95">_xlfn.XLOOKUP(AN$1,'PY1 Data(H)'!$A$1:$BR$1,_xlfn.XLOOKUP($A95,'PY1 Data(H)'!$A$1:$A$288,'PY1 Data(H)'!$A$1:$BR$288))</f>
        <v>0</v>
      </c>
      <c r="AO95" s="176" cm="1">
        <f t="array" ref="AO95">_xlfn.XLOOKUP(AO$1,'PY1 Data(H)'!$A$1:$BR$1,_xlfn.XLOOKUP($A95,'PY1 Data(H)'!$A$1:$A$288,'PY1 Data(H)'!$A$1:$BR$288))</f>
        <v>0</v>
      </c>
      <c r="AP95" s="176" cm="1">
        <f t="array" ref="AP95">_xlfn.XLOOKUP(AP$1,'PY1 Data(H)'!$A$1:$BR$1,_xlfn.XLOOKUP($A95,'PY1 Data(H)'!$A$1:$A$288,'PY1 Data(H)'!$A$1:$BR$288))</f>
        <v>0</v>
      </c>
      <c r="AQ95" s="176" cm="1">
        <f t="array" ref="AQ95">_xlfn.XLOOKUP(AQ$1,'PY1 Data(H)'!$A$1:$BR$1,_xlfn.XLOOKUP($A95,'PY1 Data(H)'!$A$1:$A$288,'PY1 Data(H)'!$A$1:$BR$288))</f>
        <v>0</v>
      </c>
      <c r="AR95" s="176" cm="1">
        <f t="array" ref="AR95">_xlfn.XLOOKUP(AR$1,'PY1 Data(H)'!$A$1:$BR$1,_xlfn.XLOOKUP($A95,'PY1 Data(H)'!$A$1:$A$288,'PY1 Data(H)'!$A$1:$BR$288))</f>
        <v>0</v>
      </c>
      <c r="AS95" s="176" cm="1">
        <f t="array" ref="AS95">_xlfn.XLOOKUP(AS$1,'PY1 Data(H)'!$A$1:$BR$1,_xlfn.XLOOKUP($A95,'PY1 Data(H)'!$A$1:$A$288,'PY1 Data(H)'!$A$1:$BR$288))</f>
        <v>0</v>
      </c>
      <c r="AT95" s="176" cm="1">
        <f t="array" ref="AT95">_xlfn.XLOOKUP(AT$1,'PY1 Data(H)'!$A$1:$BR$1,_xlfn.XLOOKUP($A95,'PY1 Data(H)'!$A$1:$A$288,'PY1 Data(H)'!$A$1:$BR$288))</f>
        <v>0</v>
      </c>
      <c r="AU95" s="176" cm="1">
        <f t="array" ref="AU95">_xlfn.XLOOKUP(AU$1,'PY1 Data(H)'!$A$1:$BR$1,_xlfn.XLOOKUP($A95,'PY1 Data(H)'!$A$1:$A$288,'PY1 Data(H)'!$A$1:$BR$288))</f>
        <v>0</v>
      </c>
      <c r="AV95" s="176" cm="1">
        <f t="array" ref="AV95">_xlfn.XLOOKUP(AV$1,'PY1 Data(H)'!$A$1:$BR$1,_xlfn.XLOOKUP($A95,'PY1 Data(H)'!$A$1:$A$288,'PY1 Data(H)'!$A$1:$BR$288))</f>
        <v>0</v>
      </c>
      <c r="AW95" s="176" cm="1">
        <f t="array" ref="AW95">_xlfn.XLOOKUP(AW$1,'PY1 Data(H)'!$A$1:$BR$1,_xlfn.XLOOKUP($A95,'PY1 Data(H)'!$A$1:$A$288,'PY1 Data(H)'!$A$1:$BR$288))</f>
        <v>0</v>
      </c>
      <c r="AX95" s="176" cm="1">
        <f t="array" ref="AX95">_xlfn.XLOOKUP(AX$1,'PY1 Data(H)'!$A$1:$BR$1,_xlfn.XLOOKUP($A95,'PY1 Data(H)'!$A$1:$A$288,'PY1 Data(H)'!$A$1:$BR$288))</f>
        <v>0</v>
      </c>
      <c r="AY95" s="176" cm="1">
        <f t="array" ref="AY95">_xlfn.XLOOKUP(AY$1,'PY1 Data(H)'!$A$1:$BR$1,_xlfn.XLOOKUP($A95,'PY1 Data(H)'!$A$1:$A$288,'PY1 Data(H)'!$A$1:$BR$288))</f>
        <v>0</v>
      </c>
      <c r="AZ95" s="176" cm="1">
        <f t="array" ref="AZ95">_xlfn.XLOOKUP(AZ$1,'PY1 Data(H)'!$A$1:$BR$1,_xlfn.XLOOKUP($A95,'PY1 Data(H)'!$A$1:$A$288,'PY1 Data(H)'!$A$1:$BR$288))</f>
        <v>0</v>
      </c>
    </row>
    <row r="96" spans="1:52" x14ac:dyDescent="0.3">
      <c r="A96">
        <v>91</v>
      </c>
      <c r="D96" s="176" cm="1">
        <f t="array" ref="D96">_xlfn.XLOOKUP(D$1,'PY1 Data(H)'!$A$1:$BR$1,_xlfn.XLOOKUP($A96,'PY1 Data(H)'!$A$1:$A$288,'PY1 Data(H)'!$A$1:$BR$288))</f>
        <v>0</v>
      </c>
      <c r="E96" s="176" cm="1">
        <f t="array" ref="E96">_xlfn.XLOOKUP(E$1,'PY1 Data(H)'!$A$1:$BR$1,_xlfn.XLOOKUP($A96,'PY1 Data(H)'!$A$1:$A$288,'PY1 Data(H)'!$A$1:$BR$288))</f>
        <v>0</v>
      </c>
      <c r="F96" s="176" cm="1">
        <f t="array" ref="F96">_xlfn.XLOOKUP(F$1,'PY1 Data(H)'!$A$1:$BR$1,_xlfn.XLOOKUP($A96,'PY1 Data(H)'!$A$1:$A$288,'PY1 Data(H)'!$A$1:$BR$288))</f>
        <v>0</v>
      </c>
      <c r="G96" s="176" cm="1">
        <f t="array" ref="G96">_xlfn.XLOOKUP(G$1,'PY1 Data(H)'!$A$1:$BR$1,_xlfn.XLOOKUP($A96,'PY1 Data(H)'!$A$1:$A$288,'PY1 Data(H)'!$A$1:$BR$288))</f>
        <v>0</v>
      </c>
      <c r="H96" s="176" cm="1">
        <f t="array" ref="H96">_xlfn.XLOOKUP(H$1,'PY1 Data(H)'!$A$1:$BR$1,_xlfn.XLOOKUP($A96,'PY1 Data(H)'!$A$1:$A$288,'PY1 Data(H)'!$A$1:$BR$288))</f>
        <v>0</v>
      </c>
      <c r="I96" s="176" cm="1">
        <f t="array" ref="I96">_xlfn.XLOOKUP(I$1,'PY1 Data(H)'!$A$1:$BR$1,_xlfn.XLOOKUP($A96,'PY1 Data(H)'!$A$1:$A$288,'PY1 Data(H)'!$A$1:$BR$288))</f>
        <v>0</v>
      </c>
      <c r="J96" s="176" cm="1">
        <f t="array" ref="J96">_xlfn.XLOOKUP(J$1,'PY1 Data(H)'!$A$1:$BR$1,_xlfn.XLOOKUP($A96,'PY1 Data(H)'!$A$1:$A$288,'PY1 Data(H)'!$A$1:$BR$288))</f>
        <v>0</v>
      </c>
      <c r="K96" s="176" cm="1">
        <f t="array" ref="K96">_xlfn.XLOOKUP(K$1,'PY1 Data(H)'!$A$1:$BR$1,_xlfn.XLOOKUP($A96,'PY1 Data(H)'!$A$1:$A$288,'PY1 Data(H)'!$A$1:$BR$288))</f>
        <v>0</v>
      </c>
      <c r="L96" s="176" cm="1">
        <f t="array" ref="L96">_xlfn.XLOOKUP(L$1,'PY1 Data(H)'!$A$1:$BR$1,_xlfn.XLOOKUP($A96,'PY1 Data(H)'!$A$1:$A$288,'PY1 Data(H)'!$A$1:$BR$288))</f>
        <v>0</v>
      </c>
      <c r="M96" s="176" cm="1">
        <f t="array" ref="M96">_xlfn.XLOOKUP(M$1,'PY1 Data(H)'!$A$1:$BR$1,_xlfn.XLOOKUP($A96,'PY1 Data(H)'!$A$1:$A$288,'PY1 Data(H)'!$A$1:$BR$288))</f>
        <v>0</v>
      </c>
      <c r="N96" s="176" cm="1">
        <f t="array" ref="N96">_xlfn.XLOOKUP(N$1,'PY1 Data(H)'!$A$1:$BR$1,_xlfn.XLOOKUP($A96,'PY1 Data(H)'!$A$1:$A$288,'PY1 Data(H)'!$A$1:$BR$288))</f>
        <v>0</v>
      </c>
      <c r="O96" s="176" cm="1">
        <f t="array" ref="O96">_xlfn.XLOOKUP(O$1,'PY1 Data(H)'!$A$1:$BR$1,_xlfn.XLOOKUP($A96,'PY1 Data(H)'!$A$1:$A$288,'PY1 Data(H)'!$A$1:$BR$288))</f>
        <v>0</v>
      </c>
      <c r="P96" s="176" cm="1">
        <f t="array" ref="P96">_xlfn.XLOOKUP(P$1,'PY1 Data(H)'!$A$1:$BR$1,_xlfn.XLOOKUP($A96,'PY1 Data(H)'!$A$1:$A$288,'PY1 Data(H)'!$A$1:$BR$288))</f>
        <v>23526301</v>
      </c>
      <c r="Q96" s="176" cm="1">
        <f t="array" ref="Q96">_xlfn.XLOOKUP(Q$1,'PY1 Data(H)'!$A$1:$BR$1,_xlfn.XLOOKUP($A96,'PY1 Data(H)'!$A$1:$A$288,'PY1 Data(H)'!$A$1:$BR$288))</f>
        <v>0</v>
      </c>
      <c r="R96" s="176" cm="1">
        <f t="array" ref="R96">_xlfn.XLOOKUP(R$1,'PY1 Data(H)'!$A$1:$BR$1,_xlfn.XLOOKUP($A96,'PY1 Data(H)'!$A$1:$A$288,'PY1 Data(H)'!$A$1:$BR$288))</f>
        <v>0</v>
      </c>
      <c r="S96" s="176" cm="1">
        <f t="array" ref="S96">_xlfn.XLOOKUP(S$1,'PY1 Data(H)'!$A$1:$BR$1,_xlfn.XLOOKUP($A96,'PY1 Data(H)'!$A$1:$A$288,'PY1 Data(H)'!$A$1:$BR$288))</f>
        <v>0</v>
      </c>
      <c r="T96" s="176" cm="1">
        <f t="array" ref="T96">_xlfn.XLOOKUP(T$1,'PY1 Data(H)'!$A$1:$BR$1,_xlfn.XLOOKUP($A96,'PY1 Data(H)'!$A$1:$A$288,'PY1 Data(H)'!$A$1:$BR$288))</f>
        <v>0</v>
      </c>
      <c r="U96" s="176" cm="1">
        <f t="array" ref="U96">_xlfn.XLOOKUP(U$1,'PY1 Data(H)'!$A$1:$BR$1,_xlfn.XLOOKUP($A96,'PY1 Data(H)'!$A$1:$A$288,'PY1 Data(H)'!$A$1:$BR$288))</f>
        <v>17523224</v>
      </c>
      <c r="V96" s="176" cm="1">
        <f t="array" ref="V96">_xlfn.XLOOKUP(V$1,'PY1 Data(H)'!$A$1:$BR$1,_xlfn.XLOOKUP($A96,'PY1 Data(H)'!$A$1:$A$288,'PY1 Data(H)'!$A$1:$BR$288))</f>
        <v>0</v>
      </c>
      <c r="W96" s="176" cm="1">
        <f t="array" ref="W96">_xlfn.XLOOKUP(W$1,'PY1 Data(H)'!$A$1:$BR$1,_xlfn.XLOOKUP($A96,'PY1 Data(H)'!$A$1:$A$288,'PY1 Data(H)'!$A$1:$BR$288))</f>
        <v>0</v>
      </c>
      <c r="X96" s="176" cm="1">
        <f t="array" ref="X96">_xlfn.XLOOKUP(X$1,'PY1 Data(H)'!$A$1:$BR$1,_xlfn.XLOOKUP($A96,'PY1 Data(H)'!$A$1:$A$288,'PY1 Data(H)'!$A$1:$BR$288))</f>
        <v>0</v>
      </c>
      <c r="Y96" s="176" cm="1">
        <f t="array" ref="Y96">_xlfn.XLOOKUP(Y$1,'PY1 Data(H)'!$A$1:$BR$1,_xlfn.XLOOKUP($A96,'PY1 Data(H)'!$A$1:$A$288,'PY1 Data(H)'!$A$1:$BR$288))</f>
        <v>0</v>
      </c>
      <c r="Z96" s="176" cm="1">
        <f t="array" ref="Z96">_xlfn.XLOOKUP(Z$1,'PY1 Data(H)'!$A$1:$BR$1,_xlfn.XLOOKUP($A96,'PY1 Data(H)'!$A$1:$A$288,'PY1 Data(H)'!$A$1:$BR$288))</f>
        <v>0</v>
      </c>
      <c r="AA96" s="176" cm="1">
        <f t="array" ref="AA96">_xlfn.XLOOKUP(AA$1,'PY1 Data(H)'!$A$1:$BR$1,_xlfn.XLOOKUP($A96,'PY1 Data(H)'!$A$1:$A$288,'PY1 Data(H)'!$A$1:$BR$288))</f>
        <v>0</v>
      </c>
      <c r="AB96" s="176" cm="1">
        <f t="array" ref="AB96">_xlfn.XLOOKUP(AB$1,'PY1 Data(H)'!$A$1:$BR$1,_xlfn.XLOOKUP($A96,'PY1 Data(H)'!$A$1:$A$288,'PY1 Data(H)'!$A$1:$BR$288))</f>
        <v>0</v>
      </c>
      <c r="AC96" s="176" cm="1">
        <f t="array" ref="AC96">_xlfn.XLOOKUP(AC$1,'PY1 Data(H)'!$A$1:$BR$1,_xlfn.XLOOKUP($A96,'PY1 Data(H)'!$A$1:$A$288,'PY1 Data(H)'!$A$1:$BR$288))</f>
        <v>0</v>
      </c>
      <c r="AD96" s="176" cm="1">
        <f t="array" ref="AD96">_xlfn.XLOOKUP(AD$1,'PY1 Data(H)'!$A$1:$BR$1,_xlfn.XLOOKUP($A96,'PY1 Data(H)'!$A$1:$A$288,'PY1 Data(H)'!$A$1:$BR$288))</f>
        <v>0</v>
      </c>
      <c r="AE96" s="176" cm="1">
        <f t="array" ref="AE96">_xlfn.XLOOKUP(AE$1,'PY1 Data(H)'!$A$1:$BR$1,_xlfn.XLOOKUP($A96,'PY1 Data(H)'!$A$1:$A$288,'PY1 Data(H)'!$A$1:$BR$288))</f>
        <v>0</v>
      </c>
      <c r="AF96" s="176" cm="1">
        <f t="array" ref="AF96">_xlfn.XLOOKUP(AF$1,'PY1 Data(H)'!$A$1:$BR$1,_xlfn.XLOOKUP($A96,'PY1 Data(H)'!$A$1:$A$288,'PY1 Data(H)'!$A$1:$BR$288))</f>
        <v>0</v>
      </c>
      <c r="AG96" s="176" cm="1">
        <f t="array" ref="AG96">_xlfn.XLOOKUP(AG$1,'PY1 Data(H)'!$A$1:$BR$1,_xlfn.XLOOKUP($A96,'PY1 Data(H)'!$A$1:$A$288,'PY1 Data(H)'!$A$1:$BR$288))</f>
        <v>0</v>
      </c>
      <c r="AH96" s="176" cm="1">
        <f t="array" ref="AH96">_xlfn.XLOOKUP(AH$1,'PY1 Data(H)'!$A$1:$BR$1,_xlfn.XLOOKUP($A96,'PY1 Data(H)'!$A$1:$A$288,'PY1 Data(H)'!$A$1:$BR$288))</f>
        <v>0</v>
      </c>
      <c r="AI96" s="176" cm="1">
        <f t="array" ref="AI96">_xlfn.XLOOKUP(AI$1,'PY1 Data(H)'!$A$1:$BR$1,_xlfn.XLOOKUP($A96,'PY1 Data(H)'!$A$1:$A$288,'PY1 Data(H)'!$A$1:$BR$288))</f>
        <v>0</v>
      </c>
      <c r="AJ96" s="176" cm="1">
        <f t="array" ref="AJ96">_xlfn.XLOOKUP(AJ$1,'PY1 Data(H)'!$A$1:$BR$1,_xlfn.XLOOKUP($A96,'PY1 Data(H)'!$A$1:$A$288,'PY1 Data(H)'!$A$1:$BR$288))</f>
        <v>0</v>
      </c>
      <c r="AK96" s="176" cm="1">
        <f t="array" ref="AK96">_xlfn.XLOOKUP(AK$1,'PY1 Data(H)'!$A$1:$BR$1,_xlfn.XLOOKUP($A96,'PY1 Data(H)'!$A$1:$A$288,'PY1 Data(H)'!$A$1:$BR$288))</f>
        <v>0</v>
      </c>
      <c r="AL96" s="176" cm="1">
        <f t="array" ref="AL96">_xlfn.XLOOKUP(AL$1,'PY1 Data(H)'!$A$1:$BR$1,_xlfn.XLOOKUP($A96,'PY1 Data(H)'!$A$1:$A$288,'PY1 Data(H)'!$A$1:$BR$288))</f>
        <v>0</v>
      </c>
      <c r="AM96" s="176" cm="1">
        <f t="array" ref="AM96">_xlfn.XLOOKUP(AM$1,'PY1 Data(H)'!$A$1:$BR$1,_xlfn.XLOOKUP($A96,'PY1 Data(H)'!$A$1:$A$288,'PY1 Data(H)'!$A$1:$BR$288))</f>
        <v>0</v>
      </c>
      <c r="AN96" s="176" cm="1">
        <f t="array" ref="AN96">_xlfn.XLOOKUP(AN$1,'PY1 Data(H)'!$A$1:$BR$1,_xlfn.XLOOKUP($A96,'PY1 Data(H)'!$A$1:$A$288,'PY1 Data(H)'!$A$1:$BR$288))</f>
        <v>0</v>
      </c>
      <c r="AO96" s="176" cm="1">
        <f t="array" ref="AO96">_xlfn.XLOOKUP(AO$1,'PY1 Data(H)'!$A$1:$BR$1,_xlfn.XLOOKUP($A96,'PY1 Data(H)'!$A$1:$A$288,'PY1 Data(H)'!$A$1:$BR$288))</f>
        <v>0</v>
      </c>
      <c r="AP96" s="176" cm="1">
        <f t="array" ref="AP96">_xlfn.XLOOKUP(AP$1,'PY1 Data(H)'!$A$1:$BR$1,_xlfn.XLOOKUP($A96,'PY1 Data(H)'!$A$1:$A$288,'PY1 Data(H)'!$A$1:$BR$288))</f>
        <v>0</v>
      </c>
      <c r="AQ96" s="176" cm="1">
        <f t="array" ref="AQ96">_xlfn.XLOOKUP(AQ$1,'PY1 Data(H)'!$A$1:$BR$1,_xlfn.XLOOKUP($A96,'PY1 Data(H)'!$A$1:$A$288,'PY1 Data(H)'!$A$1:$BR$288))</f>
        <v>0</v>
      </c>
      <c r="AR96" s="176" cm="1">
        <f t="array" ref="AR96">_xlfn.XLOOKUP(AR$1,'PY1 Data(H)'!$A$1:$BR$1,_xlfn.XLOOKUP($A96,'PY1 Data(H)'!$A$1:$A$288,'PY1 Data(H)'!$A$1:$BR$288))</f>
        <v>0</v>
      </c>
      <c r="AS96" s="176" cm="1">
        <f t="array" ref="AS96">_xlfn.XLOOKUP(AS$1,'PY1 Data(H)'!$A$1:$BR$1,_xlfn.XLOOKUP($A96,'PY1 Data(H)'!$A$1:$A$288,'PY1 Data(H)'!$A$1:$BR$288))</f>
        <v>0</v>
      </c>
      <c r="AT96" s="176" cm="1">
        <f t="array" ref="AT96">_xlfn.XLOOKUP(AT$1,'PY1 Data(H)'!$A$1:$BR$1,_xlfn.XLOOKUP($A96,'PY1 Data(H)'!$A$1:$A$288,'PY1 Data(H)'!$A$1:$BR$288))</f>
        <v>0</v>
      </c>
      <c r="AU96" s="176" cm="1">
        <f t="array" ref="AU96">_xlfn.XLOOKUP(AU$1,'PY1 Data(H)'!$A$1:$BR$1,_xlfn.XLOOKUP($A96,'PY1 Data(H)'!$A$1:$A$288,'PY1 Data(H)'!$A$1:$BR$288))</f>
        <v>0</v>
      </c>
      <c r="AV96" s="176" cm="1">
        <f t="array" ref="AV96">_xlfn.XLOOKUP(AV$1,'PY1 Data(H)'!$A$1:$BR$1,_xlfn.XLOOKUP($A96,'PY1 Data(H)'!$A$1:$A$288,'PY1 Data(H)'!$A$1:$BR$288))</f>
        <v>0</v>
      </c>
      <c r="AW96" s="176" cm="1">
        <f t="array" ref="AW96">_xlfn.XLOOKUP(AW$1,'PY1 Data(H)'!$A$1:$BR$1,_xlfn.XLOOKUP($A96,'PY1 Data(H)'!$A$1:$A$288,'PY1 Data(H)'!$A$1:$BR$288))</f>
        <v>0</v>
      </c>
      <c r="AX96" s="176" cm="1">
        <f t="array" ref="AX96">_xlfn.XLOOKUP(AX$1,'PY1 Data(H)'!$A$1:$BR$1,_xlfn.XLOOKUP($A96,'PY1 Data(H)'!$A$1:$A$288,'PY1 Data(H)'!$A$1:$BR$288))</f>
        <v>0</v>
      </c>
      <c r="AY96" s="176" cm="1">
        <f t="array" ref="AY96">_xlfn.XLOOKUP(AY$1,'PY1 Data(H)'!$A$1:$BR$1,_xlfn.XLOOKUP($A96,'PY1 Data(H)'!$A$1:$A$288,'PY1 Data(H)'!$A$1:$BR$288))</f>
        <v>0</v>
      </c>
      <c r="AZ96" s="176" cm="1">
        <f t="array" ref="AZ96">_xlfn.XLOOKUP(AZ$1,'PY1 Data(H)'!$A$1:$BR$1,_xlfn.XLOOKUP($A96,'PY1 Data(H)'!$A$1:$A$288,'PY1 Data(H)'!$A$1:$BR$288))</f>
        <v>0</v>
      </c>
    </row>
    <row r="97" spans="1:52" x14ac:dyDescent="0.3">
      <c r="A97">
        <v>581</v>
      </c>
      <c r="D97" s="176" cm="1">
        <f t="array" ref="D97">_xlfn.XLOOKUP(D$1,'PY1 Data(H)'!$A$1:$BR$1,_xlfn.XLOOKUP($A97,'PY1 Data(H)'!$A$1:$A$288,'PY1 Data(H)'!$A$1:$BR$288))</f>
        <v>0</v>
      </c>
      <c r="E97" s="176" cm="1">
        <f t="array" ref="E97">_xlfn.XLOOKUP(E$1,'PY1 Data(H)'!$A$1:$BR$1,_xlfn.XLOOKUP($A97,'PY1 Data(H)'!$A$1:$A$288,'PY1 Data(H)'!$A$1:$BR$288))</f>
        <v>0</v>
      </c>
      <c r="F97" s="176" cm="1">
        <f t="array" ref="F97">_xlfn.XLOOKUP(F$1,'PY1 Data(H)'!$A$1:$BR$1,_xlfn.XLOOKUP($A97,'PY1 Data(H)'!$A$1:$A$288,'PY1 Data(H)'!$A$1:$BR$288))</f>
        <v>0</v>
      </c>
      <c r="G97" s="176" cm="1">
        <f t="array" ref="G97">_xlfn.XLOOKUP(G$1,'PY1 Data(H)'!$A$1:$BR$1,_xlfn.XLOOKUP($A97,'PY1 Data(H)'!$A$1:$A$288,'PY1 Data(H)'!$A$1:$BR$288))</f>
        <v>0</v>
      </c>
      <c r="H97" s="176" cm="1">
        <f t="array" ref="H97">_xlfn.XLOOKUP(H$1,'PY1 Data(H)'!$A$1:$BR$1,_xlfn.XLOOKUP($A97,'PY1 Data(H)'!$A$1:$A$288,'PY1 Data(H)'!$A$1:$BR$288))</f>
        <v>0</v>
      </c>
      <c r="I97" s="176" cm="1">
        <f t="array" ref="I97">_xlfn.XLOOKUP(I$1,'PY1 Data(H)'!$A$1:$BR$1,_xlfn.XLOOKUP($A97,'PY1 Data(H)'!$A$1:$A$288,'PY1 Data(H)'!$A$1:$BR$288))</f>
        <v>0</v>
      </c>
      <c r="J97" s="176" cm="1">
        <f t="array" ref="J97">_xlfn.XLOOKUP(J$1,'PY1 Data(H)'!$A$1:$BR$1,_xlfn.XLOOKUP($A97,'PY1 Data(H)'!$A$1:$A$288,'PY1 Data(H)'!$A$1:$BR$288))</f>
        <v>0</v>
      </c>
      <c r="K97" s="176" cm="1">
        <f t="array" ref="K97">_xlfn.XLOOKUP(K$1,'PY1 Data(H)'!$A$1:$BR$1,_xlfn.XLOOKUP($A97,'PY1 Data(H)'!$A$1:$A$288,'PY1 Data(H)'!$A$1:$BR$288))</f>
        <v>0</v>
      </c>
      <c r="L97" s="176" cm="1">
        <f t="array" ref="L97">_xlfn.XLOOKUP(L$1,'PY1 Data(H)'!$A$1:$BR$1,_xlfn.XLOOKUP($A97,'PY1 Data(H)'!$A$1:$A$288,'PY1 Data(H)'!$A$1:$BR$288))</f>
        <v>0</v>
      </c>
      <c r="M97" s="176" cm="1">
        <f t="array" ref="M97">_xlfn.XLOOKUP(M$1,'PY1 Data(H)'!$A$1:$BR$1,_xlfn.XLOOKUP($A97,'PY1 Data(H)'!$A$1:$A$288,'PY1 Data(H)'!$A$1:$BR$288))</f>
        <v>0</v>
      </c>
      <c r="N97" s="176" cm="1">
        <f t="array" ref="N97">_xlfn.XLOOKUP(N$1,'PY1 Data(H)'!$A$1:$BR$1,_xlfn.XLOOKUP($A97,'PY1 Data(H)'!$A$1:$A$288,'PY1 Data(H)'!$A$1:$BR$288))</f>
        <v>0</v>
      </c>
      <c r="O97" s="176" cm="1">
        <f t="array" ref="O97">_xlfn.XLOOKUP(O$1,'PY1 Data(H)'!$A$1:$BR$1,_xlfn.XLOOKUP($A97,'PY1 Data(H)'!$A$1:$A$288,'PY1 Data(H)'!$A$1:$BR$288))</f>
        <v>0</v>
      </c>
      <c r="P97" s="176" cm="1">
        <f t="array" ref="P97">_xlfn.XLOOKUP(P$1,'PY1 Data(H)'!$A$1:$BR$1,_xlfn.XLOOKUP($A97,'PY1 Data(H)'!$A$1:$A$288,'PY1 Data(H)'!$A$1:$BR$288))</f>
        <v>0</v>
      </c>
      <c r="Q97" s="176" cm="1">
        <f t="array" ref="Q97">_xlfn.XLOOKUP(Q$1,'PY1 Data(H)'!$A$1:$BR$1,_xlfn.XLOOKUP($A97,'PY1 Data(H)'!$A$1:$A$288,'PY1 Data(H)'!$A$1:$BR$288))</f>
        <v>0</v>
      </c>
      <c r="R97" s="176" cm="1">
        <f t="array" ref="R97">_xlfn.XLOOKUP(R$1,'PY1 Data(H)'!$A$1:$BR$1,_xlfn.XLOOKUP($A97,'PY1 Data(H)'!$A$1:$A$288,'PY1 Data(H)'!$A$1:$BR$288))</f>
        <v>0</v>
      </c>
      <c r="S97" s="176" cm="1">
        <f t="array" ref="S97">_xlfn.XLOOKUP(S$1,'PY1 Data(H)'!$A$1:$BR$1,_xlfn.XLOOKUP($A97,'PY1 Data(H)'!$A$1:$A$288,'PY1 Data(H)'!$A$1:$BR$288))</f>
        <v>0</v>
      </c>
      <c r="T97" s="176" cm="1">
        <f t="array" ref="T97">_xlfn.XLOOKUP(T$1,'PY1 Data(H)'!$A$1:$BR$1,_xlfn.XLOOKUP($A97,'PY1 Data(H)'!$A$1:$A$288,'PY1 Data(H)'!$A$1:$BR$288))</f>
        <v>0</v>
      </c>
      <c r="U97" s="176" cm="1">
        <f t="array" ref="U97">_xlfn.XLOOKUP(U$1,'PY1 Data(H)'!$A$1:$BR$1,_xlfn.XLOOKUP($A97,'PY1 Data(H)'!$A$1:$A$288,'PY1 Data(H)'!$A$1:$BR$288))</f>
        <v>0</v>
      </c>
      <c r="V97" s="176" cm="1">
        <f t="array" ref="V97">_xlfn.XLOOKUP(V$1,'PY1 Data(H)'!$A$1:$BR$1,_xlfn.XLOOKUP($A97,'PY1 Data(H)'!$A$1:$A$288,'PY1 Data(H)'!$A$1:$BR$288))</f>
        <v>0</v>
      </c>
      <c r="W97" s="176" cm="1">
        <f t="array" ref="W97">_xlfn.XLOOKUP(W$1,'PY1 Data(H)'!$A$1:$BR$1,_xlfn.XLOOKUP($A97,'PY1 Data(H)'!$A$1:$A$288,'PY1 Data(H)'!$A$1:$BR$288))</f>
        <v>0</v>
      </c>
      <c r="X97" s="176" cm="1">
        <f t="array" ref="X97">_xlfn.XLOOKUP(X$1,'PY1 Data(H)'!$A$1:$BR$1,_xlfn.XLOOKUP($A97,'PY1 Data(H)'!$A$1:$A$288,'PY1 Data(H)'!$A$1:$BR$288))</f>
        <v>0</v>
      </c>
      <c r="Y97" s="176" cm="1">
        <f t="array" ref="Y97">_xlfn.XLOOKUP(Y$1,'PY1 Data(H)'!$A$1:$BR$1,_xlfn.XLOOKUP($A97,'PY1 Data(H)'!$A$1:$A$288,'PY1 Data(H)'!$A$1:$BR$288))</f>
        <v>0</v>
      </c>
      <c r="Z97" s="176" cm="1">
        <f t="array" ref="Z97">_xlfn.XLOOKUP(Z$1,'PY1 Data(H)'!$A$1:$BR$1,_xlfn.XLOOKUP($A97,'PY1 Data(H)'!$A$1:$A$288,'PY1 Data(H)'!$A$1:$BR$288))</f>
        <v>0</v>
      </c>
      <c r="AA97" s="176" cm="1">
        <f t="array" ref="AA97">_xlfn.XLOOKUP(AA$1,'PY1 Data(H)'!$A$1:$BR$1,_xlfn.XLOOKUP($A97,'PY1 Data(H)'!$A$1:$A$288,'PY1 Data(H)'!$A$1:$BR$288))</f>
        <v>0</v>
      </c>
      <c r="AB97" s="176" cm="1">
        <f t="array" ref="AB97">_xlfn.XLOOKUP(AB$1,'PY1 Data(H)'!$A$1:$BR$1,_xlfn.XLOOKUP($A97,'PY1 Data(H)'!$A$1:$A$288,'PY1 Data(H)'!$A$1:$BR$288))</f>
        <v>0</v>
      </c>
      <c r="AC97" s="176" cm="1">
        <f t="array" ref="AC97">_xlfn.XLOOKUP(AC$1,'PY1 Data(H)'!$A$1:$BR$1,_xlfn.XLOOKUP($A97,'PY1 Data(H)'!$A$1:$A$288,'PY1 Data(H)'!$A$1:$BR$288))</f>
        <v>0</v>
      </c>
      <c r="AD97" s="176" cm="1">
        <f t="array" ref="AD97">_xlfn.XLOOKUP(AD$1,'PY1 Data(H)'!$A$1:$BR$1,_xlfn.XLOOKUP($A97,'PY1 Data(H)'!$A$1:$A$288,'PY1 Data(H)'!$A$1:$BR$288))</f>
        <v>0</v>
      </c>
      <c r="AE97" s="176" cm="1">
        <f t="array" ref="AE97">_xlfn.XLOOKUP(AE$1,'PY1 Data(H)'!$A$1:$BR$1,_xlfn.XLOOKUP($A97,'PY1 Data(H)'!$A$1:$A$288,'PY1 Data(H)'!$A$1:$BR$288))</f>
        <v>0</v>
      </c>
      <c r="AF97" s="176" cm="1">
        <f t="array" ref="AF97">_xlfn.XLOOKUP(AF$1,'PY1 Data(H)'!$A$1:$BR$1,_xlfn.XLOOKUP($A97,'PY1 Data(H)'!$A$1:$A$288,'PY1 Data(H)'!$A$1:$BR$288))</f>
        <v>0</v>
      </c>
      <c r="AG97" s="176" cm="1">
        <f t="array" ref="AG97">_xlfn.XLOOKUP(AG$1,'PY1 Data(H)'!$A$1:$BR$1,_xlfn.XLOOKUP($A97,'PY1 Data(H)'!$A$1:$A$288,'PY1 Data(H)'!$A$1:$BR$288))</f>
        <v>0</v>
      </c>
      <c r="AH97" s="176" cm="1">
        <f t="array" ref="AH97">_xlfn.XLOOKUP(AH$1,'PY1 Data(H)'!$A$1:$BR$1,_xlfn.XLOOKUP($A97,'PY1 Data(H)'!$A$1:$A$288,'PY1 Data(H)'!$A$1:$BR$288))</f>
        <v>0</v>
      </c>
      <c r="AI97" s="176" cm="1">
        <f t="array" ref="AI97">_xlfn.XLOOKUP(AI$1,'PY1 Data(H)'!$A$1:$BR$1,_xlfn.XLOOKUP($A97,'PY1 Data(H)'!$A$1:$A$288,'PY1 Data(H)'!$A$1:$BR$288))</f>
        <v>0</v>
      </c>
      <c r="AJ97" s="176" cm="1">
        <f t="array" ref="AJ97">_xlfn.XLOOKUP(AJ$1,'PY1 Data(H)'!$A$1:$BR$1,_xlfn.XLOOKUP($A97,'PY1 Data(H)'!$A$1:$A$288,'PY1 Data(H)'!$A$1:$BR$288))</f>
        <v>0</v>
      </c>
      <c r="AK97" s="176" cm="1">
        <f t="array" ref="AK97">_xlfn.XLOOKUP(AK$1,'PY1 Data(H)'!$A$1:$BR$1,_xlfn.XLOOKUP($A97,'PY1 Data(H)'!$A$1:$A$288,'PY1 Data(H)'!$A$1:$BR$288))</f>
        <v>0</v>
      </c>
      <c r="AL97" s="176" cm="1">
        <f t="array" ref="AL97">_xlfn.XLOOKUP(AL$1,'PY1 Data(H)'!$A$1:$BR$1,_xlfn.XLOOKUP($A97,'PY1 Data(H)'!$A$1:$A$288,'PY1 Data(H)'!$A$1:$BR$288))</f>
        <v>0</v>
      </c>
      <c r="AM97" s="176" cm="1">
        <f t="array" ref="AM97">_xlfn.XLOOKUP(AM$1,'PY1 Data(H)'!$A$1:$BR$1,_xlfn.XLOOKUP($A97,'PY1 Data(H)'!$A$1:$A$288,'PY1 Data(H)'!$A$1:$BR$288))</f>
        <v>0</v>
      </c>
      <c r="AN97" s="176" cm="1">
        <f t="array" ref="AN97">_xlfn.XLOOKUP(AN$1,'PY1 Data(H)'!$A$1:$BR$1,_xlfn.XLOOKUP($A97,'PY1 Data(H)'!$A$1:$A$288,'PY1 Data(H)'!$A$1:$BR$288))</f>
        <v>0</v>
      </c>
      <c r="AO97" s="176" cm="1">
        <f t="array" ref="AO97">_xlfn.XLOOKUP(AO$1,'PY1 Data(H)'!$A$1:$BR$1,_xlfn.XLOOKUP($A97,'PY1 Data(H)'!$A$1:$A$288,'PY1 Data(H)'!$A$1:$BR$288))</f>
        <v>0</v>
      </c>
      <c r="AP97" s="176" cm="1">
        <f t="array" ref="AP97">_xlfn.XLOOKUP(AP$1,'PY1 Data(H)'!$A$1:$BR$1,_xlfn.XLOOKUP($A97,'PY1 Data(H)'!$A$1:$A$288,'PY1 Data(H)'!$A$1:$BR$288))</f>
        <v>0</v>
      </c>
      <c r="AQ97" s="176" cm="1">
        <f t="array" ref="AQ97">_xlfn.XLOOKUP(AQ$1,'PY1 Data(H)'!$A$1:$BR$1,_xlfn.XLOOKUP($A97,'PY1 Data(H)'!$A$1:$A$288,'PY1 Data(H)'!$A$1:$BR$288))</f>
        <v>0</v>
      </c>
      <c r="AR97" s="176" cm="1">
        <f t="array" ref="AR97">_xlfn.XLOOKUP(AR$1,'PY1 Data(H)'!$A$1:$BR$1,_xlfn.XLOOKUP($A97,'PY1 Data(H)'!$A$1:$A$288,'PY1 Data(H)'!$A$1:$BR$288))</f>
        <v>0</v>
      </c>
      <c r="AS97" s="176" cm="1">
        <f t="array" ref="AS97">_xlfn.XLOOKUP(AS$1,'PY1 Data(H)'!$A$1:$BR$1,_xlfn.XLOOKUP($A97,'PY1 Data(H)'!$A$1:$A$288,'PY1 Data(H)'!$A$1:$BR$288))</f>
        <v>0</v>
      </c>
      <c r="AT97" s="176" cm="1">
        <f t="array" ref="AT97">_xlfn.XLOOKUP(AT$1,'PY1 Data(H)'!$A$1:$BR$1,_xlfn.XLOOKUP($A97,'PY1 Data(H)'!$A$1:$A$288,'PY1 Data(H)'!$A$1:$BR$288))</f>
        <v>0</v>
      </c>
      <c r="AU97" s="176" cm="1">
        <f t="array" ref="AU97">_xlfn.XLOOKUP(AU$1,'PY1 Data(H)'!$A$1:$BR$1,_xlfn.XLOOKUP($A97,'PY1 Data(H)'!$A$1:$A$288,'PY1 Data(H)'!$A$1:$BR$288))</f>
        <v>0</v>
      </c>
      <c r="AV97" s="176" cm="1">
        <f t="array" ref="AV97">_xlfn.XLOOKUP(AV$1,'PY1 Data(H)'!$A$1:$BR$1,_xlfn.XLOOKUP($A97,'PY1 Data(H)'!$A$1:$A$288,'PY1 Data(H)'!$A$1:$BR$288))</f>
        <v>0</v>
      </c>
      <c r="AW97" s="176" cm="1">
        <f t="array" ref="AW97">_xlfn.XLOOKUP(AW$1,'PY1 Data(H)'!$A$1:$BR$1,_xlfn.XLOOKUP($A97,'PY1 Data(H)'!$A$1:$A$288,'PY1 Data(H)'!$A$1:$BR$288))</f>
        <v>0</v>
      </c>
      <c r="AX97" s="176" cm="1">
        <f t="array" ref="AX97">_xlfn.XLOOKUP(AX$1,'PY1 Data(H)'!$A$1:$BR$1,_xlfn.XLOOKUP($A97,'PY1 Data(H)'!$A$1:$A$288,'PY1 Data(H)'!$A$1:$BR$288))</f>
        <v>0</v>
      </c>
      <c r="AY97" s="176" cm="1">
        <f t="array" ref="AY97">_xlfn.XLOOKUP(AY$1,'PY1 Data(H)'!$A$1:$BR$1,_xlfn.XLOOKUP($A97,'PY1 Data(H)'!$A$1:$A$288,'PY1 Data(H)'!$A$1:$BR$288))</f>
        <v>0</v>
      </c>
      <c r="AZ97" s="176" cm="1">
        <f t="array" ref="AZ97">_xlfn.XLOOKUP(AZ$1,'PY1 Data(H)'!$A$1:$BR$1,_xlfn.XLOOKUP($A97,'PY1 Data(H)'!$A$1:$A$288,'PY1 Data(H)'!$A$1:$BR$288))</f>
        <v>0</v>
      </c>
    </row>
    <row r="98" spans="1:52" x14ac:dyDescent="0.3">
      <c r="A98">
        <v>511</v>
      </c>
      <c r="D98" s="176" cm="1">
        <f t="array" ref="D98">_xlfn.XLOOKUP(D$1,'PY1 Data(H)'!$A$1:$BR$1,_xlfn.XLOOKUP($A98,'PY1 Data(H)'!$A$1:$A$288,'PY1 Data(H)'!$A$1:$BR$288))</f>
        <v>0</v>
      </c>
      <c r="E98" s="176" cm="1">
        <f t="array" ref="E98">_xlfn.XLOOKUP(E$1,'PY1 Data(H)'!$A$1:$BR$1,_xlfn.XLOOKUP($A98,'PY1 Data(H)'!$A$1:$A$288,'PY1 Data(H)'!$A$1:$BR$288))</f>
        <v>0</v>
      </c>
      <c r="F98" s="176" cm="1">
        <f t="array" ref="F98">_xlfn.XLOOKUP(F$1,'PY1 Data(H)'!$A$1:$BR$1,_xlfn.XLOOKUP($A98,'PY1 Data(H)'!$A$1:$A$288,'PY1 Data(H)'!$A$1:$BR$288))</f>
        <v>0</v>
      </c>
      <c r="G98" s="176" cm="1">
        <f t="array" ref="G98">_xlfn.XLOOKUP(G$1,'PY1 Data(H)'!$A$1:$BR$1,_xlfn.XLOOKUP($A98,'PY1 Data(H)'!$A$1:$A$288,'PY1 Data(H)'!$A$1:$BR$288))</f>
        <v>0</v>
      </c>
      <c r="H98" s="176" cm="1">
        <f t="array" ref="H98">_xlfn.XLOOKUP(H$1,'PY1 Data(H)'!$A$1:$BR$1,_xlfn.XLOOKUP($A98,'PY1 Data(H)'!$A$1:$A$288,'PY1 Data(H)'!$A$1:$BR$288))</f>
        <v>0</v>
      </c>
      <c r="I98" s="176" cm="1">
        <f t="array" ref="I98">_xlfn.XLOOKUP(I$1,'PY1 Data(H)'!$A$1:$BR$1,_xlfn.XLOOKUP($A98,'PY1 Data(H)'!$A$1:$A$288,'PY1 Data(H)'!$A$1:$BR$288))</f>
        <v>0</v>
      </c>
      <c r="J98" s="176" cm="1">
        <f t="array" ref="J98">_xlfn.XLOOKUP(J$1,'PY1 Data(H)'!$A$1:$BR$1,_xlfn.XLOOKUP($A98,'PY1 Data(H)'!$A$1:$A$288,'PY1 Data(H)'!$A$1:$BR$288))</f>
        <v>0</v>
      </c>
      <c r="K98" s="176" cm="1">
        <f t="array" ref="K98">_xlfn.XLOOKUP(K$1,'PY1 Data(H)'!$A$1:$BR$1,_xlfn.XLOOKUP($A98,'PY1 Data(H)'!$A$1:$A$288,'PY1 Data(H)'!$A$1:$BR$288))</f>
        <v>0</v>
      </c>
      <c r="L98" s="176" cm="1">
        <f t="array" ref="L98">_xlfn.XLOOKUP(L$1,'PY1 Data(H)'!$A$1:$BR$1,_xlfn.XLOOKUP($A98,'PY1 Data(H)'!$A$1:$A$288,'PY1 Data(H)'!$A$1:$BR$288))</f>
        <v>0</v>
      </c>
      <c r="M98" s="176" cm="1">
        <f t="array" ref="M98">_xlfn.XLOOKUP(M$1,'PY1 Data(H)'!$A$1:$BR$1,_xlfn.XLOOKUP($A98,'PY1 Data(H)'!$A$1:$A$288,'PY1 Data(H)'!$A$1:$BR$288))</f>
        <v>0</v>
      </c>
      <c r="N98" s="176" cm="1">
        <f t="array" ref="N98">_xlfn.XLOOKUP(N$1,'PY1 Data(H)'!$A$1:$BR$1,_xlfn.XLOOKUP($A98,'PY1 Data(H)'!$A$1:$A$288,'PY1 Data(H)'!$A$1:$BR$288))</f>
        <v>0</v>
      </c>
      <c r="O98" s="176" cm="1">
        <f t="array" ref="O98">_xlfn.XLOOKUP(O$1,'PY1 Data(H)'!$A$1:$BR$1,_xlfn.XLOOKUP($A98,'PY1 Data(H)'!$A$1:$A$288,'PY1 Data(H)'!$A$1:$BR$288))</f>
        <v>0</v>
      </c>
      <c r="P98" s="176" cm="1">
        <f t="array" ref="P98">_xlfn.XLOOKUP(P$1,'PY1 Data(H)'!$A$1:$BR$1,_xlfn.XLOOKUP($A98,'PY1 Data(H)'!$A$1:$A$288,'PY1 Data(H)'!$A$1:$BR$288))</f>
        <v>14805615</v>
      </c>
      <c r="Q98" s="176" cm="1">
        <f t="array" ref="Q98">_xlfn.XLOOKUP(Q$1,'PY1 Data(H)'!$A$1:$BR$1,_xlfn.XLOOKUP($A98,'PY1 Data(H)'!$A$1:$A$288,'PY1 Data(H)'!$A$1:$BR$288))</f>
        <v>0</v>
      </c>
      <c r="R98" s="176" cm="1">
        <f t="array" ref="R98">_xlfn.XLOOKUP(R$1,'PY1 Data(H)'!$A$1:$BR$1,_xlfn.XLOOKUP($A98,'PY1 Data(H)'!$A$1:$A$288,'PY1 Data(H)'!$A$1:$BR$288))</f>
        <v>0</v>
      </c>
      <c r="S98" s="176" cm="1">
        <f t="array" ref="S98">_xlfn.XLOOKUP(S$1,'PY1 Data(H)'!$A$1:$BR$1,_xlfn.XLOOKUP($A98,'PY1 Data(H)'!$A$1:$A$288,'PY1 Data(H)'!$A$1:$BR$288))</f>
        <v>0</v>
      </c>
      <c r="T98" s="176" cm="1">
        <f t="array" ref="T98">_xlfn.XLOOKUP(T$1,'PY1 Data(H)'!$A$1:$BR$1,_xlfn.XLOOKUP($A98,'PY1 Data(H)'!$A$1:$A$288,'PY1 Data(H)'!$A$1:$BR$288))</f>
        <v>0</v>
      </c>
      <c r="U98" s="176" cm="1">
        <f t="array" ref="U98">_xlfn.XLOOKUP(U$1,'PY1 Data(H)'!$A$1:$BR$1,_xlfn.XLOOKUP($A98,'PY1 Data(H)'!$A$1:$A$288,'PY1 Data(H)'!$A$1:$BR$288))</f>
        <v>7858244</v>
      </c>
      <c r="V98" s="176" cm="1">
        <f t="array" ref="V98">_xlfn.XLOOKUP(V$1,'PY1 Data(H)'!$A$1:$BR$1,_xlfn.XLOOKUP($A98,'PY1 Data(H)'!$A$1:$A$288,'PY1 Data(H)'!$A$1:$BR$288))</f>
        <v>0</v>
      </c>
      <c r="W98" s="176" cm="1">
        <f t="array" ref="W98">_xlfn.XLOOKUP(W$1,'PY1 Data(H)'!$A$1:$BR$1,_xlfn.XLOOKUP($A98,'PY1 Data(H)'!$A$1:$A$288,'PY1 Data(H)'!$A$1:$BR$288))</f>
        <v>0</v>
      </c>
      <c r="X98" s="176" cm="1">
        <f t="array" ref="X98">_xlfn.XLOOKUP(X$1,'PY1 Data(H)'!$A$1:$BR$1,_xlfn.XLOOKUP($A98,'PY1 Data(H)'!$A$1:$A$288,'PY1 Data(H)'!$A$1:$BR$288))</f>
        <v>0</v>
      </c>
      <c r="Y98" s="176" cm="1">
        <f t="array" ref="Y98">_xlfn.XLOOKUP(Y$1,'PY1 Data(H)'!$A$1:$BR$1,_xlfn.XLOOKUP($A98,'PY1 Data(H)'!$A$1:$A$288,'PY1 Data(H)'!$A$1:$BR$288))</f>
        <v>0</v>
      </c>
      <c r="Z98" s="176" cm="1">
        <f t="array" ref="Z98">_xlfn.XLOOKUP(Z$1,'PY1 Data(H)'!$A$1:$BR$1,_xlfn.XLOOKUP($A98,'PY1 Data(H)'!$A$1:$A$288,'PY1 Data(H)'!$A$1:$BR$288))</f>
        <v>0</v>
      </c>
      <c r="AA98" s="176" cm="1">
        <f t="array" ref="AA98">_xlfn.XLOOKUP(AA$1,'PY1 Data(H)'!$A$1:$BR$1,_xlfn.XLOOKUP($A98,'PY1 Data(H)'!$A$1:$A$288,'PY1 Data(H)'!$A$1:$BR$288))</f>
        <v>0</v>
      </c>
      <c r="AB98" s="176" cm="1">
        <f t="array" ref="AB98">_xlfn.XLOOKUP(AB$1,'PY1 Data(H)'!$A$1:$BR$1,_xlfn.XLOOKUP($A98,'PY1 Data(H)'!$A$1:$A$288,'PY1 Data(H)'!$A$1:$BR$288))</f>
        <v>0</v>
      </c>
      <c r="AC98" s="176" cm="1">
        <f t="array" ref="AC98">_xlfn.XLOOKUP(AC$1,'PY1 Data(H)'!$A$1:$BR$1,_xlfn.XLOOKUP($A98,'PY1 Data(H)'!$A$1:$A$288,'PY1 Data(H)'!$A$1:$BR$288))</f>
        <v>0</v>
      </c>
      <c r="AD98" s="176" cm="1">
        <f t="array" ref="AD98">_xlfn.XLOOKUP(AD$1,'PY1 Data(H)'!$A$1:$BR$1,_xlfn.XLOOKUP($A98,'PY1 Data(H)'!$A$1:$A$288,'PY1 Data(H)'!$A$1:$BR$288))</f>
        <v>0</v>
      </c>
      <c r="AE98" s="176" cm="1">
        <f t="array" ref="AE98">_xlfn.XLOOKUP(AE$1,'PY1 Data(H)'!$A$1:$BR$1,_xlfn.XLOOKUP($A98,'PY1 Data(H)'!$A$1:$A$288,'PY1 Data(H)'!$A$1:$BR$288))</f>
        <v>0</v>
      </c>
      <c r="AF98" s="176" cm="1">
        <f t="array" ref="AF98">_xlfn.XLOOKUP(AF$1,'PY1 Data(H)'!$A$1:$BR$1,_xlfn.XLOOKUP($A98,'PY1 Data(H)'!$A$1:$A$288,'PY1 Data(H)'!$A$1:$BR$288))</f>
        <v>0</v>
      </c>
      <c r="AG98" s="176" cm="1">
        <f t="array" ref="AG98">_xlfn.XLOOKUP(AG$1,'PY1 Data(H)'!$A$1:$BR$1,_xlfn.XLOOKUP($A98,'PY1 Data(H)'!$A$1:$A$288,'PY1 Data(H)'!$A$1:$BR$288))</f>
        <v>0</v>
      </c>
      <c r="AH98" s="176" cm="1">
        <f t="array" ref="AH98">_xlfn.XLOOKUP(AH$1,'PY1 Data(H)'!$A$1:$BR$1,_xlfn.XLOOKUP($A98,'PY1 Data(H)'!$A$1:$A$288,'PY1 Data(H)'!$A$1:$BR$288))</f>
        <v>0</v>
      </c>
      <c r="AI98" s="176" cm="1">
        <f t="array" ref="AI98">_xlfn.XLOOKUP(AI$1,'PY1 Data(H)'!$A$1:$BR$1,_xlfn.XLOOKUP($A98,'PY1 Data(H)'!$A$1:$A$288,'PY1 Data(H)'!$A$1:$BR$288))</f>
        <v>0</v>
      </c>
      <c r="AJ98" s="176" cm="1">
        <f t="array" ref="AJ98">_xlfn.XLOOKUP(AJ$1,'PY1 Data(H)'!$A$1:$BR$1,_xlfn.XLOOKUP($A98,'PY1 Data(H)'!$A$1:$A$288,'PY1 Data(H)'!$A$1:$BR$288))</f>
        <v>0</v>
      </c>
      <c r="AK98" s="176" cm="1">
        <f t="array" ref="AK98">_xlfn.XLOOKUP(AK$1,'PY1 Data(H)'!$A$1:$BR$1,_xlfn.XLOOKUP($A98,'PY1 Data(H)'!$A$1:$A$288,'PY1 Data(H)'!$A$1:$BR$288))</f>
        <v>0</v>
      </c>
      <c r="AL98" s="176" cm="1">
        <f t="array" ref="AL98">_xlfn.XLOOKUP(AL$1,'PY1 Data(H)'!$A$1:$BR$1,_xlfn.XLOOKUP($A98,'PY1 Data(H)'!$A$1:$A$288,'PY1 Data(H)'!$A$1:$BR$288))</f>
        <v>0</v>
      </c>
      <c r="AM98" s="176" cm="1">
        <f t="array" ref="AM98">_xlfn.XLOOKUP(AM$1,'PY1 Data(H)'!$A$1:$BR$1,_xlfn.XLOOKUP($A98,'PY1 Data(H)'!$A$1:$A$288,'PY1 Data(H)'!$A$1:$BR$288))</f>
        <v>0</v>
      </c>
      <c r="AN98" s="176" cm="1">
        <f t="array" ref="AN98">_xlfn.XLOOKUP(AN$1,'PY1 Data(H)'!$A$1:$BR$1,_xlfn.XLOOKUP($A98,'PY1 Data(H)'!$A$1:$A$288,'PY1 Data(H)'!$A$1:$BR$288))</f>
        <v>0</v>
      </c>
      <c r="AO98" s="176" cm="1">
        <f t="array" ref="AO98">_xlfn.XLOOKUP(AO$1,'PY1 Data(H)'!$A$1:$BR$1,_xlfn.XLOOKUP($A98,'PY1 Data(H)'!$A$1:$A$288,'PY1 Data(H)'!$A$1:$BR$288))</f>
        <v>0</v>
      </c>
      <c r="AP98" s="176" cm="1">
        <f t="array" ref="AP98">_xlfn.XLOOKUP(AP$1,'PY1 Data(H)'!$A$1:$BR$1,_xlfn.XLOOKUP($A98,'PY1 Data(H)'!$A$1:$A$288,'PY1 Data(H)'!$A$1:$BR$288))</f>
        <v>0</v>
      </c>
      <c r="AQ98" s="176" cm="1">
        <f t="array" ref="AQ98">_xlfn.XLOOKUP(AQ$1,'PY1 Data(H)'!$A$1:$BR$1,_xlfn.XLOOKUP($A98,'PY1 Data(H)'!$A$1:$A$288,'PY1 Data(H)'!$A$1:$BR$288))</f>
        <v>0</v>
      </c>
      <c r="AR98" s="176" cm="1">
        <f t="array" ref="AR98">_xlfn.XLOOKUP(AR$1,'PY1 Data(H)'!$A$1:$BR$1,_xlfn.XLOOKUP($A98,'PY1 Data(H)'!$A$1:$A$288,'PY1 Data(H)'!$A$1:$BR$288))</f>
        <v>0</v>
      </c>
      <c r="AS98" s="176" cm="1">
        <f t="array" ref="AS98">_xlfn.XLOOKUP(AS$1,'PY1 Data(H)'!$A$1:$BR$1,_xlfn.XLOOKUP($A98,'PY1 Data(H)'!$A$1:$A$288,'PY1 Data(H)'!$A$1:$BR$288))</f>
        <v>0</v>
      </c>
      <c r="AT98" s="176" cm="1">
        <f t="array" ref="AT98">_xlfn.XLOOKUP(AT$1,'PY1 Data(H)'!$A$1:$BR$1,_xlfn.XLOOKUP($A98,'PY1 Data(H)'!$A$1:$A$288,'PY1 Data(H)'!$A$1:$BR$288))</f>
        <v>0</v>
      </c>
      <c r="AU98" s="176" cm="1">
        <f t="array" ref="AU98">_xlfn.XLOOKUP(AU$1,'PY1 Data(H)'!$A$1:$BR$1,_xlfn.XLOOKUP($A98,'PY1 Data(H)'!$A$1:$A$288,'PY1 Data(H)'!$A$1:$BR$288))</f>
        <v>0</v>
      </c>
      <c r="AV98" s="176" cm="1">
        <f t="array" ref="AV98">_xlfn.XLOOKUP(AV$1,'PY1 Data(H)'!$A$1:$BR$1,_xlfn.XLOOKUP($A98,'PY1 Data(H)'!$A$1:$A$288,'PY1 Data(H)'!$A$1:$BR$288))</f>
        <v>0</v>
      </c>
      <c r="AW98" s="176" cm="1">
        <f t="array" ref="AW98">_xlfn.XLOOKUP(AW$1,'PY1 Data(H)'!$A$1:$BR$1,_xlfn.XLOOKUP($A98,'PY1 Data(H)'!$A$1:$A$288,'PY1 Data(H)'!$A$1:$BR$288))</f>
        <v>0</v>
      </c>
      <c r="AX98" s="176" cm="1">
        <f t="array" ref="AX98">_xlfn.XLOOKUP(AX$1,'PY1 Data(H)'!$A$1:$BR$1,_xlfn.XLOOKUP($A98,'PY1 Data(H)'!$A$1:$A$288,'PY1 Data(H)'!$A$1:$BR$288))</f>
        <v>0</v>
      </c>
      <c r="AY98" s="176" cm="1">
        <f t="array" ref="AY98">_xlfn.XLOOKUP(AY$1,'PY1 Data(H)'!$A$1:$BR$1,_xlfn.XLOOKUP($A98,'PY1 Data(H)'!$A$1:$A$288,'PY1 Data(H)'!$A$1:$BR$288))</f>
        <v>0</v>
      </c>
      <c r="AZ98" s="176" cm="1">
        <f t="array" ref="AZ98">_xlfn.XLOOKUP(AZ$1,'PY1 Data(H)'!$A$1:$BR$1,_xlfn.XLOOKUP($A98,'PY1 Data(H)'!$A$1:$A$288,'PY1 Data(H)'!$A$1:$BR$288))</f>
        <v>0</v>
      </c>
    </row>
    <row r="99" spans="1:52" x14ac:dyDescent="0.3">
      <c r="A99">
        <v>657</v>
      </c>
      <c r="D99" s="176" cm="1">
        <f t="array" ref="D99">_xlfn.XLOOKUP(D$1,'PY1 Data(H)'!$A$1:$BR$1,_xlfn.XLOOKUP($A99,'PY1 Data(H)'!$A$1:$A$288,'PY1 Data(H)'!$A$1:$BR$288))</f>
        <v>0</v>
      </c>
      <c r="E99" s="176" cm="1">
        <f t="array" ref="E99">_xlfn.XLOOKUP(E$1,'PY1 Data(H)'!$A$1:$BR$1,_xlfn.XLOOKUP($A99,'PY1 Data(H)'!$A$1:$A$288,'PY1 Data(H)'!$A$1:$BR$288))</f>
        <v>0</v>
      </c>
      <c r="F99" s="176" cm="1">
        <f t="array" ref="F99">_xlfn.XLOOKUP(F$1,'PY1 Data(H)'!$A$1:$BR$1,_xlfn.XLOOKUP($A99,'PY1 Data(H)'!$A$1:$A$288,'PY1 Data(H)'!$A$1:$BR$288))</f>
        <v>0</v>
      </c>
      <c r="G99" s="176" cm="1">
        <f t="array" ref="G99">_xlfn.XLOOKUP(G$1,'PY1 Data(H)'!$A$1:$BR$1,_xlfn.XLOOKUP($A99,'PY1 Data(H)'!$A$1:$A$288,'PY1 Data(H)'!$A$1:$BR$288))</f>
        <v>0</v>
      </c>
      <c r="H99" s="176" cm="1">
        <f t="array" ref="H99">_xlfn.XLOOKUP(H$1,'PY1 Data(H)'!$A$1:$BR$1,_xlfn.XLOOKUP($A99,'PY1 Data(H)'!$A$1:$A$288,'PY1 Data(H)'!$A$1:$BR$288))</f>
        <v>0</v>
      </c>
      <c r="I99" s="176" cm="1">
        <f t="array" ref="I99">_xlfn.XLOOKUP(I$1,'PY1 Data(H)'!$A$1:$BR$1,_xlfn.XLOOKUP($A99,'PY1 Data(H)'!$A$1:$A$288,'PY1 Data(H)'!$A$1:$BR$288))</f>
        <v>0</v>
      </c>
      <c r="J99" s="176" cm="1">
        <f t="array" ref="J99">_xlfn.XLOOKUP(J$1,'PY1 Data(H)'!$A$1:$BR$1,_xlfn.XLOOKUP($A99,'PY1 Data(H)'!$A$1:$A$288,'PY1 Data(H)'!$A$1:$BR$288))</f>
        <v>0</v>
      </c>
      <c r="K99" s="176" cm="1">
        <f t="array" ref="K99">_xlfn.XLOOKUP(K$1,'PY1 Data(H)'!$A$1:$BR$1,_xlfn.XLOOKUP($A99,'PY1 Data(H)'!$A$1:$A$288,'PY1 Data(H)'!$A$1:$BR$288))</f>
        <v>0</v>
      </c>
      <c r="L99" s="176" cm="1">
        <f t="array" ref="L99">_xlfn.XLOOKUP(L$1,'PY1 Data(H)'!$A$1:$BR$1,_xlfn.XLOOKUP($A99,'PY1 Data(H)'!$A$1:$A$288,'PY1 Data(H)'!$A$1:$BR$288))</f>
        <v>0</v>
      </c>
      <c r="M99" s="176" cm="1">
        <f t="array" ref="M99">_xlfn.XLOOKUP(M$1,'PY1 Data(H)'!$A$1:$BR$1,_xlfn.XLOOKUP($A99,'PY1 Data(H)'!$A$1:$A$288,'PY1 Data(H)'!$A$1:$BR$288))</f>
        <v>0</v>
      </c>
      <c r="N99" s="176" cm="1">
        <f t="array" ref="N99">_xlfn.XLOOKUP(N$1,'PY1 Data(H)'!$A$1:$BR$1,_xlfn.XLOOKUP($A99,'PY1 Data(H)'!$A$1:$A$288,'PY1 Data(H)'!$A$1:$BR$288))</f>
        <v>0</v>
      </c>
      <c r="O99" s="176" cm="1">
        <f t="array" ref="O99">_xlfn.XLOOKUP(O$1,'PY1 Data(H)'!$A$1:$BR$1,_xlfn.XLOOKUP($A99,'PY1 Data(H)'!$A$1:$A$288,'PY1 Data(H)'!$A$1:$BR$288))</f>
        <v>0</v>
      </c>
      <c r="P99" s="176" cm="1">
        <f t="array" ref="P99">_xlfn.XLOOKUP(P$1,'PY1 Data(H)'!$A$1:$BR$1,_xlfn.XLOOKUP($A99,'PY1 Data(H)'!$A$1:$A$288,'PY1 Data(H)'!$A$1:$BR$288))</f>
        <v>255853222</v>
      </c>
      <c r="Q99" s="176" cm="1">
        <f t="array" ref="Q99">_xlfn.XLOOKUP(Q$1,'PY1 Data(H)'!$A$1:$BR$1,_xlfn.XLOOKUP($A99,'PY1 Data(H)'!$A$1:$A$288,'PY1 Data(H)'!$A$1:$BR$288))</f>
        <v>0</v>
      </c>
      <c r="R99" s="176" cm="1">
        <f t="array" ref="R99">_xlfn.XLOOKUP(R$1,'PY1 Data(H)'!$A$1:$BR$1,_xlfn.XLOOKUP($A99,'PY1 Data(H)'!$A$1:$A$288,'PY1 Data(H)'!$A$1:$BR$288))</f>
        <v>0</v>
      </c>
      <c r="S99" s="176" cm="1">
        <f t="array" ref="S99">_xlfn.XLOOKUP(S$1,'PY1 Data(H)'!$A$1:$BR$1,_xlfn.XLOOKUP($A99,'PY1 Data(H)'!$A$1:$A$288,'PY1 Data(H)'!$A$1:$BR$288))</f>
        <v>0</v>
      </c>
      <c r="T99" s="176" cm="1">
        <f t="array" ref="T99">_xlfn.XLOOKUP(T$1,'PY1 Data(H)'!$A$1:$BR$1,_xlfn.XLOOKUP($A99,'PY1 Data(H)'!$A$1:$A$288,'PY1 Data(H)'!$A$1:$BR$288))</f>
        <v>0</v>
      </c>
      <c r="U99" s="176" cm="1">
        <f t="array" ref="U99">_xlfn.XLOOKUP(U$1,'PY1 Data(H)'!$A$1:$BR$1,_xlfn.XLOOKUP($A99,'PY1 Data(H)'!$A$1:$A$288,'PY1 Data(H)'!$A$1:$BR$288))</f>
        <v>80770486</v>
      </c>
      <c r="V99" s="176" cm="1">
        <f t="array" ref="V99">_xlfn.XLOOKUP(V$1,'PY1 Data(H)'!$A$1:$BR$1,_xlfn.XLOOKUP($A99,'PY1 Data(H)'!$A$1:$A$288,'PY1 Data(H)'!$A$1:$BR$288))</f>
        <v>0</v>
      </c>
      <c r="W99" s="176" cm="1">
        <f t="array" ref="W99">_xlfn.XLOOKUP(W$1,'PY1 Data(H)'!$A$1:$BR$1,_xlfn.XLOOKUP($A99,'PY1 Data(H)'!$A$1:$A$288,'PY1 Data(H)'!$A$1:$BR$288))</f>
        <v>0</v>
      </c>
      <c r="X99" s="176" cm="1">
        <f t="array" ref="X99">_xlfn.XLOOKUP(X$1,'PY1 Data(H)'!$A$1:$BR$1,_xlfn.XLOOKUP($A99,'PY1 Data(H)'!$A$1:$A$288,'PY1 Data(H)'!$A$1:$BR$288))</f>
        <v>0</v>
      </c>
      <c r="Y99" s="176" cm="1">
        <f t="array" ref="Y99">_xlfn.XLOOKUP(Y$1,'PY1 Data(H)'!$A$1:$BR$1,_xlfn.XLOOKUP($A99,'PY1 Data(H)'!$A$1:$A$288,'PY1 Data(H)'!$A$1:$BR$288))</f>
        <v>0</v>
      </c>
      <c r="Z99" s="176" cm="1">
        <f t="array" ref="Z99">_xlfn.XLOOKUP(Z$1,'PY1 Data(H)'!$A$1:$BR$1,_xlfn.XLOOKUP($A99,'PY1 Data(H)'!$A$1:$A$288,'PY1 Data(H)'!$A$1:$BR$288))</f>
        <v>0</v>
      </c>
      <c r="AA99" s="176" cm="1">
        <f t="array" ref="AA99">_xlfn.XLOOKUP(AA$1,'PY1 Data(H)'!$A$1:$BR$1,_xlfn.XLOOKUP($A99,'PY1 Data(H)'!$A$1:$A$288,'PY1 Data(H)'!$A$1:$BR$288))</f>
        <v>0</v>
      </c>
      <c r="AB99" s="176" cm="1">
        <f t="array" ref="AB99">_xlfn.XLOOKUP(AB$1,'PY1 Data(H)'!$A$1:$BR$1,_xlfn.XLOOKUP($A99,'PY1 Data(H)'!$A$1:$A$288,'PY1 Data(H)'!$A$1:$BR$288))</f>
        <v>0</v>
      </c>
      <c r="AC99" s="176" cm="1">
        <f t="array" ref="AC99">_xlfn.XLOOKUP(AC$1,'PY1 Data(H)'!$A$1:$BR$1,_xlfn.XLOOKUP($A99,'PY1 Data(H)'!$A$1:$A$288,'PY1 Data(H)'!$A$1:$BR$288))</f>
        <v>0</v>
      </c>
      <c r="AD99" s="176" cm="1">
        <f t="array" ref="AD99">_xlfn.XLOOKUP(AD$1,'PY1 Data(H)'!$A$1:$BR$1,_xlfn.XLOOKUP($A99,'PY1 Data(H)'!$A$1:$A$288,'PY1 Data(H)'!$A$1:$BR$288))</f>
        <v>0</v>
      </c>
      <c r="AE99" s="176" cm="1">
        <f t="array" ref="AE99">_xlfn.XLOOKUP(AE$1,'PY1 Data(H)'!$A$1:$BR$1,_xlfn.XLOOKUP($A99,'PY1 Data(H)'!$A$1:$A$288,'PY1 Data(H)'!$A$1:$BR$288))</f>
        <v>0</v>
      </c>
      <c r="AF99" s="176" cm="1">
        <f t="array" ref="AF99">_xlfn.XLOOKUP(AF$1,'PY1 Data(H)'!$A$1:$BR$1,_xlfn.XLOOKUP($A99,'PY1 Data(H)'!$A$1:$A$288,'PY1 Data(H)'!$A$1:$BR$288))</f>
        <v>0</v>
      </c>
      <c r="AG99" s="176" cm="1">
        <f t="array" ref="AG99">_xlfn.XLOOKUP(AG$1,'PY1 Data(H)'!$A$1:$BR$1,_xlfn.XLOOKUP($A99,'PY1 Data(H)'!$A$1:$A$288,'PY1 Data(H)'!$A$1:$BR$288))</f>
        <v>0</v>
      </c>
      <c r="AH99" s="176" cm="1">
        <f t="array" ref="AH99">_xlfn.XLOOKUP(AH$1,'PY1 Data(H)'!$A$1:$BR$1,_xlfn.XLOOKUP($A99,'PY1 Data(H)'!$A$1:$A$288,'PY1 Data(H)'!$A$1:$BR$288))</f>
        <v>0</v>
      </c>
      <c r="AI99" s="176" cm="1">
        <f t="array" ref="AI99">_xlfn.XLOOKUP(AI$1,'PY1 Data(H)'!$A$1:$BR$1,_xlfn.XLOOKUP($A99,'PY1 Data(H)'!$A$1:$A$288,'PY1 Data(H)'!$A$1:$BR$288))</f>
        <v>0</v>
      </c>
      <c r="AJ99" s="176" cm="1">
        <f t="array" ref="AJ99">_xlfn.XLOOKUP(AJ$1,'PY1 Data(H)'!$A$1:$BR$1,_xlfn.XLOOKUP($A99,'PY1 Data(H)'!$A$1:$A$288,'PY1 Data(H)'!$A$1:$BR$288))</f>
        <v>0</v>
      </c>
      <c r="AK99" s="176" cm="1">
        <f t="array" ref="AK99">_xlfn.XLOOKUP(AK$1,'PY1 Data(H)'!$A$1:$BR$1,_xlfn.XLOOKUP($A99,'PY1 Data(H)'!$A$1:$A$288,'PY1 Data(H)'!$A$1:$BR$288))</f>
        <v>0</v>
      </c>
      <c r="AL99" s="176" cm="1">
        <f t="array" ref="AL99">_xlfn.XLOOKUP(AL$1,'PY1 Data(H)'!$A$1:$BR$1,_xlfn.XLOOKUP($A99,'PY1 Data(H)'!$A$1:$A$288,'PY1 Data(H)'!$A$1:$BR$288))</f>
        <v>0</v>
      </c>
      <c r="AM99" s="176" cm="1">
        <f t="array" ref="AM99">_xlfn.XLOOKUP(AM$1,'PY1 Data(H)'!$A$1:$BR$1,_xlfn.XLOOKUP($A99,'PY1 Data(H)'!$A$1:$A$288,'PY1 Data(H)'!$A$1:$BR$288))</f>
        <v>0</v>
      </c>
      <c r="AN99" s="176" cm="1">
        <f t="array" ref="AN99">_xlfn.XLOOKUP(AN$1,'PY1 Data(H)'!$A$1:$BR$1,_xlfn.XLOOKUP($A99,'PY1 Data(H)'!$A$1:$A$288,'PY1 Data(H)'!$A$1:$BR$288))</f>
        <v>0</v>
      </c>
      <c r="AO99" s="176" cm="1">
        <f t="array" ref="AO99">_xlfn.XLOOKUP(AO$1,'PY1 Data(H)'!$A$1:$BR$1,_xlfn.XLOOKUP($A99,'PY1 Data(H)'!$A$1:$A$288,'PY1 Data(H)'!$A$1:$BR$288))</f>
        <v>0</v>
      </c>
      <c r="AP99" s="176" cm="1">
        <f t="array" ref="AP99">_xlfn.XLOOKUP(AP$1,'PY1 Data(H)'!$A$1:$BR$1,_xlfn.XLOOKUP($A99,'PY1 Data(H)'!$A$1:$A$288,'PY1 Data(H)'!$A$1:$BR$288))</f>
        <v>0</v>
      </c>
      <c r="AQ99" s="176" cm="1">
        <f t="array" ref="AQ99">_xlfn.XLOOKUP(AQ$1,'PY1 Data(H)'!$A$1:$BR$1,_xlfn.XLOOKUP($A99,'PY1 Data(H)'!$A$1:$A$288,'PY1 Data(H)'!$A$1:$BR$288))</f>
        <v>0</v>
      </c>
      <c r="AR99" s="176" cm="1">
        <f t="array" ref="AR99">_xlfn.XLOOKUP(AR$1,'PY1 Data(H)'!$A$1:$BR$1,_xlfn.XLOOKUP($A99,'PY1 Data(H)'!$A$1:$A$288,'PY1 Data(H)'!$A$1:$BR$288))</f>
        <v>0</v>
      </c>
      <c r="AS99" s="176" cm="1">
        <f t="array" ref="AS99">_xlfn.XLOOKUP(AS$1,'PY1 Data(H)'!$A$1:$BR$1,_xlfn.XLOOKUP($A99,'PY1 Data(H)'!$A$1:$A$288,'PY1 Data(H)'!$A$1:$BR$288))</f>
        <v>0</v>
      </c>
      <c r="AT99" s="176" cm="1">
        <f t="array" ref="AT99">_xlfn.XLOOKUP(AT$1,'PY1 Data(H)'!$A$1:$BR$1,_xlfn.XLOOKUP($A99,'PY1 Data(H)'!$A$1:$A$288,'PY1 Data(H)'!$A$1:$BR$288))</f>
        <v>0</v>
      </c>
      <c r="AU99" s="176" cm="1">
        <f t="array" ref="AU99">_xlfn.XLOOKUP(AU$1,'PY1 Data(H)'!$A$1:$BR$1,_xlfn.XLOOKUP($A99,'PY1 Data(H)'!$A$1:$A$288,'PY1 Data(H)'!$A$1:$BR$288))</f>
        <v>0</v>
      </c>
      <c r="AV99" s="176" cm="1">
        <f t="array" ref="AV99">_xlfn.XLOOKUP(AV$1,'PY1 Data(H)'!$A$1:$BR$1,_xlfn.XLOOKUP($A99,'PY1 Data(H)'!$A$1:$A$288,'PY1 Data(H)'!$A$1:$BR$288))</f>
        <v>0</v>
      </c>
      <c r="AW99" s="176" cm="1">
        <f t="array" ref="AW99">_xlfn.XLOOKUP(AW$1,'PY1 Data(H)'!$A$1:$BR$1,_xlfn.XLOOKUP($A99,'PY1 Data(H)'!$A$1:$A$288,'PY1 Data(H)'!$A$1:$BR$288))</f>
        <v>0</v>
      </c>
      <c r="AX99" s="176" cm="1">
        <f t="array" ref="AX99">_xlfn.XLOOKUP(AX$1,'PY1 Data(H)'!$A$1:$BR$1,_xlfn.XLOOKUP($A99,'PY1 Data(H)'!$A$1:$A$288,'PY1 Data(H)'!$A$1:$BR$288))</f>
        <v>0</v>
      </c>
      <c r="AY99" s="176" cm="1">
        <f t="array" ref="AY99">_xlfn.XLOOKUP(AY$1,'PY1 Data(H)'!$A$1:$BR$1,_xlfn.XLOOKUP($A99,'PY1 Data(H)'!$A$1:$A$288,'PY1 Data(H)'!$A$1:$BR$288))</f>
        <v>0</v>
      </c>
      <c r="AZ99" s="176" cm="1">
        <f t="array" ref="AZ99">_xlfn.XLOOKUP(AZ$1,'PY1 Data(H)'!$A$1:$BR$1,_xlfn.XLOOKUP($A99,'PY1 Data(H)'!$A$1:$A$288,'PY1 Data(H)'!$A$1:$BR$288))</f>
        <v>0</v>
      </c>
    </row>
    <row r="100" spans="1:52" x14ac:dyDescent="0.3">
      <c r="A100">
        <v>658</v>
      </c>
      <c r="D100" s="176" cm="1">
        <f t="array" ref="D100">_xlfn.XLOOKUP(D$1,'PY1 Data(H)'!$A$1:$BR$1,_xlfn.XLOOKUP($A100,'PY1 Data(H)'!$A$1:$A$288,'PY1 Data(H)'!$A$1:$BR$288))</f>
        <v>0</v>
      </c>
      <c r="E100" s="176" cm="1">
        <f t="array" ref="E100">_xlfn.XLOOKUP(E$1,'PY1 Data(H)'!$A$1:$BR$1,_xlfn.XLOOKUP($A100,'PY1 Data(H)'!$A$1:$A$288,'PY1 Data(H)'!$A$1:$BR$288))</f>
        <v>0</v>
      </c>
      <c r="F100" s="176" cm="1">
        <f t="array" ref="F100">_xlfn.XLOOKUP(F$1,'PY1 Data(H)'!$A$1:$BR$1,_xlfn.XLOOKUP($A100,'PY1 Data(H)'!$A$1:$A$288,'PY1 Data(H)'!$A$1:$BR$288))</f>
        <v>0</v>
      </c>
      <c r="G100" s="176" cm="1">
        <f t="array" ref="G100">_xlfn.XLOOKUP(G$1,'PY1 Data(H)'!$A$1:$BR$1,_xlfn.XLOOKUP($A100,'PY1 Data(H)'!$A$1:$A$288,'PY1 Data(H)'!$A$1:$BR$288))</f>
        <v>0</v>
      </c>
      <c r="H100" s="176" cm="1">
        <f t="array" ref="H100">_xlfn.XLOOKUP(H$1,'PY1 Data(H)'!$A$1:$BR$1,_xlfn.XLOOKUP($A100,'PY1 Data(H)'!$A$1:$A$288,'PY1 Data(H)'!$A$1:$BR$288))</f>
        <v>0</v>
      </c>
      <c r="I100" s="176" cm="1">
        <f t="array" ref="I100">_xlfn.XLOOKUP(I$1,'PY1 Data(H)'!$A$1:$BR$1,_xlfn.XLOOKUP($A100,'PY1 Data(H)'!$A$1:$A$288,'PY1 Data(H)'!$A$1:$BR$288))</f>
        <v>0</v>
      </c>
      <c r="J100" s="176" cm="1">
        <f t="array" ref="J100">_xlfn.XLOOKUP(J$1,'PY1 Data(H)'!$A$1:$BR$1,_xlfn.XLOOKUP($A100,'PY1 Data(H)'!$A$1:$A$288,'PY1 Data(H)'!$A$1:$BR$288))</f>
        <v>0</v>
      </c>
      <c r="K100" s="176" cm="1">
        <f t="array" ref="K100">_xlfn.XLOOKUP(K$1,'PY1 Data(H)'!$A$1:$BR$1,_xlfn.XLOOKUP($A100,'PY1 Data(H)'!$A$1:$A$288,'PY1 Data(H)'!$A$1:$BR$288))</f>
        <v>0</v>
      </c>
      <c r="L100" s="176" cm="1">
        <f t="array" ref="L100">_xlfn.XLOOKUP(L$1,'PY1 Data(H)'!$A$1:$BR$1,_xlfn.XLOOKUP($A100,'PY1 Data(H)'!$A$1:$A$288,'PY1 Data(H)'!$A$1:$BR$288))</f>
        <v>0</v>
      </c>
      <c r="M100" s="176" cm="1">
        <f t="array" ref="M100">_xlfn.XLOOKUP(M$1,'PY1 Data(H)'!$A$1:$BR$1,_xlfn.XLOOKUP($A100,'PY1 Data(H)'!$A$1:$A$288,'PY1 Data(H)'!$A$1:$BR$288))</f>
        <v>0</v>
      </c>
      <c r="N100" s="176" cm="1">
        <f t="array" ref="N100">_xlfn.XLOOKUP(N$1,'PY1 Data(H)'!$A$1:$BR$1,_xlfn.XLOOKUP($A100,'PY1 Data(H)'!$A$1:$A$288,'PY1 Data(H)'!$A$1:$BR$288))</f>
        <v>0</v>
      </c>
      <c r="O100" s="176" cm="1">
        <f t="array" ref="O100">_xlfn.XLOOKUP(O$1,'PY1 Data(H)'!$A$1:$BR$1,_xlfn.XLOOKUP($A100,'PY1 Data(H)'!$A$1:$A$288,'PY1 Data(H)'!$A$1:$BR$288))</f>
        <v>0</v>
      </c>
      <c r="P100" s="176" cm="1">
        <f t="array" ref="P100">_xlfn.XLOOKUP(P$1,'PY1 Data(H)'!$A$1:$BR$1,_xlfn.XLOOKUP($A100,'PY1 Data(H)'!$A$1:$A$288,'PY1 Data(H)'!$A$1:$BR$288))</f>
        <v>90714237</v>
      </c>
      <c r="Q100" s="176" cm="1">
        <f t="array" ref="Q100">_xlfn.XLOOKUP(Q$1,'PY1 Data(H)'!$A$1:$BR$1,_xlfn.XLOOKUP($A100,'PY1 Data(H)'!$A$1:$A$288,'PY1 Data(H)'!$A$1:$BR$288))</f>
        <v>0</v>
      </c>
      <c r="R100" s="176" cm="1">
        <f t="array" ref="R100">_xlfn.XLOOKUP(R$1,'PY1 Data(H)'!$A$1:$BR$1,_xlfn.XLOOKUP($A100,'PY1 Data(H)'!$A$1:$A$288,'PY1 Data(H)'!$A$1:$BR$288))</f>
        <v>0</v>
      </c>
      <c r="S100" s="176" cm="1">
        <f t="array" ref="S100">_xlfn.XLOOKUP(S$1,'PY1 Data(H)'!$A$1:$BR$1,_xlfn.XLOOKUP($A100,'PY1 Data(H)'!$A$1:$A$288,'PY1 Data(H)'!$A$1:$BR$288))</f>
        <v>0</v>
      </c>
      <c r="T100" s="176" cm="1">
        <f t="array" ref="T100">_xlfn.XLOOKUP(T$1,'PY1 Data(H)'!$A$1:$BR$1,_xlfn.XLOOKUP($A100,'PY1 Data(H)'!$A$1:$A$288,'PY1 Data(H)'!$A$1:$BR$288))</f>
        <v>0</v>
      </c>
      <c r="U100" s="176" cm="1">
        <f t="array" ref="U100">_xlfn.XLOOKUP(U$1,'PY1 Data(H)'!$A$1:$BR$1,_xlfn.XLOOKUP($A100,'PY1 Data(H)'!$A$1:$A$288,'PY1 Data(H)'!$A$1:$BR$288))</f>
        <v>3576347</v>
      </c>
      <c r="V100" s="176" cm="1">
        <f t="array" ref="V100">_xlfn.XLOOKUP(V$1,'PY1 Data(H)'!$A$1:$BR$1,_xlfn.XLOOKUP($A100,'PY1 Data(H)'!$A$1:$A$288,'PY1 Data(H)'!$A$1:$BR$288))</f>
        <v>0</v>
      </c>
      <c r="W100" s="176" cm="1">
        <f t="array" ref="W100">_xlfn.XLOOKUP(W$1,'PY1 Data(H)'!$A$1:$BR$1,_xlfn.XLOOKUP($A100,'PY1 Data(H)'!$A$1:$A$288,'PY1 Data(H)'!$A$1:$BR$288))</f>
        <v>0</v>
      </c>
      <c r="X100" s="176" cm="1">
        <f t="array" ref="X100">_xlfn.XLOOKUP(X$1,'PY1 Data(H)'!$A$1:$BR$1,_xlfn.XLOOKUP($A100,'PY1 Data(H)'!$A$1:$A$288,'PY1 Data(H)'!$A$1:$BR$288))</f>
        <v>0</v>
      </c>
      <c r="Y100" s="176" cm="1">
        <f t="array" ref="Y100">_xlfn.XLOOKUP(Y$1,'PY1 Data(H)'!$A$1:$BR$1,_xlfn.XLOOKUP($A100,'PY1 Data(H)'!$A$1:$A$288,'PY1 Data(H)'!$A$1:$BR$288))</f>
        <v>0</v>
      </c>
      <c r="Z100" s="176" cm="1">
        <f t="array" ref="Z100">_xlfn.XLOOKUP(Z$1,'PY1 Data(H)'!$A$1:$BR$1,_xlfn.XLOOKUP($A100,'PY1 Data(H)'!$A$1:$A$288,'PY1 Data(H)'!$A$1:$BR$288))</f>
        <v>0</v>
      </c>
      <c r="AA100" s="176" cm="1">
        <f t="array" ref="AA100">_xlfn.XLOOKUP(AA$1,'PY1 Data(H)'!$A$1:$BR$1,_xlfn.XLOOKUP($A100,'PY1 Data(H)'!$A$1:$A$288,'PY1 Data(H)'!$A$1:$BR$288))</f>
        <v>0</v>
      </c>
      <c r="AB100" s="176" cm="1">
        <f t="array" ref="AB100">_xlfn.XLOOKUP(AB$1,'PY1 Data(H)'!$A$1:$BR$1,_xlfn.XLOOKUP($A100,'PY1 Data(H)'!$A$1:$A$288,'PY1 Data(H)'!$A$1:$BR$288))</f>
        <v>0</v>
      </c>
      <c r="AC100" s="176" cm="1">
        <f t="array" ref="AC100">_xlfn.XLOOKUP(AC$1,'PY1 Data(H)'!$A$1:$BR$1,_xlfn.XLOOKUP($A100,'PY1 Data(H)'!$A$1:$A$288,'PY1 Data(H)'!$A$1:$BR$288))</f>
        <v>0</v>
      </c>
      <c r="AD100" s="176" cm="1">
        <f t="array" ref="AD100">_xlfn.XLOOKUP(AD$1,'PY1 Data(H)'!$A$1:$BR$1,_xlfn.XLOOKUP($A100,'PY1 Data(H)'!$A$1:$A$288,'PY1 Data(H)'!$A$1:$BR$288))</f>
        <v>0</v>
      </c>
      <c r="AE100" s="176" cm="1">
        <f t="array" ref="AE100">_xlfn.XLOOKUP(AE$1,'PY1 Data(H)'!$A$1:$BR$1,_xlfn.XLOOKUP($A100,'PY1 Data(H)'!$A$1:$A$288,'PY1 Data(H)'!$A$1:$BR$288))</f>
        <v>0</v>
      </c>
      <c r="AF100" s="176" cm="1">
        <f t="array" ref="AF100">_xlfn.XLOOKUP(AF$1,'PY1 Data(H)'!$A$1:$BR$1,_xlfn.XLOOKUP($A100,'PY1 Data(H)'!$A$1:$A$288,'PY1 Data(H)'!$A$1:$BR$288))</f>
        <v>0</v>
      </c>
      <c r="AG100" s="176" cm="1">
        <f t="array" ref="AG100">_xlfn.XLOOKUP(AG$1,'PY1 Data(H)'!$A$1:$BR$1,_xlfn.XLOOKUP($A100,'PY1 Data(H)'!$A$1:$A$288,'PY1 Data(H)'!$A$1:$BR$288))</f>
        <v>0</v>
      </c>
      <c r="AH100" s="176" cm="1">
        <f t="array" ref="AH100">_xlfn.XLOOKUP(AH$1,'PY1 Data(H)'!$A$1:$BR$1,_xlfn.XLOOKUP($A100,'PY1 Data(H)'!$A$1:$A$288,'PY1 Data(H)'!$A$1:$BR$288))</f>
        <v>0</v>
      </c>
      <c r="AI100" s="176" cm="1">
        <f t="array" ref="AI100">_xlfn.XLOOKUP(AI$1,'PY1 Data(H)'!$A$1:$BR$1,_xlfn.XLOOKUP($A100,'PY1 Data(H)'!$A$1:$A$288,'PY1 Data(H)'!$A$1:$BR$288))</f>
        <v>0</v>
      </c>
      <c r="AJ100" s="176" cm="1">
        <f t="array" ref="AJ100">_xlfn.XLOOKUP(AJ$1,'PY1 Data(H)'!$A$1:$BR$1,_xlfn.XLOOKUP($A100,'PY1 Data(H)'!$A$1:$A$288,'PY1 Data(H)'!$A$1:$BR$288))</f>
        <v>0</v>
      </c>
      <c r="AK100" s="176" cm="1">
        <f t="array" ref="AK100">_xlfn.XLOOKUP(AK$1,'PY1 Data(H)'!$A$1:$BR$1,_xlfn.XLOOKUP($A100,'PY1 Data(H)'!$A$1:$A$288,'PY1 Data(H)'!$A$1:$BR$288))</f>
        <v>0</v>
      </c>
      <c r="AL100" s="176" cm="1">
        <f t="array" ref="AL100">_xlfn.XLOOKUP(AL$1,'PY1 Data(H)'!$A$1:$BR$1,_xlfn.XLOOKUP($A100,'PY1 Data(H)'!$A$1:$A$288,'PY1 Data(H)'!$A$1:$BR$288))</f>
        <v>0</v>
      </c>
      <c r="AM100" s="176" cm="1">
        <f t="array" ref="AM100">_xlfn.XLOOKUP(AM$1,'PY1 Data(H)'!$A$1:$BR$1,_xlfn.XLOOKUP($A100,'PY1 Data(H)'!$A$1:$A$288,'PY1 Data(H)'!$A$1:$BR$288))</f>
        <v>0</v>
      </c>
      <c r="AN100" s="176" cm="1">
        <f t="array" ref="AN100">_xlfn.XLOOKUP(AN$1,'PY1 Data(H)'!$A$1:$BR$1,_xlfn.XLOOKUP($A100,'PY1 Data(H)'!$A$1:$A$288,'PY1 Data(H)'!$A$1:$BR$288))</f>
        <v>0</v>
      </c>
      <c r="AO100" s="176" cm="1">
        <f t="array" ref="AO100">_xlfn.XLOOKUP(AO$1,'PY1 Data(H)'!$A$1:$BR$1,_xlfn.XLOOKUP($A100,'PY1 Data(H)'!$A$1:$A$288,'PY1 Data(H)'!$A$1:$BR$288))</f>
        <v>0</v>
      </c>
      <c r="AP100" s="176" cm="1">
        <f t="array" ref="AP100">_xlfn.XLOOKUP(AP$1,'PY1 Data(H)'!$A$1:$BR$1,_xlfn.XLOOKUP($A100,'PY1 Data(H)'!$A$1:$A$288,'PY1 Data(H)'!$A$1:$BR$288))</f>
        <v>0</v>
      </c>
      <c r="AQ100" s="176" cm="1">
        <f t="array" ref="AQ100">_xlfn.XLOOKUP(AQ$1,'PY1 Data(H)'!$A$1:$BR$1,_xlfn.XLOOKUP($A100,'PY1 Data(H)'!$A$1:$A$288,'PY1 Data(H)'!$A$1:$BR$288))</f>
        <v>0</v>
      </c>
      <c r="AR100" s="176" cm="1">
        <f t="array" ref="AR100">_xlfn.XLOOKUP(AR$1,'PY1 Data(H)'!$A$1:$BR$1,_xlfn.XLOOKUP($A100,'PY1 Data(H)'!$A$1:$A$288,'PY1 Data(H)'!$A$1:$BR$288))</f>
        <v>0</v>
      </c>
      <c r="AS100" s="176" cm="1">
        <f t="array" ref="AS100">_xlfn.XLOOKUP(AS$1,'PY1 Data(H)'!$A$1:$BR$1,_xlfn.XLOOKUP($A100,'PY1 Data(H)'!$A$1:$A$288,'PY1 Data(H)'!$A$1:$BR$288))</f>
        <v>0</v>
      </c>
      <c r="AT100" s="176" cm="1">
        <f t="array" ref="AT100">_xlfn.XLOOKUP(AT$1,'PY1 Data(H)'!$A$1:$BR$1,_xlfn.XLOOKUP($A100,'PY1 Data(H)'!$A$1:$A$288,'PY1 Data(H)'!$A$1:$BR$288))</f>
        <v>0</v>
      </c>
      <c r="AU100" s="176" cm="1">
        <f t="array" ref="AU100">_xlfn.XLOOKUP(AU$1,'PY1 Data(H)'!$A$1:$BR$1,_xlfn.XLOOKUP($A100,'PY1 Data(H)'!$A$1:$A$288,'PY1 Data(H)'!$A$1:$BR$288))</f>
        <v>0</v>
      </c>
      <c r="AV100" s="176" cm="1">
        <f t="array" ref="AV100">_xlfn.XLOOKUP(AV$1,'PY1 Data(H)'!$A$1:$BR$1,_xlfn.XLOOKUP($A100,'PY1 Data(H)'!$A$1:$A$288,'PY1 Data(H)'!$A$1:$BR$288))</f>
        <v>0</v>
      </c>
      <c r="AW100" s="176" cm="1">
        <f t="array" ref="AW100">_xlfn.XLOOKUP(AW$1,'PY1 Data(H)'!$A$1:$BR$1,_xlfn.XLOOKUP($A100,'PY1 Data(H)'!$A$1:$A$288,'PY1 Data(H)'!$A$1:$BR$288))</f>
        <v>0</v>
      </c>
      <c r="AX100" s="176" cm="1">
        <f t="array" ref="AX100">_xlfn.XLOOKUP(AX$1,'PY1 Data(H)'!$A$1:$BR$1,_xlfn.XLOOKUP($A100,'PY1 Data(H)'!$A$1:$A$288,'PY1 Data(H)'!$A$1:$BR$288))</f>
        <v>0</v>
      </c>
      <c r="AY100" s="176" cm="1">
        <f t="array" ref="AY100">_xlfn.XLOOKUP(AY$1,'PY1 Data(H)'!$A$1:$BR$1,_xlfn.XLOOKUP($A100,'PY1 Data(H)'!$A$1:$A$288,'PY1 Data(H)'!$A$1:$BR$288))</f>
        <v>0</v>
      </c>
      <c r="AZ100" s="176" cm="1">
        <f t="array" ref="AZ100">_xlfn.XLOOKUP(AZ$1,'PY1 Data(H)'!$A$1:$BR$1,_xlfn.XLOOKUP($A100,'PY1 Data(H)'!$A$1:$A$288,'PY1 Data(H)'!$A$1:$BR$288))</f>
        <v>0</v>
      </c>
    </row>
    <row r="101" spans="1:52" x14ac:dyDescent="0.3">
      <c r="A101">
        <v>382</v>
      </c>
      <c r="D101" s="176" cm="1">
        <f t="array" ref="D101">_xlfn.XLOOKUP(D$1,'PY1 Data(H)'!$A$1:$BR$1,_xlfn.XLOOKUP($A101,'PY1 Data(H)'!$A$1:$A$288,'PY1 Data(H)'!$A$1:$BR$288))</f>
        <v>0</v>
      </c>
      <c r="E101" s="176" cm="1">
        <f t="array" ref="E101">_xlfn.XLOOKUP(E$1,'PY1 Data(H)'!$A$1:$BR$1,_xlfn.XLOOKUP($A101,'PY1 Data(H)'!$A$1:$A$288,'PY1 Data(H)'!$A$1:$BR$288))</f>
        <v>0</v>
      </c>
      <c r="F101" s="176" cm="1">
        <f t="array" ref="F101">_xlfn.XLOOKUP(F$1,'PY1 Data(H)'!$A$1:$BR$1,_xlfn.XLOOKUP($A101,'PY1 Data(H)'!$A$1:$A$288,'PY1 Data(H)'!$A$1:$BR$288))</f>
        <v>0</v>
      </c>
      <c r="G101" s="176" cm="1">
        <f t="array" ref="G101">_xlfn.XLOOKUP(G$1,'PY1 Data(H)'!$A$1:$BR$1,_xlfn.XLOOKUP($A101,'PY1 Data(H)'!$A$1:$A$288,'PY1 Data(H)'!$A$1:$BR$288))</f>
        <v>0</v>
      </c>
      <c r="H101" s="176" cm="1">
        <f t="array" ref="H101">_xlfn.XLOOKUP(H$1,'PY1 Data(H)'!$A$1:$BR$1,_xlfn.XLOOKUP($A101,'PY1 Data(H)'!$A$1:$A$288,'PY1 Data(H)'!$A$1:$BR$288))</f>
        <v>0</v>
      </c>
      <c r="I101" s="176" cm="1">
        <f t="array" ref="I101">_xlfn.XLOOKUP(I$1,'PY1 Data(H)'!$A$1:$BR$1,_xlfn.XLOOKUP($A101,'PY1 Data(H)'!$A$1:$A$288,'PY1 Data(H)'!$A$1:$BR$288))</f>
        <v>0</v>
      </c>
      <c r="J101" s="176" cm="1">
        <f t="array" ref="J101">_xlfn.XLOOKUP(J$1,'PY1 Data(H)'!$A$1:$BR$1,_xlfn.XLOOKUP($A101,'PY1 Data(H)'!$A$1:$A$288,'PY1 Data(H)'!$A$1:$BR$288))</f>
        <v>0</v>
      </c>
      <c r="K101" s="176" cm="1">
        <f t="array" ref="K101">_xlfn.XLOOKUP(K$1,'PY1 Data(H)'!$A$1:$BR$1,_xlfn.XLOOKUP($A101,'PY1 Data(H)'!$A$1:$A$288,'PY1 Data(H)'!$A$1:$BR$288))</f>
        <v>0</v>
      </c>
      <c r="L101" s="176" cm="1">
        <f t="array" ref="L101">_xlfn.XLOOKUP(L$1,'PY1 Data(H)'!$A$1:$BR$1,_xlfn.XLOOKUP($A101,'PY1 Data(H)'!$A$1:$A$288,'PY1 Data(H)'!$A$1:$BR$288))</f>
        <v>0</v>
      </c>
      <c r="M101" s="176" cm="1">
        <f t="array" ref="M101">_xlfn.XLOOKUP(M$1,'PY1 Data(H)'!$A$1:$BR$1,_xlfn.XLOOKUP($A101,'PY1 Data(H)'!$A$1:$A$288,'PY1 Data(H)'!$A$1:$BR$288))</f>
        <v>0</v>
      </c>
      <c r="N101" s="176" cm="1">
        <f t="array" ref="N101">_xlfn.XLOOKUP(N$1,'PY1 Data(H)'!$A$1:$BR$1,_xlfn.XLOOKUP($A101,'PY1 Data(H)'!$A$1:$A$288,'PY1 Data(H)'!$A$1:$BR$288))</f>
        <v>0</v>
      </c>
      <c r="O101" s="176" cm="1">
        <f t="array" ref="O101">_xlfn.XLOOKUP(O$1,'PY1 Data(H)'!$A$1:$BR$1,_xlfn.XLOOKUP($A101,'PY1 Data(H)'!$A$1:$A$288,'PY1 Data(H)'!$A$1:$BR$288))</f>
        <v>0</v>
      </c>
      <c r="P101" s="176" cm="1">
        <f t="array" ref="P101">_xlfn.XLOOKUP(P$1,'PY1 Data(H)'!$A$1:$BR$1,_xlfn.XLOOKUP($A101,'PY1 Data(H)'!$A$1:$A$288,'PY1 Data(H)'!$A$1:$BR$288))</f>
        <v>588520651</v>
      </c>
      <c r="Q101" s="176" cm="1">
        <f t="array" ref="Q101">_xlfn.XLOOKUP(Q$1,'PY1 Data(H)'!$A$1:$BR$1,_xlfn.XLOOKUP($A101,'PY1 Data(H)'!$A$1:$A$288,'PY1 Data(H)'!$A$1:$BR$288))</f>
        <v>0</v>
      </c>
      <c r="R101" s="176" cm="1">
        <f t="array" ref="R101">_xlfn.XLOOKUP(R$1,'PY1 Data(H)'!$A$1:$BR$1,_xlfn.XLOOKUP($A101,'PY1 Data(H)'!$A$1:$A$288,'PY1 Data(H)'!$A$1:$BR$288))</f>
        <v>0</v>
      </c>
      <c r="S101" s="176" cm="1">
        <f t="array" ref="S101">_xlfn.XLOOKUP(S$1,'PY1 Data(H)'!$A$1:$BR$1,_xlfn.XLOOKUP($A101,'PY1 Data(H)'!$A$1:$A$288,'PY1 Data(H)'!$A$1:$BR$288))</f>
        <v>0</v>
      </c>
      <c r="T101" s="176" cm="1">
        <f t="array" ref="T101">_xlfn.XLOOKUP(T$1,'PY1 Data(H)'!$A$1:$BR$1,_xlfn.XLOOKUP($A101,'PY1 Data(H)'!$A$1:$A$288,'PY1 Data(H)'!$A$1:$BR$288))</f>
        <v>0</v>
      </c>
      <c r="U101" s="176" cm="1">
        <f t="array" ref="U101">_xlfn.XLOOKUP(U$1,'PY1 Data(H)'!$A$1:$BR$1,_xlfn.XLOOKUP($A101,'PY1 Data(H)'!$A$1:$A$288,'PY1 Data(H)'!$A$1:$BR$288))</f>
        <v>271431309</v>
      </c>
      <c r="V101" s="176" cm="1">
        <f t="array" ref="V101">_xlfn.XLOOKUP(V$1,'PY1 Data(H)'!$A$1:$BR$1,_xlfn.XLOOKUP($A101,'PY1 Data(H)'!$A$1:$A$288,'PY1 Data(H)'!$A$1:$BR$288))</f>
        <v>0</v>
      </c>
      <c r="W101" s="176" cm="1">
        <f t="array" ref="W101">_xlfn.XLOOKUP(W$1,'PY1 Data(H)'!$A$1:$BR$1,_xlfn.XLOOKUP($A101,'PY1 Data(H)'!$A$1:$A$288,'PY1 Data(H)'!$A$1:$BR$288))</f>
        <v>0</v>
      </c>
      <c r="X101" s="176" cm="1">
        <f t="array" ref="X101">_xlfn.XLOOKUP(X$1,'PY1 Data(H)'!$A$1:$BR$1,_xlfn.XLOOKUP($A101,'PY1 Data(H)'!$A$1:$A$288,'PY1 Data(H)'!$A$1:$BR$288))</f>
        <v>0</v>
      </c>
      <c r="Y101" s="176" cm="1">
        <f t="array" ref="Y101">_xlfn.XLOOKUP(Y$1,'PY1 Data(H)'!$A$1:$BR$1,_xlfn.XLOOKUP($A101,'PY1 Data(H)'!$A$1:$A$288,'PY1 Data(H)'!$A$1:$BR$288))</f>
        <v>0</v>
      </c>
      <c r="Z101" s="176" cm="1">
        <f t="array" ref="Z101">_xlfn.XLOOKUP(Z$1,'PY1 Data(H)'!$A$1:$BR$1,_xlfn.XLOOKUP($A101,'PY1 Data(H)'!$A$1:$A$288,'PY1 Data(H)'!$A$1:$BR$288))</f>
        <v>0</v>
      </c>
      <c r="AA101" s="176" cm="1">
        <f t="array" ref="AA101">_xlfn.XLOOKUP(AA$1,'PY1 Data(H)'!$A$1:$BR$1,_xlfn.XLOOKUP($A101,'PY1 Data(H)'!$A$1:$A$288,'PY1 Data(H)'!$A$1:$BR$288))</f>
        <v>0</v>
      </c>
      <c r="AB101" s="176" cm="1">
        <f t="array" ref="AB101">_xlfn.XLOOKUP(AB$1,'PY1 Data(H)'!$A$1:$BR$1,_xlfn.XLOOKUP($A101,'PY1 Data(H)'!$A$1:$A$288,'PY1 Data(H)'!$A$1:$BR$288))</f>
        <v>0</v>
      </c>
      <c r="AC101" s="176" cm="1">
        <f t="array" ref="AC101">_xlfn.XLOOKUP(AC$1,'PY1 Data(H)'!$A$1:$BR$1,_xlfn.XLOOKUP($A101,'PY1 Data(H)'!$A$1:$A$288,'PY1 Data(H)'!$A$1:$BR$288))</f>
        <v>0</v>
      </c>
      <c r="AD101" s="176" cm="1">
        <f t="array" ref="AD101">_xlfn.XLOOKUP(AD$1,'PY1 Data(H)'!$A$1:$BR$1,_xlfn.XLOOKUP($A101,'PY1 Data(H)'!$A$1:$A$288,'PY1 Data(H)'!$A$1:$BR$288))</f>
        <v>0</v>
      </c>
      <c r="AE101" s="176" cm="1">
        <f t="array" ref="AE101">_xlfn.XLOOKUP(AE$1,'PY1 Data(H)'!$A$1:$BR$1,_xlfn.XLOOKUP($A101,'PY1 Data(H)'!$A$1:$A$288,'PY1 Data(H)'!$A$1:$BR$288))</f>
        <v>0</v>
      </c>
      <c r="AF101" s="176" cm="1">
        <f t="array" ref="AF101">_xlfn.XLOOKUP(AF$1,'PY1 Data(H)'!$A$1:$BR$1,_xlfn.XLOOKUP($A101,'PY1 Data(H)'!$A$1:$A$288,'PY1 Data(H)'!$A$1:$BR$288))</f>
        <v>0</v>
      </c>
      <c r="AG101" s="176" cm="1">
        <f t="array" ref="AG101">_xlfn.XLOOKUP(AG$1,'PY1 Data(H)'!$A$1:$BR$1,_xlfn.XLOOKUP($A101,'PY1 Data(H)'!$A$1:$A$288,'PY1 Data(H)'!$A$1:$BR$288))</f>
        <v>0</v>
      </c>
      <c r="AH101" s="176" cm="1">
        <f t="array" ref="AH101">_xlfn.XLOOKUP(AH$1,'PY1 Data(H)'!$A$1:$BR$1,_xlfn.XLOOKUP($A101,'PY1 Data(H)'!$A$1:$A$288,'PY1 Data(H)'!$A$1:$BR$288))</f>
        <v>0</v>
      </c>
      <c r="AI101" s="176" cm="1">
        <f t="array" ref="AI101">_xlfn.XLOOKUP(AI$1,'PY1 Data(H)'!$A$1:$BR$1,_xlfn.XLOOKUP($A101,'PY1 Data(H)'!$A$1:$A$288,'PY1 Data(H)'!$A$1:$BR$288))</f>
        <v>0</v>
      </c>
      <c r="AJ101" s="176" cm="1">
        <f t="array" ref="AJ101">_xlfn.XLOOKUP(AJ$1,'PY1 Data(H)'!$A$1:$BR$1,_xlfn.XLOOKUP($A101,'PY1 Data(H)'!$A$1:$A$288,'PY1 Data(H)'!$A$1:$BR$288))</f>
        <v>0</v>
      </c>
      <c r="AK101" s="176" cm="1">
        <f t="array" ref="AK101">_xlfn.XLOOKUP(AK$1,'PY1 Data(H)'!$A$1:$BR$1,_xlfn.XLOOKUP($A101,'PY1 Data(H)'!$A$1:$A$288,'PY1 Data(H)'!$A$1:$BR$288))</f>
        <v>0</v>
      </c>
      <c r="AL101" s="176" cm="1">
        <f t="array" ref="AL101">_xlfn.XLOOKUP(AL$1,'PY1 Data(H)'!$A$1:$BR$1,_xlfn.XLOOKUP($A101,'PY1 Data(H)'!$A$1:$A$288,'PY1 Data(H)'!$A$1:$BR$288))</f>
        <v>0</v>
      </c>
      <c r="AM101" s="176" cm="1">
        <f t="array" ref="AM101">_xlfn.XLOOKUP(AM$1,'PY1 Data(H)'!$A$1:$BR$1,_xlfn.XLOOKUP($A101,'PY1 Data(H)'!$A$1:$A$288,'PY1 Data(H)'!$A$1:$BR$288))</f>
        <v>0</v>
      </c>
      <c r="AN101" s="176" cm="1">
        <f t="array" ref="AN101">_xlfn.XLOOKUP(AN$1,'PY1 Data(H)'!$A$1:$BR$1,_xlfn.XLOOKUP($A101,'PY1 Data(H)'!$A$1:$A$288,'PY1 Data(H)'!$A$1:$BR$288))</f>
        <v>0</v>
      </c>
      <c r="AO101" s="176" cm="1">
        <f t="array" ref="AO101">_xlfn.XLOOKUP(AO$1,'PY1 Data(H)'!$A$1:$BR$1,_xlfn.XLOOKUP($A101,'PY1 Data(H)'!$A$1:$A$288,'PY1 Data(H)'!$A$1:$BR$288))</f>
        <v>0</v>
      </c>
      <c r="AP101" s="176" cm="1">
        <f t="array" ref="AP101">_xlfn.XLOOKUP(AP$1,'PY1 Data(H)'!$A$1:$BR$1,_xlfn.XLOOKUP($A101,'PY1 Data(H)'!$A$1:$A$288,'PY1 Data(H)'!$A$1:$BR$288))</f>
        <v>0</v>
      </c>
      <c r="AQ101" s="176" cm="1">
        <f t="array" ref="AQ101">_xlfn.XLOOKUP(AQ$1,'PY1 Data(H)'!$A$1:$BR$1,_xlfn.XLOOKUP($A101,'PY1 Data(H)'!$A$1:$A$288,'PY1 Data(H)'!$A$1:$BR$288))</f>
        <v>0</v>
      </c>
      <c r="AR101" s="176" cm="1">
        <f t="array" ref="AR101">_xlfn.XLOOKUP(AR$1,'PY1 Data(H)'!$A$1:$BR$1,_xlfn.XLOOKUP($A101,'PY1 Data(H)'!$A$1:$A$288,'PY1 Data(H)'!$A$1:$BR$288))</f>
        <v>0</v>
      </c>
      <c r="AS101" s="176" cm="1">
        <f t="array" ref="AS101">_xlfn.XLOOKUP(AS$1,'PY1 Data(H)'!$A$1:$BR$1,_xlfn.XLOOKUP($A101,'PY1 Data(H)'!$A$1:$A$288,'PY1 Data(H)'!$A$1:$BR$288))</f>
        <v>0</v>
      </c>
      <c r="AT101" s="176" cm="1">
        <f t="array" ref="AT101">_xlfn.XLOOKUP(AT$1,'PY1 Data(H)'!$A$1:$BR$1,_xlfn.XLOOKUP($A101,'PY1 Data(H)'!$A$1:$A$288,'PY1 Data(H)'!$A$1:$BR$288))</f>
        <v>0</v>
      </c>
      <c r="AU101" s="176" cm="1">
        <f t="array" ref="AU101">_xlfn.XLOOKUP(AU$1,'PY1 Data(H)'!$A$1:$BR$1,_xlfn.XLOOKUP($A101,'PY1 Data(H)'!$A$1:$A$288,'PY1 Data(H)'!$A$1:$BR$288))</f>
        <v>0</v>
      </c>
      <c r="AV101" s="176" cm="1">
        <f t="array" ref="AV101">_xlfn.XLOOKUP(AV$1,'PY1 Data(H)'!$A$1:$BR$1,_xlfn.XLOOKUP($A101,'PY1 Data(H)'!$A$1:$A$288,'PY1 Data(H)'!$A$1:$BR$288))</f>
        <v>0</v>
      </c>
      <c r="AW101" s="176" cm="1">
        <f t="array" ref="AW101">_xlfn.XLOOKUP(AW$1,'PY1 Data(H)'!$A$1:$BR$1,_xlfn.XLOOKUP($A101,'PY1 Data(H)'!$A$1:$A$288,'PY1 Data(H)'!$A$1:$BR$288))</f>
        <v>0</v>
      </c>
      <c r="AX101" s="176" cm="1">
        <f t="array" ref="AX101">_xlfn.XLOOKUP(AX$1,'PY1 Data(H)'!$A$1:$BR$1,_xlfn.XLOOKUP($A101,'PY1 Data(H)'!$A$1:$A$288,'PY1 Data(H)'!$A$1:$BR$288))</f>
        <v>0</v>
      </c>
      <c r="AY101" s="176" cm="1">
        <f t="array" ref="AY101">_xlfn.XLOOKUP(AY$1,'PY1 Data(H)'!$A$1:$BR$1,_xlfn.XLOOKUP($A101,'PY1 Data(H)'!$A$1:$A$288,'PY1 Data(H)'!$A$1:$BR$288))</f>
        <v>0</v>
      </c>
      <c r="AZ101" s="176" cm="1">
        <f t="array" ref="AZ101">_xlfn.XLOOKUP(AZ$1,'PY1 Data(H)'!$A$1:$BR$1,_xlfn.XLOOKUP($A101,'PY1 Data(H)'!$A$1:$A$288,'PY1 Data(H)'!$A$1:$BR$288))</f>
        <v>0</v>
      </c>
    </row>
    <row r="102" spans="1:52" x14ac:dyDescent="0.3">
      <c r="A102">
        <v>360</v>
      </c>
      <c r="D102" s="176" cm="1">
        <f t="array" ref="D102">_xlfn.XLOOKUP(D$1,'PY1 Data(H)'!$A$1:$BR$1,_xlfn.XLOOKUP($A102,'PY1 Data(H)'!$A$1:$A$288,'PY1 Data(H)'!$A$1:$BR$288))</f>
        <v>0</v>
      </c>
      <c r="E102" s="176" cm="1">
        <f t="array" ref="E102">_xlfn.XLOOKUP(E$1,'PY1 Data(H)'!$A$1:$BR$1,_xlfn.XLOOKUP($A102,'PY1 Data(H)'!$A$1:$A$288,'PY1 Data(H)'!$A$1:$BR$288))</f>
        <v>0</v>
      </c>
      <c r="F102" s="176" cm="1">
        <f t="array" ref="F102">_xlfn.XLOOKUP(F$1,'PY1 Data(H)'!$A$1:$BR$1,_xlfn.XLOOKUP($A102,'PY1 Data(H)'!$A$1:$A$288,'PY1 Data(H)'!$A$1:$BR$288))</f>
        <v>0</v>
      </c>
      <c r="G102" s="176" cm="1">
        <f t="array" ref="G102">_xlfn.XLOOKUP(G$1,'PY1 Data(H)'!$A$1:$BR$1,_xlfn.XLOOKUP($A102,'PY1 Data(H)'!$A$1:$A$288,'PY1 Data(H)'!$A$1:$BR$288))</f>
        <v>0</v>
      </c>
      <c r="H102" s="176" cm="1">
        <f t="array" ref="H102">_xlfn.XLOOKUP(H$1,'PY1 Data(H)'!$A$1:$BR$1,_xlfn.XLOOKUP($A102,'PY1 Data(H)'!$A$1:$A$288,'PY1 Data(H)'!$A$1:$BR$288))</f>
        <v>0</v>
      </c>
      <c r="I102" s="176" cm="1">
        <f t="array" ref="I102">_xlfn.XLOOKUP(I$1,'PY1 Data(H)'!$A$1:$BR$1,_xlfn.XLOOKUP($A102,'PY1 Data(H)'!$A$1:$A$288,'PY1 Data(H)'!$A$1:$BR$288))</f>
        <v>0</v>
      </c>
      <c r="J102" s="176" cm="1">
        <f t="array" ref="J102">_xlfn.XLOOKUP(J$1,'PY1 Data(H)'!$A$1:$BR$1,_xlfn.XLOOKUP($A102,'PY1 Data(H)'!$A$1:$A$288,'PY1 Data(H)'!$A$1:$BR$288))</f>
        <v>0</v>
      </c>
      <c r="K102" s="176" cm="1">
        <f t="array" ref="K102">_xlfn.XLOOKUP(K$1,'PY1 Data(H)'!$A$1:$BR$1,_xlfn.XLOOKUP($A102,'PY1 Data(H)'!$A$1:$A$288,'PY1 Data(H)'!$A$1:$BR$288))</f>
        <v>0</v>
      </c>
      <c r="L102" s="176" cm="1">
        <f t="array" ref="L102">_xlfn.XLOOKUP(L$1,'PY1 Data(H)'!$A$1:$BR$1,_xlfn.XLOOKUP($A102,'PY1 Data(H)'!$A$1:$A$288,'PY1 Data(H)'!$A$1:$BR$288))</f>
        <v>0</v>
      </c>
      <c r="M102" s="176" cm="1">
        <f t="array" ref="M102">_xlfn.XLOOKUP(M$1,'PY1 Data(H)'!$A$1:$BR$1,_xlfn.XLOOKUP($A102,'PY1 Data(H)'!$A$1:$A$288,'PY1 Data(H)'!$A$1:$BR$288))</f>
        <v>0</v>
      </c>
      <c r="N102" s="176" cm="1">
        <f t="array" ref="N102">_xlfn.XLOOKUP(N$1,'PY1 Data(H)'!$A$1:$BR$1,_xlfn.XLOOKUP($A102,'PY1 Data(H)'!$A$1:$A$288,'PY1 Data(H)'!$A$1:$BR$288))</f>
        <v>0</v>
      </c>
      <c r="O102" s="176" cm="1">
        <f t="array" ref="O102">_xlfn.XLOOKUP(O$1,'PY1 Data(H)'!$A$1:$BR$1,_xlfn.XLOOKUP($A102,'PY1 Data(H)'!$A$1:$A$288,'PY1 Data(H)'!$A$1:$BR$288))</f>
        <v>0</v>
      </c>
      <c r="P102" s="176" cm="1">
        <f t="array" ref="P102">_xlfn.XLOOKUP(P$1,'PY1 Data(H)'!$A$1:$BR$1,_xlfn.XLOOKUP($A102,'PY1 Data(H)'!$A$1:$A$288,'PY1 Data(H)'!$A$1:$BR$288))</f>
        <v>82165057</v>
      </c>
      <c r="Q102" s="176" cm="1">
        <f t="array" ref="Q102">_xlfn.XLOOKUP(Q$1,'PY1 Data(H)'!$A$1:$BR$1,_xlfn.XLOOKUP($A102,'PY1 Data(H)'!$A$1:$A$288,'PY1 Data(H)'!$A$1:$BR$288))</f>
        <v>0</v>
      </c>
      <c r="R102" s="176" cm="1">
        <f t="array" ref="R102">_xlfn.XLOOKUP(R$1,'PY1 Data(H)'!$A$1:$BR$1,_xlfn.XLOOKUP($A102,'PY1 Data(H)'!$A$1:$A$288,'PY1 Data(H)'!$A$1:$BR$288))</f>
        <v>0</v>
      </c>
      <c r="S102" s="176" cm="1">
        <f t="array" ref="S102">_xlfn.XLOOKUP(S$1,'PY1 Data(H)'!$A$1:$BR$1,_xlfn.XLOOKUP($A102,'PY1 Data(H)'!$A$1:$A$288,'PY1 Data(H)'!$A$1:$BR$288))</f>
        <v>0</v>
      </c>
      <c r="T102" s="176" cm="1">
        <f t="array" ref="T102">_xlfn.XLOOKUP(T$1,'PY1 Data(H)'!$A$1:$BR$1,_xlfn.XLOOKUP($A102,'PY1 Data(H)'!$A$1:$A$288,'PY1 Data(H)'!$A$1:$BR$288))</f>
        <v>0</v>
      </c>
      <c r="U102" s="176" cm="1">
        <f t="array" ref="U102">_xlfn.XLOOKUP(U$1,'PY1 Data(H)'!$A$1:$BR$1,_xlfn.XLOOKUP($A102,'PY1 Data(H)'!$A$1:$A$288,'PY1 Data(H)'!$A$1:$BR$288))</f>
        <v>112400172</v>
      </c>
      <c r="V102" s="176" cm="1">
        <f t="array" ref="V102">_xlfn.XLOOKUP(V$1,'PY1 Data(H)'!$A$1:$BR$1,_xlfn.XLOOKUP($A102,'PY1 Data(H)'!$A$1:$A$288,'PY1 Data(H)'!$A$1:$BR$288))</f>
        <v>0</v>
      </c>
      <c r="W102" s="176" cm="1">
        <f t="array" ref="W102">_xlfn.XLOOKUP(W$1,'PY1 Data(H)'!$A$1:$BR$1,_xlfn.XLOOKUP($A102,'PY1 Data(H)'!$A$1:$A$288,'PY1 Data(H)'!$A$1:$BR$288))</f>
        <v>0</v>
      </c>
      <c r="X102" s="176" cm="1">
        <f t="array" ref="X102">_xlfn.XLOOKUP(X$1,'PY1 Data(H)'!$A$1:$BR$1,_xlfn.XLOOKUP($A102,'PY1 Data(H)'!$A$1:$A$288,'PY1 Data(H)'!$A$1:$BR$288))</f>
        <v>0</v>
      </c>
      <c r="Y102" s="176" cm="1">
        <f t="array" ref="Y102">_xlfn.XLOOKUP(Y$1,'PY1 Data(H)'!$A$1:$BR$1,_xlfn.XLOOKUP($A102,'PY1 Data(H)'!$A$1:$A$288,'PY1 Data(H)'!$A$1:$BR$288))</f>
        <v>0</v>
      </c>
      <c r="Z102" s="176" cm="1">
        <f t="array" ref="Z102">_xlfn.XLOOKUP(Z$1,'PY1 Data(H)'!$A$1:$BR$1,_xlfn.XLOOKUP($A102,'PY1 Data(H)'!$A$1:$A$288,'PY1 Data(H)'!$A$1:$BR$288))</f>
        <v>0</v>
      </c>
      <c r="AA102" s="176" cm="1">
        <f t="array" ref="AA102">_xlfn.XLOOKUP(AA$1,'PY1 Data(H)'!$A$1:$BR$1,_xlfn.XLOOKUP($A102,'PY1 Data(H)'!$A$1:$A$288,'PY1 Data(H)'!$A$1:$BR$288))</f>
        <v>0</v>
      </c>
      <c r="AB102" s="176" cm="1">
        <f t="array" ref="AB102">_xlfn.XLOOKUP(AB$1,'PY1 Data(H)'!$A$1:$BR$1,_xlfn.XLOOKUP($A102,'PY1 Data(H)'!$A$1:$A$288,'PY1 Data(H)'!$A$1:$BR$288))</f>
        <v>0</v>
      </c>
      <c r="AC102" s="176" cm="1">
        <f t="array" ref="AC102">_xlfn.XLOOKUP(AC$1,'PY1 Data(H)'!$A$1:$BR$1,_xlfn.XLOOKUP($A102,'PY1 Data(H)'!$A$1:$A$288,'PY1 Data(H)'!$A$1:$BR$288))</f>
        <v>0</v>
      </c>
      <c r="AD102" s="176" cm="1">
        <f t="array" ref="AD102">_xlfn.XLOOKUP(AD$1,'PY1 Data(H)'!$A$1:$BR$1,_xlfn.XLOOKUP($A102,'PY1 Data(H)'!$A$1:$A$288,'PY1 Data(H)'!$A$1:$BR$288))</f>
        <v>0</v>
      </c>
      <c r="AE102" s="176" cm="1">
        <f t="array" ref="AE102">_xlfn.XLOOKUP(AE$1,'PY1 Data(H)'!$A$1:$BR$1,_xlfn.XLOOKUP($A102,'PY1 Data(H)'!$A$1:$A$288,'PY1 Data(H)'!$A$1:$BR$288))</f>
        <v>0</v>
      </c>
      <c r="AF102" s="176" cm="1">
        <f t="array" ref="AF102">_xlfn.XLOOKUP(AF$1,'PY1 Data(H)'!$A$1:$BR$1,_xlfn.XLOOKUP($A102,'PY1 Data(H)'!$A$1:$A$288,'PY1 Data(H)'!$A$1:$BR$288))</f>
        <v>0</v>
      </c>
      <c r="AG102" s="176" cm="1">
        <f t="array" ref="AG102">_xlfn.XLOOKUP(AG$1,'PY1 Data(H)'!$A$1:$BR$1,_xlfn.XLOOKUP($A102,'PY1 Data(H)'!$A$1:$A$288,'PY1 Data(H)'!$A$1:$BR$288))</f>
        <v>0</v>
      </c>
      <c r="AH102" s="176" cm="1">
        <f t="array" ref="AH102">_xlfn.XLOOKUP(AH$1,'PY1 Data(H)'!$A$1:$BR$1,_xlfn.XLOOKUP($A102,'PY1 Data(H)'!$A$1:$A$288,'PY1 Data(H)'!$A$1:$BR$288))</f>
        <v>0</v>
      </c>
      <c r="AI102" s="176" cm="1">
        <f t="array" ref="AI102">_xlfn.XLOOKUP(AI$1,'PY1 Data(H)'!$A$1:$BR$1,_xlfn.XLOOKUP($A102,'PY1 Data(H)'!$A$1:$A$288,'PY1 Data(H)'!$A$1:$BR$288))</f>
        <v>0</v>
      </c>
      <c r="AJ102" s="176" cm="1">
        <f t="array" ref="AJ102">_xlfn.XLOOKUP(AJ$1,'PY1 Data(H)'!$A$1:$BR$1,_xlfn.XLOOKUP($A102,'PY1 Data(H)'!$A$1:$A$288,'PY1 Data(H)'!$A$1:$BR$288))</f>
        <v>0</v>
      </c>
      <c r="AK102" s="176" cm="1">
        <f t="array" ref="AK102">_xlfn.XLOOKUP(AK$1,'PY1 Data(H)'!$A$1:$BR$1,_xlfn.XLOOKUP($A102,'PY1 Data(H)'!$A$1:$A$288,'PY1 Data(H)'!$A$1:$BR$288))</f>
        <v>0</v>
      </c>
      <c r="AL102" s="176" cm="1">
        <f t="array" ref="AL102">_xlfn.XLOOKUP(AL$1,'PY1 Data(H)'!$A$1:$BR$1,_xlfn.XLOOKUP($A102,'PY1 Data(H)'!$A$1:$A$288,'PY1 Data(H)'!$A$1:$BR$288))</f>
        <v>0</v>
      </c>
      <c r="AM102" s="176" cm="1">
        <f t="array" ref="AM102">_xlfn.XLOOKUP(AM$1,'PY1 Data(H)'!$A$1:$BR$1,_xlfn.XLOOKUP($A102,'PY1 Data(H)'!$A$1:$A$288,'PY1 Data(H)'!$A$1:$BR$288))</f>
        <v>0</v>
      </c>
      <c r="AN102" s="176" cm="1">
        <f t="array" ref="AN102">_xlfn.XLOOKUP(AN$1,'PY1 Data(H)'!$A$1:$BR$1,_xlfn.XLOOKUP($A102,'PY1 Data(H)'!$A$1:$A$288,'PY1 Data(H)'!$A$1:$BR$288))</f>
        <v>0</v>
      </c>
      <c r="AO102" s="176" cm="1">
        <f t="array" ref="AO102">_xlfn.XLOOKUP(AO$1,'PY1 Data(H)'!$A$1:$BR$1,_xlfn.XLOOKUP($A102,'PY1 Data(H)'!$A$1:$A$288,'PY1 Data(H)'!$A$1:$BR$288))</f>
        <v>0</v>
      </c>
      <c r="AP102" s="176" cm="1">
        <f t="array" ref="AP102">_xlfn.XLOOKUP(AP$1,'PY1 Data(H)'!$A$1:$BR$1,_xlfn.XLOOKUP($A102,'PY1 Data(H)'!$A$1:$A$288,'PY1 Data(H)'!$A$1:$BR$288))</f>
        <v>0</v>
      </c>
      <c r="AQ102" s="176" cm="1">
        <f t="array" ref="AQ102">_xlfn.XLOOKUP(AQ$1,'PY1 Data(H)'!$A$1:$BR$1,_xlfn.XLOOKUP($A102,'PY1 Data(H)'!$A$1:$A$288,'PY1 Data(H)'!$A$1:$BR$288))</f>
        <v>0</v>
      </c>
      <c r="AR102" s="176" cm="1">
        <f t="array" ref="AR102">_xlfn.XLOOKUP(AR$1,'PY1 Data(H)'!$A$1:$BR$1,_xlfn.XLOOKUP($A102,'PY1 Data(H)'!$A$1:$A$288,'PY1 Data(H)'!$A$1:$BR$288))</f>
        <v>0</v>
      </c>
      <c r="AS102" s="176" cm="1">
        <f t="array" ref="AS102">_xlfn.XLOOKUP(AS$1,'PY1 Data(H)'!$A$1:$BR$1,_xlfn.XLOOKUP($A102,'PY1 Data(H)'!$A$1:$A$288,'PY1 Data(H)'!$A$1:$BR$288))</f>
        <v>0</v>
      </c>
      <c r="AT102" s="176" cm="1">
        <f t="array" ref="AT102">_xlfn.XLOOKUP(AT$1,'PY1 Data(H)'!$A$1:$BR$1,_xlfn.XLOOKUP($A102,'PY1 Data(H)'!$A$1:$A$288,'PY1 Data(H)'!$A$1:$BR$288))</f>
        <v>0</v>
      </c>
      <c r="AU102" s="176" cm="1">
        <f t="array" ref="AU102">_xlfn.XLOOKUP(AU$1,'PY1 Data(H)'!$A$1:$BR$1,_xlfn.XLOOKUP($A102,'PY1 Data(H)'!$A$1:$A$288,'PY1 Data(H)'!$A$1:$BR$288))</f>
        <v>0</v>
      </c>
      <c r="AV102" s="176" cm="1">
        <f t="array" ref="AV102">_xlfn.XLOOKUP(AV$1,'PY1 Data(H)'!$A$1:$BR$1,_xlfn.XLOOKUP($A102,'PY1 Data(H)'!$A$1:$A$288,'PY1 Data(H)'!$A$1:$BR$288))</f>
        <v>0</v>
      </c>
      <c r="AW102" s="176" cm="1">
        <f t="array" ref="AW102">_xlfn.XLOOKUP(AW$1,'PY1 Data(H)'!$A$1:$BR$1,_xlfn.XLOOKUP($A102,'PY1 Data(H)'!$A$1:$A$288,'PY1 Data(H)'!$A$1:$BR$288))</f>
        <v>0</v>
      </c>
      <c r="AX102" s="176" cm="1">
        <f t="array" ref="AX102">_xlfn.XLOOKUP(AX$1,'PY1 Data(H)'!$A$1:$BR$1,_xlfn.XLOOKUP($A102,'PY1 Data(H)'!$A$1:$A$288,'PY1 Data(H)'!$A$1:$BR$288))</f>
        <v>0</v>
      </c>
      <c r="AY102" s="176" cm="1">
        <f t="array" ref="AY102">_xlfn.XLOOKUP(AY$1,'PY1 Data(H)'!$A$1:$BR$1,_xlfn.XLOOKUP($A102,'PY1 Data(H)'!$A$1:$A$288,'PY1 Data(H)'!$A$1:$BR$288))</f>
        <v>0</v>
      </c>
      <c r="AZ102" s="176" cm="1">
        <f t="array" ref="AZ102">_xlfn.XLOOKUP(AZ$1,'PY1 Data(H)'!$A$1:$BR$1,_xlfn.XLOOKUP($A102,'PY1 Data(H)'!$A$1:$A$288,'PY1 Data(H)'!$A$1:$BR$288))</f>
        <v>0</v>
      </c>
    </row>
    <row r="103" spans="1:52" x14ac:dyDescent="0.3">
      <c r="A103">
        <v>580</v>
      </c>
      <c r="D103" s="176" cm="1">
        <f t="array" ref="D103">_xlfn.XLOOKUP(D$1,'PY1 Data(H)'!$A$1:$BR$1,_xlfn.XLOOKUP($A103,'PY1 Data(H)'!$A$1:$A$288,'PY1 Data(H)'!$A$1:$BR$288))</f>
        <v>0</v>
      </c>
      <c r="E103" s="176" cm="1">
        <f t="array" ref="E103">_xlfn.XLOOKUP(E$1,'PY1 Data(H)'!$A$1:$BR$1,_xlfn.XLOOKUP($A103,'PY1 Data(H)'!$A$1:$A$288,'PY1 Data(H)'!$A$1:$BR$288))</f>
        <v>0</v>
      </c>
      <c r="F103" s="176" cm="1">
        <f t="array" ref="F103">_xlfn.XLOOKUP(F$1,'PY1 Data(H)'!$A$1:$BR$1,_xlfn.XLOOKUP($A103,'PY1 Data(H)'!$A$1:$A$288,'PY1 Data(H)'!$A$1:$BR$288))</f>
        <v>0</v>
      </c>
      <c r="G103" s="176" cm="1">
        <f t="array" ref="G103">_xlfn.XLOOKUP(G$1,'PY1 Data(H)'!$A$1:$BR$1,_xlfn.XLOOKUP($A103,'PY1 Data(H)'!$A$1:$A$288,'PY1 Data(H)'!$A$1:$BR$288))</f>
        <v>0</v>
      </c>
      <c r="H103" s="176" cm="1">
        <f t="array" ref="H103">_xlfn.XLOOKUP(H$1,'PY1 Data(H)'!$A$1:$BR$1,_xlfn.XLOOKUP($A103,'PY1 Data(H)'!$A$1:$A$288,'PY1 Data(H)'!$A$1:$BR$288))</f>
        <v>0</v>
      </c>
      <c r="I103" s="176" cm="1">
        <f t="array" ref="I103">_xlfn.XLOOKUP(I$1,'PY1 Data(H)'!$A$1:$BR$1,_xlfn.XLOOKUP($A103,'PY1 Data(H)'!$A$1:$A$288,'PY1 Data(H)'!$A$1:$BR$288))</f>
        <v>0</v>
      </c>
      <c r="J103" s="176" cm="1">
        <f t="array" ref="J103">_xlfn.XLOOKUP(J$1,'PY1 Data(H)'!$A$1:$BR$1,_xlfn.XLOOKUP($A103,'PY1 Data(H)'!$A$1:$A$288,'PY1 Data(H)'!$A$1:$BR$288))</f>
        <v>0</v>
      </c>
      <c r="K103" s="176" cm="1">
        <f t="array" ref="K103">_xlfn.XLOOKUP(K$1,'PY1 Data(H)'!$A$1:$BR$1,_xlfn.XLOOKUP($A103,'PY1 Data(H)'!$A$1:$A$288,'PY1 Data(H)'!$A$1:$BR$288))</f>
        <v>0</v>
      </c>
      <c r="L103" s="176" cm="1">
        <f t="array" ref="L103">_xlfn.XLOOKUP(L$1,'PY1 Data(H)'!$A$1:$BR$1,_xlfn.XLOOKUP($A103,'PY1 Data(H)'!$A$1:$A$288,'PY1 Data(H)'!$A$1:$BR$288))</f>
        <v>0</v>
      </c>
      <c r="M103" s="176" cm="1">
        <f t="array" ref="M103">_xlfn.XLOOKUP(M$1,'PY1 Data(H)'!$A$1:$BR$1,_xlfn.XLOOKUP($A103,'PY1 Data(H)'!$A$1:$A$288,'PY1 Data(H)'!$A$1:$BR$288))</f>
        <v>0</v>
      </c>
      <c r="N103" s="176" cm="1">
        <f t="array" ref="N103">_xlfn.XLOOKUP(N$1,'PY1 Data(H)'!$A$1:$BR$1,_xlfn.XLOOKUP($A103,'PY1 Data(H)'!$A$1:$A$288,'PY1 Data(H)'!$A$1:$BR$288))</f>
        <v>0</v>
      </c>
      <c r="O103" s="176" cm="1">
        <f t="array" ref="O103">_xlfn.XLOOKUP(O$1,'PY1 Data(H)'!$A$1:$BR$1,_xlfn.XLOOKUP($A103,'PY1 Data(H)'!$A$1:$A$288,'PY1 Data(H)'!$A$1:$BR$288))</f>
        <v>0</v>
      </c>
      <c r="P103" s="176" cm="1">
        <f t="array" ref="P103">_xlfn.XLOOKUP(P$1,'PY1 Data(H)'!$A$1:$BR$1,_xlfn.XLOOKUP($A103,'PY1 Data(H)'!$A$1:$A$288,'PY1 Data(H)'!$A$1:$BR$288))</f>
        <v>0</v>
      </c>
      <c r="Q103" s="176" cm="1">
        <f t="array" ref="Q103">_xlfn.XLOOKUP(Q$1,'PY1 Data(H)'!$A$1:$BR$1,_xlfn.XLOOKUP($A103,'PY1 Data(H)'!$A$1:$A$288,'PY1 Data(H)'!$A$1:$BR$288))</f>
        <v>0</v>
      </c>
      <c r="R103" s="176" cm="1">
        <f t="array" ref="R103">_xlfn.XLOOKUP(R$1,'PY1 Data(H)'!$A$1:$BR$1,_xlfn.XLOOKUP($A103,'PY1 Data(H)'!$A$1:$A$288,'PY1 Data(H)'!$A$1:$BR$288))</f>
        <v>0</v>
      </c>
      <c r="S103" s="176" cm="1">
        <f t="array" ref="S103">_xlfn.XLOOKUP(S$1,'PY1 Data(H)'!$A$1:$BR$1,_xlfn.XLOOKUP($A103,'PY1 Data(H)'!$A$1:$A$288,'PY1 Data(H)'!$A$1:$BR$288))</f>
        <v>0</v>
      </c>
      <c r="T103" s="176" cm="1">
        <f t="array" ref="T103">_xlfn.XLOOKUP(T$1,'PY1 Data(H)'!$A$1:$BR$1,_xlfn.XLOOKUP($A103,'PY1 Data(H)'!$A$1:$A$288,'PY1 Data(H)'!$A$1:$BR$288))</f>
        <v>0</v>
      </c>
      <c r="U103" s="176" cm="1">
        <f t="array" ref="U103">_xlfn.XLOOKUP(U$1,'PY1 Data(H)'!$A$1:$BR$1,_xlfn.XLOOKUP($A103,'PY1 Data(H)'!$A$1:$A$288,'PY1 Data(H)'!$A$1:$BR$288))</f>
        <v>0</v>
      </c>
      <c r="V103" s="176" cm="1">
        <f t="array" ref="V103">_xlfn.XLOOKUP(V$1,'PY1 Data(H)'!$A$1:$BR$1,_xlfn.XLOOKUP($A103,'PY1 Data(H)'!$A$1:$A$288,'PY1 Data(H)'!$A$1:$BR$288))</f>
        <v>0</v>
      </c>
      <c r="W103" s="176" cm="1">
        <f t="array" ref="W103">_xlfn.XLOOKUP(W$1,'PY1 Data(H)'!$A$1:$BR$1,_xlfn.XLOOKUP($A103,'PY1 Data(H)'!$A$1:$A$288,'PY1 Data(H)'!$A$1:$BR$288))</f>
        <v>0</v>
      </c>
      <c r="X103" s="176" cm="1">
        <f t="array" ref="X103">_xlfn.XLOOKUP(X$1,'PY1 Data(H)'!$A$1:$BR$1,_xlfn.XLOOKUP($A103,'PY1 Data(H)'!$A$1:$A$288,'PY1 Data(H)'!$A$1:$BR$288))</f>
        <v>0</v>
      </c>
      <c r="Y103" s="176" cm="1">
        <f t="array" ref="Y103">_xlfn.XLOOKUP(Y$1,'PY1 Data(H)'!$A$1:$BR$1,_xlfn.XLOOKUP($A103,'PY1 Data(H)'!$A$1:$A$288,'PY1 Data(H)'!$A$1:$BR$288))</f>
        <v>0</v>
      </c>
      <c r="Z103" s="176" cm="1">
        <f t="array" ref="Z103">_xlfn.XLOOKUP(Z$1,'PY1 Data(H)'!$A$1:$BR$1,_xlfn.XLOOKUP($A103,'PY1 Data(H)'!$A$1:$A$288,'PY1 Data(H)'!$A$1:$BR$288))</f>
        <v>0</v>
      </c>
      <c r="AA103" s="176" cm="1">
        <f t="array" ref="AA103">_xlfn.XLOOKUP(AA$1,'PY1 Data(H)'!$A$1:$BR$1,_xlfn.XLOOKUP($A103,'PY1 Data(H)'!$A$1:$A$288,'PY1 Data(H)'!$A$1:$BR$288))</f>
        <v>0</v>
      </c>
      <c r="AB103" s="176" cm="1">
        <f t="array" ref="AB103">_xlfn.XLOOKUP(AB$1,'PY1 Data(H)'!$A$1:$BR$1,_xlfn.XLOOKUP($A103,'PY1 Data(H)'!$A$1:$A$288,'PY1 Data(H)'!$A$1:$BR$288))</f>
        <v>0</v>
      </c>
      <c r="AC103" s="176" cm="1">
        <f t="array" ref="AC103">_xlfn.XLOOKUP(AC$1,'PY1 Data(H)'!$A$1:$BR$1,_xlfn.XLOOKUP($A103,'PY1 Data(H)'!$A$1:$A$288,'PY1 Data(H)'!$A$1:$BR$288))</f>
        <v>0</v>
      </c>
      <c r="AD103" s="176" cm="1">
        <f t="array" ref="AD103">_xlfn.XLOOKUP(AD$1,'PY1 Data(H)'!$A$1:$BR$1,_xlfn.XLOOKUP($A103,'PY1 Data(H)'!$A$1:$A$288,'PY1 Data(H)'!$A$1:$BR$288))</f>
        <v>0</v>
      </c>
      <c r="AE103" s="176" cm="1">
        <f t="array" ref="AE103">_xlfn.XLOOKUP(AE$1,'PY1 Data(H)'!$A$1:$BR$1,_xlfn.XLOOKUP($A103,'PY1 Data(H)'!$A$1:$A$288,'PY1 Data(H)'!$A$1:$BR$288))</f>
        <v>0</v>
      </c>
      <c r="AF103" s="176" cm="1">
        <f t="array" ref="AF103">_xlfn.XLOOKUP(AF$1,'PY1 Data(H)'!$A$1:$BR$1,_xlfn.XLOOKUP($A103,'PY1 Data(H)'!$A$1:$A$288,'PY1 Data(H)'!$A$1:$BR$288))</f>
        <v>0</v>
      </c>
      <c r="AG103" s="176" cm="1">
        <f t="array" ref="AG103">_xlfn.XLOOKUP(AG$1,'PY1 Data(H)'!$A$1:$BR$1,_xlfn.XLOOKUP($A103,'PY1 Data(H)'!$A$1:$A$288,'PY1 Data(H)'!$A$1:$BR$288))</f>
        <v>0</v>
      </c>
      <c r="AH103" s="176" cm="1">
        <f t="array" ref="AH103">_xlfn.XLOOKUP(AH$1,'PY1 Data(H)'!$A$1:$BR$1,_xlfn.XLOOKUP($A103,'PY1 Data(H)'!$A$1:$A$288,'PY1 Data(H)'!$A$1:$BR$288))</f>
        <v>0</v>
      </c>
      <c r="AI103" s="176" cm="1">
        <f t="array" ref="AI103">_xlfn.XLOOKUP(AI$1,'PY1 Data(H)'!$A$1:$BR$1,_xlfn.XLOOKUP($A103,'PY1 Data(H)'!$A$1:$A$288,'PY1 Data(H)'!$A$1:$BR$288))</f>
        <v>0</v>
      </c>
      <c r="AJ103" s="176" cm="1">
        <f t="array" ref="AJ103">_xlfn.XLOOKUP(AJ$1,'PY1 Data(H)'!$A$1:$BR$1,_xlfn.XLOOKUP($A103,'PY1 Data(H)'!$A$1:$A$288,'PY1 Data(H)'!$A$1:$BR$288))</f>
        <v>0</v>
      </c>
      <c r="AK103" s="176" cm="1">
        <f t="array" ref="AK103">_xlfn.XLOOKUP(AK$1,'PY1 Data(H)'!$A$1:$BR$1,_xlfn.XLOOKUP($A103,'PY1 Data(H)'!$A$1:$A$288,'PY1 Data(H)'!$A$1:$BR$288))</f>
        <v>0</v>
      </c>
      <c r="AL103" s="176" cm="1">
        <f t="array" ref="AL103">_xlfn.XLOOKUP(AL$1,'PY1 Data(H)'!$A$1:$BR$1,_xlfn.XLOOKUP($A103,'PY1 Data(H)'!$A$1:$A$288,'PY1 Data(H)'!$A$1:$BR$288))</f>
        <v>0</v>
      </c>
      <c r="AM103" s="176" cm="1">
        <f t="array" ref="AM103">_xlfn.XLOOKUP(AM$1,'PY1 Data(H)'!$A$1:$BR$1,_xlfn.XLOOKUP($A103,'PY1 Data(H)'!$A$1:$A$288,'PY1 Data(H)'!$A$1:$BR$288))</f>
        <v>0</v>
      </c>
      <c r="AN103" s="176" cm="1">
        <f t="array" ref="AN103">_xlfn.XLOOKUP(AN$1,'PY1 Data(H)'!$A$1:$BR$1,_xlfn.XLOOKUP($A103,'PY1 Data(H)'!$A$1:$A$288,'PY1 Data(H)'!$A$1:$BR$288))</f>
        <v>0</v>
      </c>
      <c r="AO103" s="176" cm="1">
        <f t="array" ref="AO103">_xlfn.XLOOKUP(AO$1,'PY1 Data(H)'!$A$1:$BR$1,_xlfn.XLOOKUP($A103,'PY1 Data(H)'!$A$1:$A$288,'PY1 Data(H)'!$A$1:$BR$288))</f>
        <v>0</v>
      </c>
      <c r="AP103" s="176" cm="1">
        <f t="array" ref="AP103">_xlfn.XLOOKUP(AP$1,'PY1 Data(H)'!$A$1:$BR$1,_xlfn.XLOOKUP($A103,'PY1 Data(H)'!$A$1:$A$288,'PY1 Data(H)'!$A$1:$BR$288))</f>
        <v>0</v>
      </c>
      <c r="AQ103" s="176" cm="1">
        <f t="array" ref="AQ103">_xlfn.XLOOKUP(AQ$1,'PY1 Data(H)'!$A$1:$BR$1,_xlfn.XLOOKUP($A103,'PY1 Data(H)'!$A$1:$A$288,'PY1 Data(H)'!$A$1:$BR$288))</f>
        <v>0</v>
      </c>
      <c r="AR103" s="176" cm="1">
        <f t="array" ref="AR103">_xlfn.XLOOKUP(AR$1,'PY1 Data(H)'!$A$1:$BR$1,_xlfn.XLOOKUP($A103,'PY1 Data(H)'!$A$1:$A$288,'PY1 Data(H)'!$A$1:$BR$288))</f>
        <v>0</v>
      </c>
      <c r="AS103" s="176" cm="1">
        <f t="array" ref="AS103">_xlfn.XLOOKUP(AS$1,'PY1 Data(H)'!$A$1:$BR$1,_xlfn.XLOOKUP($A103,'PY1 Data(H)'!$A$1:$A$288,'PY1 Data(H)'!$A$1:$BR$288))</f>
        <v>0</v>
      </c>
      <c r="AT103" s="176" cm="1">
        <f t="array" ref="AT103">_xlfn.XLOOKUP(AT$1,'PY1 Data(H)'!$A$1:$BR$1,_xlfn.XLOOKUP($A103,'PY1 Data(H)'!$A$1:$A$288,'PY1 Data(H)'!$A$1:$BR$288))</f>
        <v>0</v>
      </c>
      <c r="AU103" s="176" cm="1">
        <f t="array" ref="AU103">_xlfn.XLOOKUP(AU$1,'PY1 Data(H)'!$A$1:$BR$1,_xlfn.XLOOKUP($A103,'PY1 Data(H)'!$A$1:$A$288,'PY1 Data(H)'!$A$1:$BR$288))</f>
        <v>0</v>
      </c>
      <c r="AV103" s="176" cm="1">
        <f t="array" ref="AV103">_xlfn.XLOOKUP(AV$1,'PY1 Data(H)'!$A$1:$BR$1,_xlfn.XLOOKUP($A103,'PY1 Data(H)'!$A$1:$A$288,'PY1 Data(H)'!$A$1:$BR$288))</f>
        <v>0</v>
      </c>
      <c r="AW103" s="176" cm="1">
        <f t="array" ref="AW103">_xlfn.XLOOKUP(AW$1,'PY1 Data(H)'!$A$1:$BR$1,_xlfn.XLOOKUP($A103,'PY1 Data(H)'!$A$1:$A$288,'PY1 Data(H)'!$A$1:$BR$288))</f>
        <v>0</v>
      </c>
      <c r="AX103" s="176" cm="1">
        <f t="array" ref="AX103">_xlfn.XLOOKUP(AX$1,'PY1 Data(H)'!$A$1:$BR$1,_xlfn.XLOOKUP($A103,'PY1 Data(H)'!$A$1:$A$288,'PY1 Data(H)'!$A$1:$BR$288))</f>
        <v>0</v>
      </c>
      <c r="AY103" s="176" cm="1">
        <f t="array" ref="AY103">_xlfn.XLOOKUP(AY$1,'PY1 Data(H)'!$A$1:$BR$1,_xlfn.XLOOKUP($A103,'PY1 Data(H)'!$A$1:$A$288,'PY1 Data(H)'!$A$1:$BR$288))</f>
        <v>0</v>
      </c>
      <c r="AZ103" s="176" cm="1">
        <f t="array" ref="AZ103">_xlfn.XLOOKUP(AZ$1,'PY1 Data(H)'!$A$1:$BR$1,_xlfn.XLOOKUP($A103,'PY1 Data(H)'!$A$1:$A$288,'PY1 Data(H)'!$A$1:$BR$288))</f>
        <v>0</v>
      </c>
    </row>
    <row r="104" spans="1:52" x14ac:dyDescent="0.3">
      <c r="A104">
        <v>639</v>
      </c>
      <c r="D104" s="176" cm="1">
        <f t="array" ref="D104">_xlfn.XLOOKUP(D$1,'PY1 Data(H)'!$A$1:$BR$1,_xlfn.XLOOKUP($A104,'PY1 Data(H)'!$A$1:$A$288,'PY1 Data(H)'!$A$1:$BR$288))</f>
        <v>0</v>
      </c>
      <c r="E104" s="176" cm="1">
        <f t="array" ref="E104">_xlfn.XLOOKUP(E$1,'PY1 Data(H)'!$A$1:$BR$1,_xlfn.XLOOKUP($A104,'PY1 Data(H)'!$A$1:$A$288,'PY1 Data(H)'!$A$1:$BR$288))</f>
        <v>0</v>
      </c>
      <c r="F104" s="176" cm="1">
        <f t="array" ref="F104">_xlfn.XLOOKUP(F$1,'PY1 Data(H)'!$A$1:$BR$1,_xlfn.XLOOKUP($A104,'PY1 Data(H)'!$A$1:$A$288,'PY1 Data(H)'!$A$1:$BR$288))</f>
        <v>0</v>
      </c>
      <c r="G104" s="176" cm="1">
        <f t="array" ref="G104">_xlfn.XLOOKUP(G$1,'PY1 Data(H)'!$A$1:$BR$1,_xlfn.XLOOKUP($A104,'PY1 Data(H)'!$A$1:$A$288,'PY1 Data(H)'!$A$1:$BR$288))</f>
        <v>0</v>
      </c>
      <c r="H104" s="176" cm="1">
        <f t="array" ref="H104">_xlfn.XLOOKUP(H$1,'PY1 Data(H)'!$A$1:$BR$1,_xlfn.XLOOKUP($A104,'PY1 Data(H)'!$A$1:$A$288,'PY1 Data(H)'!$A$1:$BR$288))</f>
        <v>0</v>
      </c>
      <c r="I104" s="176" cm="1">
        <f t="array" ref="I104">_xlfn.XLOOKUP(I$1,'PY1 Data(H)'!$A$1:$BR$1,_xlfn.XLOOKUP($A104,'PY1 Data(H)'!$A$1:$A$288,'PY1 Data(H)'!$A$1:$BR$288))</f>
        <v>0</v>
      </c>
      <c r="J104" s="176" cm="1">
        <f t="array" ref="J104">_xlfn.XLOOKUP(J$1,'PY1 Data(H)'!$A$1:$BR$1,_xlfn.XLOOKUP($A104,'PY1 Data(H)'!$A$1:$A$288,'PY1 Data(H)'!$A$1:$BR$288))</f>
        <v>0</v>
      </c>
      <c r="K104" s="176" cm="1">
        <f t="array" ref="K104">_xlfn.XLOOKUP(K$1,'PY1 Data(H)'!$A$1:$BR$1,_xlfn.XLOOKUP($A104,'PY1 Data(H)'!$A$1:$A$288,'PY1 Data(H)'!$A$1:$BR$288))</f>
        <v>0</v>
      </c>
      <c r="L104" s="176" cm="1">
        <f t="array" ref="L104">_xlfn.XLOOKUP(L$1,'PY1 Data(H)'!$A$1:$BR$1,_xlfn.XLOOKUP($A104,'PY1 Data(H)'!$A$1:$A$288,'PY1 Data(H)'!$A$1:$BR$288))</f>
        <v>0</v>
      </c>
      <c r="M104" s="176" cm="1">
        <f t="array" ref="M104">_xlfn.XLOOKUP(M$1,'PY1 Data(H)'!$A$1:$BR$1,_xlfn.XLOOKUP($A104,'PY1 Data(H)'!$A$1:$A$288,'PY1 Data(H)'!$A$1:$BR$288))</f>
        <v>0</v>
      </c>
      <c r="N104" s="176" cm="1">
        <f t="array" ref="N104">_xlfn.XLOOKUP(N$1,'PY1 Data(H)'!$A$1:$BR$1,_xlfn.XLOOKUP($A104,'PY1 Data(H)'!$A$1:$A$288,'PY1 Data(H)'!$A$1:$BR$288))</f>
        <v>0</v>
      </c>
      <c r="O104" s="176" cm="1">
        <f t="array" ref="O104">_xlfn.XLOOKUP(O$1,'PY1 Data(H)'!$A$1:$BR$1,_xlfn.XLOOKUP($A104,'PY1 Data(H)'!$A$1:$A$288,'PY1 Data(H)'!$A$1:$BR$288))</f>
        <v>0</v>
      </c>
      <c r="P104" s="176" cm="1">
        <f t="array" ref="P104">_xlfn.XLOOKUP(P$1,'PY1 Data(H)'!$A$1:$BR$1,_xlfn.XLOOKUP($A104,'PY1 Data(H)'!$A$1:$A$288,'PY1 Data(H)'!$A$1:$BR$288))</f>
        <v>82165057</v>
      </c>
      <c r="Q104" s="176" cm="1">
        <f t="array" ref="Q104">_xlfn.XLOOKUP(Q$1,'PY1 Data(H)'!$A$1:$BR$1,_xlfn.XLOOKUP($A104,'PY1 Data(H)'!$A$1:$A$288,'PY1 Data(H)'!$A$1:$BR$288))</f>
        <v>0</v>
      </c>
      <c r="R104" s="176" cm="1">
        <f t="array" ref="R104">_xlfn.XLOOKUP(R$1,'PY1 Data(H)'!$A$1:$BR$1,_xlfn.XLOOKUP($A104,'PY1 Data(H)'!$A$1:$A$288,'PY1 Data(H)'!$A$1:$BR$288))</f>
        <v>0</v>
      </c>
      <c r="S104" s="176" cm="1">
        <f t="array" ref="S104">_xlfn.XLOOKUP(S$1,'PY1 Data(H)'!$A$1:$BR$1,_xlfn.XLOOKUP($A104,'PY1 Data(H)'!$A$1:$A$288,'PY1 Data(H)'!$A$1:$BR$288))</f>
        <v>0</v>
      </c>
      <c r="T104" s="176" cm="1">
        <f t="array" ref="T104">_xlfn.XLOOKUP(T$1,'PY1 Data(H)'!$A$1:$BR$1,_xlfn.XLOOKUP($A104,'PY1 Data(H)'!$A$1:$A$288,'PY1 Data(H)'!$A$1:$BR$288))</f>
        <v>0</v>
      </c>
      <c r="U104" s="176" cm="1">
        <f t="array" ref="U104">_xlfn.XLOOKUP(U$1,'PY1 Data(H)'!$A$1:$BR$1,_xlfn.XLOOKUP($A104,'PY1 Data(H)'!$A$1:$A$288,'PY1 Data(H)'!$A$1:$BR$288))</f>
        <v>22154045</v>
      </c>
      <c r="V104" s="176" cm="1">
        <f t="array" ref="V104">_xlfn.XLOOKUP(V$1,'PY1 Data(H)'!$A$1:$BR$1,_xlfn.XLOOKUP($A104,'PY1 Data(H)'!$A$1:$A$288,'PY1 Data(H)'!$A$1:$BR$288))</f>
        <v>0</v>
      </c>
      <c r="W104" s="176" cm="1">
        <f t="array" ref="W104">_xlfn.XLOOKUP(W$1,'PY1 Data(H)'!$A$1:$BR$1,_xlfn.XLOOKUP($A104,'PY1 Data(H)'!$A$1:$A$288,'PY1 Data(H)'!$A$1:$BR$288))</f>
        <v>0</v>
      </c>
      <c r="X104" s="176" cm="1">
        <f t="array" ref="X104">_xlfn.XLOOKUP(X$1,'PY1 Data(H)'!$A$1:$BR$1,_xlfn.XLOOKUP($A104,'PY1 Data(H)'!$A$1:$A$288,'PY1 Data(H)'!$A$1:$BR$288))</f>
        <v>0</v>
      </c>
      <c r="Y104" s="176" cm="1">
        <f t="array" ref="Y104">_xlfn.XLOOKUP(Y$1,'PY1 Data(H)'!$A$1:$BR$1,_xlfn.XLOOKUP($A104,'PY1 Data(H)'!$A$1:$A$288,'PY1 Data(H)'!$A$1:$BR$288))</f>
        <v>0</v>
      </c>
      <c r="Z104" s="176" cm="1">
        <f t="array" ref="Z104">_xlfn.XLOOKUP(Z$1,'PY1 Data(H)'!$A$1:$BR$1,_xlfn.XLOOKUP($A104,'PY1 Data(H)'!$A$1:$A$288,'PY1 Data(H)'!$A$1:$BR$288))</f>
        <v>0</v>
      </c>
      <c r="AA104" s="176" cm="1">
        <f t="array" ref="AA104">_xlfn.XLOOKUP(AA$1,'PY1 Data(H)'!$A$1:$BR$1,_xlfn.XLOOKUP($A104,'PY1 Data(H)'!$A$1:$A$288,'PY1 Data(H)'!$A$1:$BR$288))</f>
        <v>0</v>
      </c>
      <c r="AB104" s="176" cm="1">
        <f t="array" ref="AB104">_xlfn.XLOOKUP(AB$1,'PY1 Data(H)'!$A$1:$BR$1,_xlfn.XLOOKUP($A104,'PY1 Data(H)'!$A$1:$A$288,'PY1 Data(H)'!$A$1:$BR$288))</f>
        <v>0</v>
      </c>
      <c r="AC104" s="176" cm="1">
        <f t="array" ref="AC104">_xlfn.XLOOKUP(AC$1,'PY1 Data(H)'!$A$1:$BR$1,_xlfn.XLOOKUP($A104,'PY1 Data(H)'!$A$1:$A$288,'PY1 Data(H)'!$A$1:$BR$288))</f>
        <v>0</v>
      </c>
      <c r="AD104" s="176" cm="1">
        <f t="array" ref="AD104">_xlfn.XLOOKUP(AD$1,'PY1 Data(H)'!$A$1:$BR$1,_xlfn.XLOOKUP($A104,'PY1 Data(H)'!$A$1:$A$288,'PY1 Data(H)'!$A$1:$BR$288))</f>
        <v>0</v>
      </c>
      <c r="AE104" s="176" cm="1">
        <f t="array" ref="AE104">_xlfn.XLOOKUP(AE$1,'PY1 Data(H)'!$A$1:$BR$1,_xlfn.XLOOKUP($A104,'PY1 Data(H)'!$A$1:$A$288,'PY1 Data(H)'!$A$1:$BR$288))</f>
        <v>0</v>
      </c>
      <c r="AF104" s="176" cm="1">
        <f t="array" ref="AF104">_xlfn.XLOOKUP(AF$1,'PY1 Data(H)'!$A$1:$BR$1,_xlfn.XLOOKUP($A104,'PY1 Data(H)'!$A$1:$A$288,'PY1 Data(H)'!$A$1:$BR$288))</f>
        <v>0</v>
      </c>
      <c r="AG104" s="176" cm="1">
        <f t="array" ref="AG104">_xlfn.XLOOKUP(AG$1,'PY1 Data(H)'!$A$1:$BR$1,_xlfn.XLOOKUP($A104,'PY1 Data(H)'!$A$1:$A$288,'PY1 Data(H)'!$A$1:$BR$288))</f>
        <v>0</v>
      </c>
      <c r="AH104" s="176" cm="1">
        <f t="array" ref="AH104">_xlfn.XLOOKUP(AH$1,'PY1 Data(H)'!$A$1:$BR$1,_xlfn.XLOOKUP($A104,'PY1 Data(H)'!$A$1:$A$288,'PY1 Data(H)'!$A$1:$BR$288))</f>
        <v>0</v>
      </c>
      <c r="AI104" s="176" cm="1">
        <f t="array" ref="AI104">_xlfn.XLOOKUP(AI$1,'PY1 Data(H)'!$A$1:$BR$1,_xlfn.XLOOKUP($A104,'PY1 Data(H)'!$A$1:$A$288,'PY1 Data(H)'!$A$1:$BR$288))</f>
        <v>0</v>
      </c>
      <c r="AJ104" s="176" cm="1">
        <f t="array" ref="AJ104">_xlfn.XLOOKUP(AJ$1,'PY1 Data(H)'!$A$1:$BR$1,_xlfn.XLOOKUP($A104,'PY1 Data(H)'!$A$1:$A$288,'PY1 Data(H)'!$A$1:$BR$288))</f>
        <v>0</v>
      </c>
      <c r="AK104" s="176" cm="1">
        <f t="array" ref="AK104">_xlfn.XLOOKUP(AK$1,'PY1 Data(H)'!$A$1:$BR$1,_xlfn.XLOOKUP($A104,'PY1 Data(H)'!$A$1:$A$288,'PY1 Data(H)'!$A$1:$BR$288))</f>
        <v>0</v>
      </c>
      <c r="AL104" s="176" cm="1">
        <f t="array" ref="AL104">_xlfn.XLOOKUP(AL$1,'PY1 Data(H)'!$A$1:$BR$1,_xlfn.XLOOKUP($A104,'PY1 Data(H)'!$A$1:$A$288,'PY1 Data(H)'!$A$1:$BR$288))</f>
        <v>0</v>
      </c>
      <c r="AM104" s="176" cm="1">
        <f t="array" ref="AM104">_xlfn.XLOOKUP(AM$1,'PY1 Data(H)'!$A$1:$BR$1,_xlfn.XLOOKUP($A104,'PY1 Data(H)'!$A$1:$A$288,'PY1 Data(H)'!$A$1:$BR$288))</f>
        <v>0</v>
      </c>
      <c r="AN104" s="176" cm="1">
        <f t="array" ref="AN104">_xlfn.XLOOKUP(AN$1,'PY1 Data(H)'!$A$1:$BR$1,_xlfn.XLOOKUP($A104,'PY1 Data(H)'!$A$1:$A$288,'PY1 Data(H)'!$A$1:$BR$288))</f>
        <v>0</v>
      </c>
      <c r="AO104" s="176" cm="1">
        <f t="array" ref="AO104">_xlfn.XLOOKUP(AO$1,'PY1 Data(H)'!$A$1:$BR$1,_xlfn.XLOOKUP($A104,'PY1 Data(H)'!$A$1:$A$288,'PY1 Data(H)'!$A$1:$BR$288))</f>
        <v>0</v>
      </c>
      <c r="AP104" s="176" cm="1">
        <f t="array" ref="AP104">_xlfn.XLOOKUP(AP$1,'PY1 Data(H)'!$A$1:$BR$1,_xlfn.XLOOKUP($A104,'PY1 Data(H)'!$A$1:$A$288,'PY1 Data(H)'!$A$1:$BR$288))</f>
        <v>0</v>
      </c>
      <c r="AQ104" s="176" cm="1">
        <f t="array" ref="AQ104">_xlfn.XLOOKUP(AQ$1,'PY1 Data(H)'!$A$1:$BR$1,_xlfn.XLOOKUP($A104,'PY1 Data(H)'!$A$1:$A$288,'PY1 Data(H)'!$A$1:$BR$288))</f>
        <v>0</v>
      </c>
      <c r="AR104" s="176" cm="1">
        <f t="array" ref="AR104">_xlfn.XLOOKUP(AR$1,'PY1 Data(H)'!$A$1:$BR$1,_xlfn.XLOOKUP($A104,'PY1 Data(H)'!$A$1:$A$288,'PY1 Data(H)'!$A$1:$BR$288))</f>
        <v>0</v>
      </c>
      <c r="AS104" s="176" cm="1">
        <f t="array" ref="AS104">_xlfn.XLOOKUP(AS$1,'PY1 Data(H)'!$A$1:$BR$1,_xlfn.XLOOKUP($A104,'PY1 Data(H)'!$A$1:$A$288,'PY1 Data(H)'!$A$1:$BR$288))</f>
        <v>0</v>
      </c>
      <c r="AT104" s="176" cm="1">
        <f t="array" ref="AT104">_xlfn.XLOOKUP(AT$1,'PY1 Data(H)'!$A$1:$BR$1,_xlfn.XLOOKUP($A104,'PY1 Data(H)'!$A$1:$A$288,'PY1 Data(H)'!$A$1:$BR$288))</f>
        <v>0</v>
      </c>
      <c r="AU104" s="176" cm="1">
        <f t="array" ref="AU104">_xlfn.XLOOKUP(AU$1,'PY1 Data(H)'!$A$1:$BR$1,_xlfn.XLOOKUP($A104,'PY1 Data(H)'!$A$1:$A$288,'PY1 Data(H)'!$A$1:$BR$288))</f>
        <v>0</v>
      </c>
      <c r="AV104" s="176" cm="1">
        <f t="array" ref="AV104">_xlfn.XLOOKUP(AV$1,'PY1 Data(H)'!$A$1:$BR$1,_xlfn.XLOOKUP($A104,'PY1 Data(H)'!$A$1:$A$288,'PY1 Data(H)'!$A$1:$BR$288))</f>
        <v>0</v>
      </c>
      <c r="AW104" s="176" cm="1">
        <f t="array" ref="AW104">_xlfn.XLOOKUP(AW$1,'PY1 Data(H)'!$A$1:$BR$1,_xlfn.XLOOKUP($A104,'PY1 Data(H)'!$A$1:$A$288,'PY1 Data(H)'!$A$1:$BR$288))</f>
        <v>0</v>
      </c>
      <c r="AX104" s="176" cm="1">
        <f t="array" ref="AX104">_xlfn.XLOOKUP(AX$1,'PY1 Data(H)'!$A$1:$BR$1,_xlfn.XLOOKUP($A104,'PY1 Data(H)'!$A$1:$A$288,'PY1 Data(H)'!$A$1:$BR$288))</f>
        <v>0</v>
      </c>
      <c r="AY104" s="176" cm="1">
        <f t="array" ref="AY104">_xlfn.XLOOKUP(AY$1,'PY1 Data(H)'!$A$1:$BR$1,_xlfn.XLOOKUP($A104,'PY1 Data(H)'!$A$1:$A$288,'PY1 Data(H)'!$A$1:$BR$288))</f>
        <v>0</v>
      </c>
      <c r="AZ104" s="176" cm="1">
        <f t="array" ref="AZ104">_xlfn.XLOOKUP(AZ$1,'PY1 Data(H)'!$A$1:$BR$1,_xlfn.XLOOKUP($A104,'PY1 Data(H)'!$A$1:$A$288,'PY1 Data(H)'!$A$1:$BR$288))</f>
        <v>0</v>
      </c>
    </row>
    <row r="105" spans="1:52" x14ac:dyDescent="0.3">
      <c r="A105">
        <v>640</v>
      </c>
      <c r="D105" s="176" cm="1">
        <f t="array" ref="D105">_xlfn.XLOOKUP(D$1,'PY1 Data(H)'!$A$1:$BR$1,_xlfn.XLOOKUP($A105,'PY1 Data(H)'!$A$1:$A$288,'PY1 Data(H)'!$A$1:$BR$288))</f>
        <v>0</v>
      </c>
      <c r="E105" s="176" cm="1">
        <f t="array" ref="E105">_xlfn.XLOOKUP(E$1,'PY1 Data(H)'!$A$1:$BR$1,_xlfn.XLOOKUP($A105,'PY1 Data(H)'!$A$1:$A$288,'PY1 Data(H)'!$A$1:$BR$288))</f>
        <v>0</v>
      </c>
      <c r="F105" s="176" cm="1">
        <f t="array" ref="F105">_xlfn.XLOOKUP(F$1,'PY1 Data(H)'!$A$1:$BR$1,_xlfn.XLOOKUP($A105,'PY1 Data(H)'!$A$1:$A$288,'PY1 Data(H)'!$A$1:$BR$288))</f>
        <v>0</v>
      </c>
      <c r="G105" s="176" cm="1">
        <f t="array" ref="G105">_xlfn.XLOOKUP(G$1,'PY1 Data(H)'!$A$1:$BR$1,_xlfn.XLOOKUP($A105,'PY1 Data(H)'!$A$1:$A$288,'PY1 Data(H)'!$A$1:$BR$288))</f>
        <v>0</v>
      </c>
      <c r="H105" s="176" cm="1">
        <f t="array" ref="H105">_xlfn.XLOOKUP(H$1,'PY1 Data(H)'!$A$1:$BR$1,_xlfn.XLOOKUP($A105,'PY1 Data(H)'!$A$1:$A$288,'PY1 Data(H)'!$A$1:$BR$288))</f>
        <v>0</v>
      </c>
      <c r="I105" s="176" cm="1">
        <f t="array" ref="I105">_xlfn.XLOOKUP(I$1,'PY1 Data(H)'!$A$1:$BR$1,_xlfn.XLOOKUP($A105,'PY1 Data(H)'!$A$1:$A$288,'PY1 Data(H)'!$A$1:$BR$288))</f>
        <v>0</v>
      </c>
      <c r="J105" s="176" cm="1">
        <f t="array" ref="J105">_xlfn.XLOOKUP(J$1,'PY1 Data(H)'!$A$1:$BR$1,_xlfn.XLOOKUP($A105,'PY1 Data(H)'!$A$1:$A$288,'PY1 Data(H)'!$A$1:$BR$288))</f>
        <v>0</v>
      </c>
      <c r="K105" s="176" cm="1">
        <f t="array" ref="K105">_xlfn.XLOOKUP(K$1,'PY1 Data(H)'!$A$1:$BR$1,_xlfn.XLOOKUP($A105,'PY1 Data(H)'!$A$1:$A$288,'PY1 Data(H)'!$A$1:$BR$288))</f>
        <v>0</v>
      </c>
      <c r="L105" s="176" cm="1">
        <f t="array" ref="L105">_xlfn.XLOOKUP(L$1,'PY1 Data(H)'!$A$1:$BR$1,_xlfn.XLOOKUP($A105,'PY1 Data(H)'!$A$1:$A$288,'PY1 Data(H)'!$A$1:$BR$288))</f>
        <v>0</v>
      </c>
      <c r="M105" s="176" cm="1">
        <f t="array" ref="M105">_xlfn.XLOOKUP(M$1,'PY1 Data(H)'!$A$1:$BR$1,_xlfn.XLOOKUP($A105,'PY1 Data(H)'!$A$1:$A$288,'PY1 Data(H)'!$A$1:$BR$288))</f>
        <v>0</v>
      </c>
      <c r="N105" s="176" cm="1">
        <f t="array" ref="N105">_xlfn.XLOOKUP(N$1,'PY1 Data(H)'!$A$1:$BR$1,_xlfn.XLOOKUP($A105,'PY1 Data(H)'!$A$1:$A$288,'PY1 Data(H)'!$A$1:$BR$288))</f>
        <v>0</v>
      </c>
      <c r="O105" s="176" cm="1">
        <f t="array" ref="O105">_xlfn.XLOOKUP(O$1,'PY1 Data(H)'!$A$1:$BR$1,_xlfn.XLOOKUP($A105,'PY1 Data(H)'!$A$1:$A$288,'PY1 Data(H)'!$A$1:$BR$288))</f>
        <v>0</v>
      </c>
      <c r="P105" s="176" cm="1">
        <f t="array" ref="P105">_xlfn.XLOOKUP(P$1,'PY1 Data(H)'!$A$1:$BR$1,_xlfn.XLOOKUP($A105,'PY1 Data(H)'!$A$1:$A$288,'PY1 Data(H)'!$A$1:$BR$288))</f>
        <v>0</v>
      </c>
      <c r="Q105" s="176" cm="1">
        <f t="array" ref="Q105">_xlfn.XLOOKUP(Q$1,'PY1 Data(H)'!$A$1:$BR$1,_xlfn.XLOOKUP($A105,'PY1 Data(H)'!$A$1:$A$288,'PY1 Data(H)'!$A$1:$BR$288))</f>
        <v>0</v>
      </c>
      <c r="R105" s="176" cm="1">
        <f t="array" ref="R105">_xlfn.XLOOKUP(R$1,'PY1 Data(H)'!$A$1:$BR$1,_xlfn.XLOOKUP($A105,'PY1 Data(H)'!$A$1:$A$288,'PY1 Data(H)'!$A$1:$BR$288))</f>
        <v>0</v>
      </c>
      <c r="S105" s="176" cm="1">
        <f t="array" ref="S105">_xlfn.XLOOKUP(S$1,'PY1 Data(H)'!$A$1:$BR$1,_xlfn.XLOOKUP($A105,'PY1 Data(H)'!$A$1:$A$288,'PY1 Data(H)'!$A$1:$BR$288))</f>
        <v>0</v>
      </c>
      <c r="T105" s="176" cm="1">
        <f t="array" ref="T105">_xlfn.XLOOKUP(T$1,'PY1 Data(H)'!$A$1:$BR$1,_xlfn.XLOOKUP($A105,'PY1 Data(H)'!$A$1:$A$288,'PY1 Data(H)'!$A$1:$BR$288))</f>
        <v>0</v>
      </c>
      <c r="U105" s="176" cm="1">
        <f t="array" ref="U105">_xlfn.XLOOKUP(U$1,'PY1 Data(H)'!$A$1:$BR$1,_xlfn.XLOOKUP($A105,'PY1 Data(H)'!$A$1:$A$288,'PY1 Data(H)'!$A$1:$BR$288))</f>
        <v>0</v>
      </c>
      <c r="V105" s="176" cm="1">
        <f t="array" ref="V105">_xlfn.XLOOKUP(V$1,'PY1 Data(H)'!$A$1:$BR$1,_xlfn.XLOOKUP($A105,'PY1 Data(H)'!$A$1:$A$288,'PY1 Data(H)'!$A$1:$BR$288))</f>
        <v>0</v>
      </c>
      <c r="W105" s="176" cm="1">
        <f t="array" ref="W105">_xlfn.XLOOKUP(W$1,'PY1 Data(H)'!$A$1:$BR$1,_xlfn.XLOOKUP($A105,'PY1 Data(H)'!$A$1:$A$288,'PY1 Data(H)'!$A$1:$BR$288))</f>
        <v>0</v>
      </c>
      <c r="X105" s="176" cm="1">
        <f t="array" ref="X105">_xlfn.XLOOKUP(X$1,'PY1 Data(H)'!$A$1:$BR$1,_xlfn.XLOOKUP($A105,'PY1 Data(H)'!$A$1:$A$288,'PY1 Data(H)'!$A$1:$BR$288))</f>
        <v>0</v>
      </c>
      <c r="Y105" s="176" cm="1">
        <f t="array" ref="Y105">_xlfn.XLOOKUP(Y$1,'PY1 Data(H)'!$A$1:$BR$1,_xlfn.XLOOKUP($A105,'PY1 Data(H)'!$A$1:$A$288,'PY1 Data(H)'!$A$1:$BR$288))</f>
        <v>0</v>
      </c>
      <c r="Z105" s="176" cm="1">
        <f t="array" ref="Z105">_xlfn.XLOOKUP(Z$1,'PY1 Data(H)'!$A$1:$BR$1,_xlfn.XLOOKUP($A105,'PY1 Data(H)'!$A$1:$A$288,'PY1 Data(H)'!$A$1:$BR$288))</f>
        <v>0</v>
      </c>
      <c r="AA105" s="176" cm="1">
        <f t="array" ref="AA105">_xlfn.XLOOKUP(AA$1,'PY1 Data(H)'!$A$1:$BR$1,_xlfn.XLOOKUP($A105,'PY1 Data(H)'!$A$1:$A$288,'PY1 Data(H)'!$A$1:$BR$288))</f>
        <v>0</v>
      </c>
      <c r="AB105" s="176" cm="1">
        <f t="array" ref="AB105">_xlfn.XLOOKUP(AB$1,'PY1 Data(H)'!$A$1:$BR$1,_xlfn.XLOOKUP($A105,'PY1 Data(H)'!$A$1:$A$288,'PY1 Data(H)'!$A$1:$BR$288))</f>
        <v>0</v>
      </c>
      <c r="AC105" s="176" cm="1">
        <f t="array" ref="AC105">_xlfn.XLOOKUP(AC$1,'PY1 Data(H)'!$A$1:$BR$1,_xlfn.XLOOKUP($A105,'PY1 Data(H)'!$A$1:$A$288,'PY1 Data(H)'!$A$1:$BR$288))</f>
        <v>0</v>
      </c>
      <c r="AD105" s="176" cm="1">
        <f t="array" ref="AD105">_xlfn.XLOOKUP(AD$1,'PY1 Data(H)'!$A$1:$BR$1,_xlfn.XLOOKUP($A105,'PY1 Data(H)'!$A$1:$A$288,'PY1 Data(H)'!$A$1:$BR$288))</f>
        <v>0</v>
      </c>
      <c r="AE105" s="176" cm="1">
        <f t="array" ref="AE105">_xlfn.XLOOKUP(AE$1,'PY1 Data(H)'!$A$1:$BR$1,_xlfn.XLOOKUP($A105,'PY1 Data(H)'!$A$1:$A$288,'PY1 Data(H)'!$A$1:$BR$288))</f>
        <v>0</v>
      </c>
      <c r="AF105" s="176" cm="1">
        <f t="array" ref="AF105">_xlfn.XLOOKUP(AF$1,'PY1 Data(H)'!$A$1:$BR$1,_xlfn.XLOOKUP($A105,'PY1 Data(H)'!$A$1:$A$288,'PY1 Data(H)'!$A$1:$BR$288))</f>
        <v>0</v>
      </c>
      <c r="AG105" s="176" cm="1">
        <f t="array" ref="AG105">_xlfn.XLOOKUP(AG$1,'PY1 Data(H)'!$A$1:$BR$1,_xlfn.XLOOKUP($A105,'PY1 Data(H)'!$A$1:$A$288,'PY1 Data(H)'!$A$1:$BR$288))</f>
        <v>0</v>
      </c>
      <c r="AH105" s="176" cm="1">
        <f t="array" ref="AH105">_xlfn.XLOOKUP(AH$1,'PY1 Data(H)'!$A$1:$BR$1,_xlfn.XLOOKUP($A105,'PY1 Data(H)'!$A$1:$A$288,'PY1 Data(H)'!$A$1:$BR$288))</f>
        <v>0</v>
      </c>
      <c r="AI105" s="176" cm="1">
        <f t="array" ref="AI105">_xlfn.XLOOKUP(AI$1,'PY1 Data(H)'!$A$1:$BR$1,_xlfn.XLOOKUP($A105,'PY1 Data(H)'!$A$1:$A$288,'PY1 Data(H)'!$A$1:$BR$288))</f>
        <v>0</v>
      </c>
      <c r="AJ105" s="176" cm="1">
        <f t="array" ref="AJ105">_xlfn.XLOOKUP(AJ$1,'PY1 Data(H)'!$A$1:$BR$1,_xlfn.XLOOKUP($A105,'PY1 Data(H)'!$A$1:$A$288,'PY1 Data(H)'!$A$1:$BR$288))</f>
        <v>0</v>
      </c>
      <c r="AK105" s="176" cm="1">
        <f t="array" ref="AK105">_xlfn.XLOOKUP(AK$1,'PY1 Data(H)'!$A$1:$BR$1,_xlfn.XLOOKUP($A105,'PY1 Data(H)'!$A$1:$A$288,'PY1 Data(H)'!$A$1:$BR$288))</f>
        <v>0</v>
      </c>
      <c r="AL105" s="176" cm="1">
        <f t="array" ref="AL105">_xlfn.XLOOKUP(AL$1,'PY1 Data(H)'!$A$1:$BR$1,_xlfn.XLOOKUP($A105,'PY1 Data(H)'!$A$1:$A$288,'PY1 Data(H)'!$A$1:$BR$288))</f>
        <v>0</v>
      </c>
      <c r="AM105" s="176" cm="1">
        <f t="array" ref="AM105">_xlfn.XLOOKUP(AM$1,'PY1 Data(H)'!$A$1:$BR$1,_xlfn.XLOOKUP($A105,'PY1 Data(H)'!$A$1:$A$288,'PY1 Data(H)'!$A$1:$BR$288))</f>
        <v>0</v>
      </c>
      <c r="AN105" s="176" cm="1">
        <f t="array" ref="AN105">_xlfn.XLOOKUP(AN$1,'PY1 Data(H)'!$A$1:$BR$1,_xlfn.XLOOKUP($A105,'PY1 Data(H)'!$A$1:$A$288,'PY1 Data(H)'!$A$1:$BR$288))</f>
        <v>0</v>
      </c>
      <c r="AO105" s="176" cm="1">
        <f t="array" ref="AO105">_xlfn.XLOOKUP(AO$1,'PY1 Data(H)'!$A$1:$BR$1,_xlfn.XLOOKUP($A105,'PY1 Data(H)'!$A$1:$A$288,'PY1 Data(H)'!$A$1:$BR$288))</f>
        <v>0</v>
      </c>
      <c r="AP105" s="176" cm="1">
        <f t="array" ref="AP105">_xlfn.XLOOKUP(AP$1,'PY1 Data(H)'!$A$1:$BR$1,_xlfn.XLOOKUP($A105,'PY1 Data(H)'!$A$1:$A$288,'PY1 Data(H)'!$A$1:$BR$288))</f>
        <v>0</v>
      </c>
      <c r="AQ105" s="176" cm="1">
        <f t="array" ref="AQ105">_xlfn.XLOOKUP(AQ$1,'PY1 Data(H)'!$A$1:$BR$1,_xlfn.XLOOKUP($A105,'PY1 Data(H)'!$A$1:$A$288,'PY1 Data(H)'!$A$1:$BR$288))</f>
        <v>0</v>
      </c>
      <c r="AR105" s="176" cm="1">
        <f t="array" ref="AR105">_xlfn.XLOOKUP(AR$1,'PY1 Data(H)'!$A$1:$BR$1,_xlfn.XLOOKUP($A105,'PY1 Data(H)'!$A$1:$A$288,'PY1 Data(H)'!$A$1:$BR$288))</f>
        <v>0</v>
      </c>
      <c r="AS105" s="176" cm="1">
        <f t="array" ref="AS105">_xlfn.XLOOKUP(AS$1,'PY1 Data(H)'!$A$1:$BR$1,_xlfn.XLOOKUP($A105,'PY1 Data(H)'!$A$1:$A$288,'PY1 Data(H)'!$A$1:$BR$288))</f>
        <v>0</v>
      </c>
      <c r="AT105" s="176" cm="1">
        <f t="array" ref="AT105">_xlfn.XLOOKUP(AT$1,'PY1 Data(H)'!$A$1:$BR$1,_xlfn.XLOOKUP($A105,'PY1 Data(H)'!$A$1:$A$288,'PY1 Data(H)'!$A$1:$BR$288))</f>
        <v>0</v>
      </c>
      <c r="AU105" s="176" cm="1">
        <f t="array" ref="AU105">_xlfn.XLOOKUP(AU$1,'PY1 Data(H)'!$A$1:$BR$1,_xlfn.XLOOKUP($A105,'PY1 Data(H)'!$A$1:$A$288,'PY1 Data(H)'!$A$1:$BR$288))</f>
        <v>0</v>
      </c>
      <c r="AV105" s="176" cm="1">
        <f t="array" ref="AV105">_xlfn.XLOOKUP(AV$1,'PY1 Data(H)'!$A$1:$BR$1,_xlfn.XLOOKUP($A105,'PY1 Data(H)'!$A$1:$A$288,'PY1 Data(H)'!$A$1:$BR$288))</f>
        <v>0</v>
      </c>
      <c r="AW105" s="176" cm="1">
        <f t="array" ref="AW105">_xlfn.XLOOKUP(AW$1,'PY1 Data(H)'!$A$1:$BR$1,_xlfn.XLOOKUP($A105,'PY1 Data(H)'!$A$1:$A$288,'PY1 Data(H)'!$A$1:$BR$288))</f>
        <v>0</v>
      </c>
      <c r="AX105" s="176" cm="1">
        <f t="array" ref="AX105">_xlfn.XLOOKUP(AX$1,'PY1 Data(H)'!$A$1:$BR$1,_xlfn.XLOOKUP($A105,'PY1 Data(H)'!$A$1:$A$288,'PY1 Data(H)'!$A$1:$BR$288))</f>
        <v>0</v>
      </c>
      <c r="AY105" s="176" cm="1">
        <f t="array" ref="AY105">_xlfn.XLOOKUP(AY$1,'PY1 Data(H)'!$A$1:$BR$1,_xlfn.XLOOKUP($A105,'PY1 Data(H)'!$A$1:$A$288,'PY1 Data(H)'!$A$1:$BR$288))</f>
        <v>0</v>
      </c>
      <c r="AZ105" s="176" cm="1">
        <f t="array" ref="AZ105">_xlfn.XLOOKUP(AZ$1,'PY1 Data(H)'!$A$1:$BR$1,_xlfn.XLOOKUP($A105,'PY1 Data(H)'!$A$1:$A$288,'PY1 Data(H)'!$A$1:$BR$288))</f>
        <v>0</v>
      </c>
    </row>
    <row r="106" spans="1:52" x14ac:dyDescent="0.3">
      <c r="A106">
        <v>641</v>
      </c>
      <c r="D106" s="176" cm="1">
        <f t="array" ref="D106">_xlfn.XLOOKUP(D$1,'PY1 Data(H)'!$A$1:$BR$1,_xlfn.XLOOKUP($A106,'PY1 Data(H)'!$A$1:$A$288,'PY1 Data(H)'!$A$1:$BR$288))</f>
        <v>0</v>
      </c>
      <c r="E106" s="176" cm="1">
        <f t="array" ref="E106">_xlfn.XLOOKUP(E$1,'PY1 Data(H)'!$A$1:$BR$1,_xlfn.XLOOKUP($A106,'PY1 Data(H)'!$A$1:$A$288,'PY1 Data(H)'!$A$1:$BR$288))</f>
        <v>0</v>
      </c>
      <c r="F106" s="176" cm="1">
        <f t="array" ref="F106">_xlfn.XLOOKUP(F$1,'PY1 Data(H)'!$A$1:$BR$1,_xlfn.XLOOKUP($A106,'PY1 Data(H)'!$A$1:$A$288,'PY1 Data(H)'!$A$1:$BR$288))</f>
        <v>0</v>
      </c>
      <c r="G106" s="176" cm="1">
        <f t="array" ref="G106">_xlfn.XLOOKUP(G$1,'PY1 Data(H)'!$A$1:$BR$1,_xlfn.XLOOKUP($A106,'PY1 Data(H)'!$A$1:$A$288,'PY1 Data(H)'!$A$1:$BR$288))</f>
        <v>0</v>
      </c>
      <c r="H106" s="176" cm="1">
        <f t="array" ref="H106">_xlfn.XLOOKUP(H$1,'PY1 Data(H)'!$A$1:$BR$1,_xlfn.XLOOKUP($A106,'PY1 Data(H)'!$A$1:$A$288,'PY1 Data(H)'!$A$1:$BR$288))</f>
        <v>0</v>
      </c>
      <c r="I106" s="176" cm="1">
        <f t="array" ref="I106">_xlfn.XLOOKUP(I$1,'PY1 Data(H)'!$A$1:$BR$1,_xlfn.XLOOKUP($A106,'PY1 Data(H)'!$A$1:$A$288,'PY1 Data(H)'!$A$1:$BR$288))</f>
        <v>0</v>
      </c>
      <c r="J106" s="176" cm="1">
        <f t="array" ref="J106">_xlfn.XLOOKUP(J$1,'PY1 Data(H)'!$A$1:$BR$1,_xlfn.XLOOKUP($A106,'PY1 Data(H)'!$A$1:$A$288,'PY1 Data(H)'!$A$1:$BR$288))</f>
        <v>0</v>
      </c>
      <c r="K106" s="176" cm="1">
        <f t="array" ref="K106">_xlfn.XLOOKUP(K$1,'PY1 Data(H)'!$A$1:$BR$1,_xlfn.XLOOKUP($A106,'PY1 Data(H)'!$A$1:$A$288,'PY1 Data(H)'!$A$1:$BR$288))</f>
        <v>0</v>
      </c>
      <c r="L106" s="176" cm="1">
        <f t="array" ref="L106">_xlfn.XLOOKUP(L$1,'PY1 Data(H)'!$A$1:$BR$1,_xlfn.XLOOKUP($A106,'PY1 Data(H)'!$A$1:$A$288,'PY1 Data(H)'!$A$1:$BR$288))</f>
        <v>0</v>
      </c>
      <c r="M106" s="176" cm="1">
        <f t="array" ref="M106">_xlfn.XLOOKUP(M$1,'PY1 Data(H)'!$A$1:$BR$1,_xlfn.XLOOKUP($A106,'PY1 Data(H)'!$A$1:$A$288,'PY1 Data(H)'!$A$1:$BR$288))</f>
        <v>0</v>
      </c>
      <c r="N106" s="176" cm="1">
        <f t="array" ref="N106">_xlfn.XLOOKUP(N$1,'PY1 Data(H)'!$A$1:$BR$1,_xlfn.XLOOKUP($A106,'PY1 Data(H)'!$A$1:$A$288,'PY1 Data(H)'!$A$1:$BR$288))</f>
        <v>0</v>
      </c>
      <c r="O106" s="176" cm="1">
        <f t="array" ref="O106">_xlfn.XLOOKUP(O$1,'PY1 Data(H)'!$A$1:$BR$1,_xlfn.XLOOKUP($A106,'PY1 Data(H)'!$A$1:$A$288,'PY1 Data(H)'!$A$1:$BR$288))</f>
        <v>0</v>
      </c>
      <c r="P106" s="176" cm="1">
        <f t="array" ref="P106">_xlfn.XLOOKUP(P$1,'PY1 Data(H)'!$A$1:$BR$1,_xlfn.XLOOKUP($A106,'PY1 Data(H)'!$A$1:$A$288,'PY1 Data(H)'!$A$1:$BR$288))</f>
        <v>1599974</v>
      </c>
      <c r="Q106" s="176" cm="1">
        <f t="array" ref="Q106">_xlfn.XLOOKUP(Q$1,'PY1 Data(H)'!$A$1:$BR$1,_xlfn.XLOOKUP($A106,'PY1 Data(H)'!$A$1:$A$288,'PY1 Data(H)'!$A$1:$BR$288))</f>
        <v>0</v>
      </c>
      <c r="R106" s="176" cm="1">
        <f t="array" ref="R106">_xlfn.XLOOKUP(R$1,'PY1 Data(H)'!$A$1:$BR$1,_xlfn.XLOOKUP($A106,'PY1 Data(H)'!$A$1:$A$288,'PY1 Data(H)'!$A$1:$BR$288))</f>
        <v>0</v>
      </c>
      <c r="S106" s="176" cm="1">
        <f t="array" ref="S106">_xlfn.XLOOKUP(S$1,'PY1 Data(H)'!$A$1:$BR$1,_xlfn.XLOOKUP($A106,'PY1 Data(H)'!$A$1:$A$288,'PY1 Data(H)'!$A$1:$BR$288))</f>
        <v>0</v>
      </c>
      <c r="T106" s="176" cm="1">
        <f t="array" ref="T106">_xlfn.XLOOKUP(T$1,'PY1 Data(H)'!$A$1:$BR$1,_xlfn.XLOOKUP($A106,'PY1 Data(H)'!$A$1:$A$288,'PY1 Data(H)'!$A$1:$BR$288))</f>
        <v>0</v>
      </c>
      <c r="U106" s="176" cm="1">
        <f t="array" ref="U106">_xlfn.XLOOKUP(U$1,'PY1 Data(H)'!$A$1:$BR$1,_xlfn.XLOOKUP($A106,'PY1 Data(H)'!$A$1:$A$288,'PY1 Data(H)'!$A$1:$BR$288))</f>
        <v>661979</v>
      </c>
      <c r="V106" s="176" cm="1">
        <f t="array" ref="V106">_xlfn.XLOOKUP(V$1,'PY1 Data(H)'!$A$1:$BR$1,_xlfn.XLOOKUP($A106,'PY1 Data(H)'!$A$1:$A$288,'PY1 Data(H)'!$A$1:$BR$288))</f>
        <v>0</v>
      </c>
      <c r="W106" s="176" cm="1">
        <f t="array" ref="W106">_xlfn.XLOOKUP(W$1,'PY1 Data(H)'!$A$1:$BR$1,_xlfn.XLOOKUP($A106,'PY1 Data(H)'!$A$1:$A$288,'PY1 Data(H)'!$A$1:$BR$288))</f>
        <v>0</v>
      </c>
      <c r="X106" s="176" cm="1">
        <f t="array" ref="X106">_xlfn.XLOOKUP(X$1,'PY1 Data(H)'!$A$1:$BR$1,_xlfn.XLOOKUP($A106,'PY1 Data(H)'!$A$1:$A$288,'PY1 Data(H)'!$A$1:$BR$288))</f>
        <v>0</v>
      </c>
      <c r="Y106" s="176" cm="1">
        <f t="array" ref="Y106">_xlfn.XLOOKUP(Y$1,'PY1 Data(H)'!$A$1:$BR$1,_xlfn.XLOOKUP($A106,'PY1 Data(H)'!$A$1:$A$288,'PY1 Data(H)'!$A$1:$BR$288))</f>
        <v>0</v>
      </c>
      <c r="Z106" s="176" cm="1">
        <f t="array" ref="Z106">_xlfn.XLOOKUP(Z$1,'PY1 Data(H)'!$A$1:$BR$1,_xlfn.XLOOKUP($A106,'PY1 Data(H)'!$A$1:$A$288,'PY1 Data(H)'!$A$1:$BR$288))</f>
        <v>0</v>
      </c>
      <c r="AA106" s="176" cm="1">
        <f t="array" ref="AA106">_xlfn.XLOOKUP(AA$1,'PY1 Data(H)'!$A$1:$BR$1,_xlfn.XLOOKUP($A106,'PY1 Data(H)'!$A$1:$A$288,'PY1 Data(H)'!$A$1:$BR$288))</f>
        <v>0</v>
      </c>
      <c r="AB106" s="176" cm="1">
        <f t="array" ref="AB106">_xlfn.XLOOKUP(AB$1,'PY1 Data(H)'!$A$1:$BR$1,_xlfn.XLOOKUP($A106,'PY1 Data(H)'!$A$1:$A$288,'PY1 Data(H)'!$A$1:$BR$288))</f>
        <v>0</v>
      </c>
      <c r="AC106" s="176" cm="1">
        <f t="array" ref="AC106">_xlfn.XLOOKUP(AC$1,'PY1 Data(H)'!$A$1:$BR$1,_xlfn.XLOOKUP($A106,'PY1 Data(H)'!$A$1:$A$288,'PY1 Data(H)'!$A$1:$BR$288))</f>
        <v>0</v>
      </c>
      <c r="AD106" s="176" cm="1">
        <f t="array" ref="AD106">_xlfn.XLOOKUP(AD$1,'PY1 Data(H)'!$A$1:$BR$1,_xlfn.XLOOKUP($A106,'PY1 Data(H)'!$A$1:$A$288,'PY1 Data(H)'!$A$1:$BR$288))</f>
        <v>0</v>
      </c>
      <c r="AE106" s="176" cm="1">
        <f t="array" ref="AE106">_xlfn.XLOOKUP(AE$1,'PY1 Data(H)'!$A$1:$BR$1,_xlfn.XLOOKUP($A106,'PY1 Data(H)'!$A$1:$A$288,'PY1 Data(H)'!$A$1:$BR$288))</f>
        <v>0</v>
      </c>
      <c r="AF106" s="176" cm="1">
        <f t="array" ref="AF106">_xlfn.XLOOKUP(AF$1,'PY1 Data(H)'!$A$1:$BR$1,_xlfn.XLOOKUP($A106,'PY1 Data(H)'!$A$1:$A$288,'PY1 Data(H)'!$A$1:$BR$288))</f>
        <v>0</v>
      </c>
      <c r="AG106" s="176" cm="1">
        <f t="array" ref="AG106">_xlfn.XLOOKUP(AG$1,'PY1 Data(H)'!$A$1:$BR$1,_xlfn.XLOOKUP($A106,'PY1 Data(H)'!$A$1:$A$288,'PY1 Data(H)'!$A$1:$BR$288))</f>
        <v>0</v>
      </c>
      <c r="AH106" s="176" cm="1">
        <f t="array" ref="AH106">_xlfn.XLOOKUP(AH$1,'PY1 Data(H)'!$A$1:$BR$1,_xlfn.XLOOKUP($A106,'PY1 Data(H)'!$A$1:$A$288,'PY1 Data(H)'!$A$1:$BR$288))</f>
        <v>0</v>
      </c>
      <c r="AI106" s="176" cm="1">
        <f t="array" ref="AI106">_xlfn.XLOOKUP(AI$1,'PY1 Data(H)'!$A$1:$BR$1,_xlfn.XLOOKUP($A106,'PY1 Data(H)'!$A$1:$A$288,'PY1 Data(H)'!$A$1:$BR$288))</f>
        <v>0</v>
      </c>
      <c r="AJ106" s="176" cm="1">
        <f t="array" ref="AJ106">_xlfn.XLOOKUP(AJ$1,'PY1 Data(H)'!$A$1:$BR$1,_xlfn.XLOOKUP($A106,'PY1 Data(H)'!$A$1:$A$288,'PY1 Data(H)'!$A$1:$BR$288))</f>
        <v>0</v>
      </c>
      <c r="AK106" s="176" cm="1">
        <f t="array" ref="AK106">_xlfn.XLOOKUP(AK$1,'PY1 Data(H)'!$A$1:$BR$1,_xlfn.XLOOKUP($A106,'PY1 Data(H)'!$A$1:$A$288,'PY1 Data(H)'!$A$1:$BR$288))</f>
        <v>0</v>
      </c>
      <c r="AL106" s="176" cm="1">
        <f t="array" ref="AL106">_xlfn.XLOOKUP(AL$1,'PY1 Data(H)'!$A$1:$BR$1,_xlfn.XLOOKUP($A106,'PY1 Data(H)'!$A$1:$A$288,'PY1 Data(H)'!$A$1:$BR$288))</f>
        <v>0</v>
      </c>
      <c r="AM106" s="176" cm="1">
        <f t="array" ref="AM106">_xlfn.XLOOKUP(AM$1,'PY1 Data(H)'!$A$1:$BR$1,_xlfn.XLOOKUP($A106,'PY1 Data(H)'!$A$1:$A$288,'PY1 Data(H)'!$A$1:$BR$288))</f>
        <v>0</v>
      </c>
      <c r="AN106" s="176" cm="1">
        <f t="array" ref="AN106">_xlfn.XLOOKUP(AN$1,'PY1 Data(H)'!$A$1:$BR$1,_xlfn.XLOOKUP($A106,'PY1 Data(H)'!$A$1:$A$288,'PY1 Data(H)'!$A$1:$BR$288))</f>
        <v>0</v>
      </c>
      <c r="AO106" s="176" cm="1">
        <f t="array" ref="AO106">_xlfn.XLOOKUP(AO$1,'PY1 Data(H)'!$A$1:$BR$1,_xlfn.XLOOKUP($A106,'PY1 Data(H)'!$A$1:$A$288,'PY1 Data(H)'!$A$1:$BR$288))</f>
        <v>0</v>
      </c>
      <c r="AP106" s="176" cm="1">
        <f t="array" ref="AP106">_xlfn.XLOOKUP(AP$1,'PY1 Data(H)'!$A$1:$BR$1,_xlfn.XLOOKUP($A106,'PY1 Data(H)'!$A$1:$A$288,'PY1 Data(H)'!$A$1:$BR$288))</f>
        <v>0</v>
      </c>
      <c r="AQ106" s="176" cm="1">
        <f t="array" ref="AQ106">_xlfn.XLOOKUP(AQ$1,'PY1 Data(H)'!$A$1:$BR$1,_xlfn.XLOOKUP($A106,'PY1 Data(H)'!$A$1:$A$288,'PY1 Data(H)'!$A$1:$BR$288))</f>
        <v>0</v>
      </c>
      <c r="AR106" s="176" cm="1">
        <f t="array" ref="AR106">_xlfn.XLOOKUP(AR$1,'PY1 Data(H)'!$A$1:$BR$1,_xlfn.XLOOKUP($A106,'PY1 Data(H)'!$A$1:$A$288,'PY1 Data(H)'!$A$1:$BR$288))</f>
        <v>0</v>
      </c>
      <c r="AS106" s="176" cm="1">
        <f t="array" ref="AS106">_xlfn.XLOOKUP(AS$1,'PY1 Data(H)'!$A$1:$BR$1,_xlfn.XLOOKUP($A106,'PY1 Data(H)'!$A$1:$A$288,'PY1 Data(H)'!$A$1:$BR$288))</f>
        <v>0</v>
      </c>
      <c r="AT106" s="176" cm="1">
        <f t="array" ref="AT106">_xlfn.XLOOKUP(AT$1,'PY1 Data(H)'!$A$1:$BR$1,_xlfn.XLOOKUP($A106,'PY1 Data(H)'!$A$1:$A$288,'PY1 Data(H)'!$A$1:$BR$288))</f>
        <v>0</v>
      </c>
      <c r="AU106" s="176" cm="1">
        <f t="array" ref="AU106">_xlfn.XLOOKUP(AU$1,'PY1 Data(H)'!$A$1:$BR$1,_xlfn.XLOOKUP($A106,'PY1 Data(H)'!$A$1:$A$288,'PY1 Data(H)'!$A$1:$BR$288))</f>
        <v>0</v>
      </c>
      <c r="AV106" s="176" cm="1">
        <f t="array" ref="AV106">_xlfn.XLOOKUP(AV$1,'PY1 Data(H)'!$A$1:$BR$1,_xlfn.XLOOKUP($A106,'PY1 Data(H)'!$A$1:$A$288,'PY1 Data(H)'!$A$1:$BR$288))</f>
        <v>0</v>
      </c>
      <c r="AW106" s="176" cm="1">
        <f t="array" ref="AW106">_xlfn.XLOOKUP(AW$1,'PY1 Data(H)'!$A$1:$BR$1,_xlfn.XLOOKUP($A106,'PY1 Data(H)'!$A$1:$A$288,'PY1 Data(H)'!$A$1:$BR$288))</f>
        <v>0</v>
      </c>
      <c r="AX106" s="176" cm="1">
        <f t="array" ref="AX106">_xlfn.XLOOKUP(AX$1,'PY1 Data(H)'!$A$1:$BR$1,_xlfn.XLOOKUP($A106,'PY1 Data(H)'!$A$1:$A$288,'PY1 Data(H)'!$A$1:$BR$288))</f>
        <v>0</v>
      </c>
      <c r="AY106" s="176" cm="1">
        <f t="array" ref="AY106">_xlfn.XLOOKUP(AY$1,'PY1 Data(H)'!$A$1:$BR$1,_xlfn.XLOOKUP($A106,'PY1 Data(H)'!$A$1:$A$288,'PY1 Data(H)'!$A$1:$BR$288))</f>
        <v>0</v>
      </c>
      <c r="AZ106" s="176" cm="1">
        <f t="array" ref="AZ106">_xlfn.XLOOKUP(AZ$1,'PY1 Data(H)'!$A$1:$BR$1,_xlfn.XLOOKUP($A106,'PY1 Data(H)'!$A$1:$A$288,'PY1 Data(H)'!$A$1:$BR$288))</f>
        <v>0</v>
      </c>
    </row>
    <row r="107" spans="1:52" x14ac:dyDescent="0.3">
      <c r="A107">
        <v>642</v>
      </c>
      <c r="D107" s="176" cm="1">
        <f t="array" ref="D107">_xlfn.XLOOKUP(D$1,'PY1 Data(H)'!$A$1:$BR$1,_xlfn.XLOOKUP($A107,'PY1 Data(H)'!$A$1:$A$288,'PY1 Data(H)'!$A$1:$BR$288))</f>
        <v>0</v>
      </c>
      <c r="E107" s="176" cm="1">
        <f t="array" ref="E107">_xlfn.XLOOKUP(E$1,'PY1 Data(H)'!$A$1:$BR$1,_xlfn.XLOOKUP($A107,'PY1 Data(H)'!$A$1:$A$288,'PY1 Data(H)'!$A$1:$BR$288))</f>
        <v>0</v>
      </c>
      <c r="F107" s="176" cm="1">
        <f t="array" ref="F107">_xlfn.XLOOKUP(F$1,'PY1 Data(H)'!$A$1:$BR$1,_xlfn.XLOOKUP($A107,'PY1 Data(H)'!$A$1:$A$288,'PY1 Data(H)'!$A$1:$BR$288))</f>
        <v>0</v>
      </c>
      <c r="G107" s="176" cm="1">
        <f t="array" ref="G107">_xlfn.XLOOKUP(G$1,'PY1 Data(H)'!$A$1:$BR$1,_xlfn.XLOOKUP($A107,'PY1 Data(H)'!$A$1:$A$288,'PY1 Data(H)'!$A$1:$BR$288))</f>
        <v>0</v>
      </c>
      <c r="H107" s="176" cm="1">
        <f t="array" ref="H107">_xlfn.XLOOKUP(H$1,'PY1 Data(H)'!$A$1:$BR$1,_xlfn.XLOOKUP($A107,'PY1 Data(H)'!$A$1:$A$288,'PY1 Data(H)'!$A$1:$BR$288))</f>
        <v>0</v>
      </c>
      <c r="I107" s="176" cm="1">
        <f t="array" ref="I107">_xlfn.XLOOKUP(I$1,'PY1 Data(H)'!$A$1:$BR$1,_xlfn.XLOOKUP($A107,'PY1 Data(H)'!$A$1:$A$288,'PY1 Data(H)'!$A$1:$BR$288))</f>
        <v>0</v>
      </c>
      <c r="J107" s="176" cm="1">
        <f t="array" ref="J107">_xlfn.XLOOKUP(J$1,'PY1 Data(H)'!$A$1:$BR$1,_xlfn.XLOOKUP($A107,'PY1 Data(H)'!$A$1:$A$288,'PY1 Data(H)'!$A$1:$BR$288))</f>
        <v>0</v>
      </c>
      <c r="K107" s="176" cm="1">
        <f t="array" ref="K107">_xlfn.XLOOKUP(K$1,'PY1 Data(H)'!$A$1:$BR$1,_xlfn.XLOOKUP($A107,'PY1 Data(H)'!$A$1:$A$288,'PY1 Data(H)'!$A$1:$BR$288))</f>
        <v>0</v>
      </c>
      <c r="L107" s="176" cm="1">
        <f t="array" ref="L107">_xlfn.XLOOKUP(L$1,'PY1 Data(H)'!$A$1:$BR$1,_xlfn.XLOOKUP($A107,'PY1 Data(H)'!$A$1:$A$288,'PY1 Data(H)'!$A$1:$BR$288))</f>
        <v>0</v>
      </c>
      <c r="M107" s="176" cm="1">
        <f t="array" ref="M107">_xlfn.XLOOKUP(M$1,'PY1 Data(H)'!$A$1:$BR$1,_xlfn.XLOOKUP($A107,'PY1 Data(H)'!$A$1:$A$288,'PY1 Data(H)'!$A$1:$BR$288))</f>
        <v>0</v>
      </c>
      <c r="N107" s="176" cm="1">
        <f t="array" ref="N107">_xlfn.XLOOKUP(N$1,'PY1 Data(H)'!$A$1:$BR$1,_xlfn.XLOOKUP($A107,'PY1 Data(H)'!$A$1:$A$288,'PY1 Data(H)'!$A$1:$BR$288))</f>
        <v>0</v>
      </c>
      <c r="O107" s="176" cm="1">
        <f t="array" ref="O107">_xlfn.XLOOKUP(O$1,'PY1 Data(H)'!$A$1:$BR$1,_xlfn.XLOOKUP($A107,'PY1 Data(H)'!$A$1:$A$288,'PY1 Data(H)'!$A$1:$BR$288))</f>
        <v>0</v>
      </c>
      <c r="P107" s="176" cm="1">
        <f t="array" ref="P107">_xlfn.XLOOKUP(P$1,'PY1 Data(H)'!$A$1:$BR$1,_xlfn.XLOOKUP($A107,'PY1 Data(H)'!$A$1:$A$288,'PY1 Data(H)'!$A$1:$BR$288))</f>
        <v>0</v>
      </c>
      <c r="Q107" s="176" cm="1">
        <f t="array" ref="Q107">_xlfn.XLOOKUP(Q$1,'PY1 Data(H)'!$A$1:$BR$1,_xlfn.XLOOKUP($A107,'PY1 Data(H)'!$A$1:$A$288,'PY1 Data(H)'!$A$1:$BR$288))</f>
        <v>0</v>
      </c>
      <c r="R107" s="176" cm="1">
        <f t="array" ref="R107">_xlfn.XLOOKUP(R$1,'PY1 Data(H)'!$A$1:$BR$1,_xlfn.XLOOKUP($A107,'PY1 Data(H)'!$A$1:$A$288,'PY1 Data(H)'!$A$1:$BR$288))</f>
        <v>0</v>
      </c>
      <c r="S107" s="176" cm="1">
        <f t="array" ref="S107">_xlfn.XLOOKUP(S$1,'PY1 Data(H)'!$A$1:$BR$1,_xlfn.XLOOKUP($A107,'PY1 Data(H)'!$A$1:$A$288,'PY1 Data(H)'!$A$1:$BR$288))</f>
        <v>0</v>
      </c>
      <c r="T107" s="176" cm="1">
        <f t="array" ref="T107">_xlfn.XLOOKUP(T$1,'PY1 Data(H)'!$A$1:$BR$1,_xlfn.XLOOKUP($A107,'PY1 Data(H)'!$A$1:$A$288,'PY1 Data(H)'!$A$1:$BR$288))</f>
        <v>0</v>
      </c>
      <c r="U107" s="176" cm="1">
        <f t="array" ref="U107">_xlfn.XLOOKUP(U$1,'PY1 Data(H)'!$A$1:$BR$1,_xlfn.XLOOKUP($A107,'PY1 Data(H)'!$A$1:$A$288,'PY1 Data(H)'!$A$1:$BR$288))</f>
        <v>0</v>
      </c>
      <c r="V107" s="176" cm="1">
        <f t="array" ref="V107">_xlfn.XLOOKUP(V$1,'PY1 Data(H)'!$A$1:$BR$1,_xlfn.XLOOKUP($A107,'PY1 Data(H)'!$A$1:$A$288,'PY1 Data(H)'!$A$1:$BR$288))</f>
        <v>0</v>
      </c>
      <c r="W107" s="176" cm="1">
        <f t="array" ref="W107">_xlfn.XLOOKUP(W$1,'PY1 Data(H)'!$A$1:$BR$1,_xlfn.XLOOKUP($A107,'PY1 Data(H)'!$A$1:$A$288,'PY1 Data(H)'!$A$1:$BR$288))</f>
        <v>0</v>
      </c>
      <c r="X107" s="176" cm="1">
        <f t="array" ref="X107">_xlfn.XLOOKUP(X$1,'PY1 Data(H)'!$A$1:$BR$1,_xlfn.XLOOKUP($A107,'PY1 Data(H)'!$A$1:$A$288,'PY1 Data(H)'!$A$1:$BR$288))</f>
        <v>0</v>
      </c>
      <c r="Y107" s="176" cm="1">
        <f t="array" ref="Y107">_xlfn.XLOOKUP(Y$1,'PY1 Data(H)'!$A$1:$BR$1,_xlfn.XLOOKUP($A107,'PY1 Data(H)'!$A$1:$A$288,'PY1 Data(H)'!$A$1:$BR$288))</f>
        <v>0</v>
      </c>
      <c r="Z107" s="176" cm="1">
        <f t="array" ref="Z107">_xlfn.XLOOKUP(Z$1,'PY1 Data(H)'!$A$1:$BR$1,_xlfn.XLOOKUP($A107,'PY1 Data(H)'!$A$1:$A$288,'PY1 Data(H)'!$A$1:$BR$288))</f>
        <v>0</v>
      </c>
      <c r="AA107" s="176" cm="1">
        <f t="array" ref="AA107">_xlfn.XLOOKUP(AA$1,'PY1 Data(H)'!$A$1:$BR$1,_xlfn.XLOOKUP($A107,'PY1 Data(H)'!$A$1:$A$288,'PY1 Data(H)'!$A$1:$BR$288))</f>
        <v>0</v>
      </c>
      <c r="AB107" s="176" cm="1">
        <f t="array" ref="AB107">_xlfn.XLOOKUP(AB$1,'PY1 Data(H)'!$A$1:$BR$1,_xlfn.XLOOKUP($A107,'PY1 Data(H)'!$A$1:$A$288,'PY1 Data(H)'!$A$1:$BR$288))</f>
        <v>0</v>
      </c>
      <c r="AC107" s="176" cm="1">
        <f t="array" ref="AC107">_xlfn.XLOOKUP(AC$1,'PY1 Data(H)'!$A$1:$BR$1,_xlfn.XLOOKUP($A107,'PY1 Data(H)'!$A$1:$A$288,'PY1 Data(H)'!$A$1:$BR$288))</f>
        <v>0</v>
      </c>
      <c r="AD107" s="176" cm="1">
        <f t="array" ref="AD107">_xlfn.XLOOKUP(AD$1,'PY1 Data(H)'!$A$1:$BR$1,_xlfn.XLOOKUP($A107,'PY1 Data(H)'!$A$1:$A$288,'PY1 Data(H)'!$A$1:$BR$288))</f>
        <v>0</v>
      </c>
      <c r="AE107" s="176" cm="1">
        <f t="array" ref="AE107">_xlfn.XLOOKUP(AE$1,'PY1 Data(H)'!$A$1:$BR$1,_xlfn.XLOOKUP($A107,'PY1 Data(H)'!$A$1:$A$288,'PY1 Data(H)'!$A$1:$BR$288))</f>
        <v>0</v>
      </c>
      <c r="AF107" s="176" cm="1">
        <f t="array" ref="AF107">_xlfn.XLOOKUP(AF$1,'PY1 Data(H)'!$A$1:$BR$1,_xlfn.XLOOKUP($A107,'PY1 Data(H)'!$A$1:$A$288,'PY1 Data(H)'!$A$1:$BR$288))</f>
        <v>0</v>
      </c>
      <c r="AG107" s="176" cm="1">
        <f t="array" ref="AG107">_xlfn.XLOOKUP(AG$1,'PY1 Data(H)'!$A$1:$BR$1,_xlfn.XLOOKUP($A107,'PY1 Data(H)'!$A$1:$A$288,'PY1 Data(H)'!$A$1:$BR$288))</f>
        <v>0</v>
      </c>
      <c r="AH107" s="176" cm="1">
        <f t="array" ref="AH107">_xlfn.XLOOKUP(AH$1,'PY1 Data(H)'!$A$1:$BR$1,_xlfn.XLOOKUP($A107,'PY1 Data(H)'!$A$1:$A$288,'PY1 Data(H)'!$A$1:$BR$288))</f>
        <v>0</v>
      </c>
      <c r="AI107" s="176" cm="1">
        <f t="array" ref="AI107">_xlfn.XLOOKUP(AI$1,'PY1 Data(H)'!$A$1:$BR$1,_xlfn.XLOOKUP($A107,'PY1 Data(H)'!$A$1:$A$288,'PY1 Data(H)'!$A$1:$BR$288))</f>
        <v>0</v>
      </c>
      <c r="AJ107" s="176" cm="1">
        <f t="array" ref="AJ107">_xlfn.XLOOKUP(AJ$1,'PY1 Data(H)'!$A$1:$BR$1,_xlfn.XLOOKUP($A107,'PY1 Data(H)'!$A$1:$A$288,'PY1 Data(H)'!$A$1:$BR$288))</f>
        <v>0</v>
      </c>
      <c r="AK107" s="176" cm="1">
        <f t="array" ref="AK107">_xlfn.XLOOKUP(AK$1,'PY1 Data(H)'!$A$1:$BR$1,_xlfn.XLOOKUP($A107,'PY1 Data(H)'!$A$1:$A$288,'PY1 Data(H)'!$A$1:$BR$288))</f>
        <v>0</v>
      </c>
      <c r="AL107" s="176" cm="1">
        <f t="array" ref="AL107">_xlfn.XLOOKUP(AL$1,'PY1 Data(H)'!$A$1:$BR$1,_xlfn.XLOOKUP($A107,'PY1 Data(H)'!$A$1:$A$288,'PY1 Data(H)'!$A$1:$BR$288))</f>
        <v>0</v>
      </c>
      <c r="AM107" s="176" cm="1">
        <f t="array" ref="AM107">_xlfn.XLOOKUP(AM$1,'PY1 Data(H)'!$A$1:$BR$1,_xlfn.XLOOKUP($A107,'PY1 Data(H)'!$A$1:$A$288,'PY1 Data(H)'!$A$1:$BR$288))</f>
        <v>0</v>
      </c>
      <c r="AN107" s="176" cm="1">
        <f t="array" ref="AN107">_xlfn.XLOOKUP(AN$1,'PY1 Data(H)'!$A$1:$BR$1,_xlfn.XLOOKUP($A107,'PY1 Data(H)'!$A$1:$A$288,'PY1 Data(H)'!$A$1:$BR$288))</f>
        <v>0</v>
      </c>
      <c r="AO107" s="176" cm="1">
        <f t="array" ref="AO107">_xlfn.XLOOKUP(AO$1,'PY1 Data(H)'!$A$1:$BR$1,_xlfn.XLOOKUP($A107,'PY1 Data(H)'!$A$1:$A$288,'PY1 Data(H)'!$A$1:$BR$288))</f>
        <v>0</v>
      </c>
      <c r="AP107" s="176" cm="1">
        <f t="array" ref="AP107">_xlfn.XLOOKUP(AP$1,'PY1 Data(H)'!$A$1:$BR$1,_xlfn.XLOOKUP($A107,'PY1 Data(H)'!$A$1:$A$288,'PY1 Data(H)'!$A$1:$BR$288))</f>
        <v>0</v>
      </c>
      <c r="AQ107" s="176" cm="1">
        <f t="array" ref="AQ107">_xlfn.XLOOKUP(AQ$1,'PY1 Data(H)'!$A$1:$BR$1,_xlfn.XLOOKUP($A107,'PY1 Data(H)'!$A$1:$A$288,'PY1 Data(H)'!$A$1:$BR$288))</f>
        <v>0</v>
      </c>
      <c r="AR107" s="176" cm="1">
        <f t="array" ref="AR107">_xlfn.XLOOKUP(AR$1,'PY1 Data(H)'!$A$1:$BR$1,_xlfn.XLOOKUP($A107,'PY1 Data(H)'!$A$1:$A$288,'PY1 Data(H)'!$A$1:$BR$288))</f>
        <v>0</v>
      </c>
      <c r="AS107" s="176" cm="1">
        <f t="array" ref="AS107">_xlfn.XLOOKUP(AS$1,'PY1 Data(H)'!$A$1:$BR$1,_xlfn.XLOOKUP($A107,'PY1 Data(H)'!$A$1:$A$288,'PY1 Data(H)'!$A$1:$BR$288))</f>
        <v>0</v>
      </c>
      <c r="AT107" s="176" cm="1">
        <f t="array" ref="AT107">_xlfn.XLOOKUP(AT$1,'PY1 Data(H)'!$A$1:$BR$1,_xlfn.XLOOKUP($A107,'PY1 Data(H)'!$A$1:$A$288,'PY1 Data(H)'!$A$1:$BR$288))</f>
        <v>0</v>
      </c>
      <c r="AU107" s="176" cm="1">
        <f t="array" ref="AU107">_xlfn.XLOOKUP(AU$1,'PY1 Data(H)'!$A$1:$BR$1,_xlfn.XLOOKUP($A107,'PY1 Data(H)'!$A$1:$A$288,'PY1 Data(H)'!$A$1:$BR$288))</f>
        <v>0</v>
      </c>
      <c r="AV107" s="176" cm="1">
        <f t="array" ref="AV107">_xlfn.XLOOKUP(AV$1,'PY1 Data(H)'!$A$1:$BR$1,_xlfn.XLOOKUP($A107,'PY1 Data(H)'!$A$1:$A$288,'PY1 Data(H)'!$A$1:$BR$288))</f>
        <v>0</v>
      </c>
      <c r="AW107" s="176" cm="1">
        <f t="array" ref="AW107">_xlfn.XLOOKUP(AW$1,'PY1 Data(H)'!$A$1:$BR$1,_xlfn.XLOOKUP($A107,'PY1 Data(H)'!$A$1:$A$288,'PY1 Data(H)'!$A$1:$BR$288))</f>
        <v>0</v>
      </c>
      <c r="AX107" s="176" cm="1">
        <f t="array" ref="AX107">_xlfn.XLOOKUP(AX$1,'PY1 Data(H)'!$A$1:$BR$1,_xlfn.XLOOKUP($A107,'PY1 Data(H)'!$A$1:$A$288,'PY1 Data(H)'!$A$1:$BR$288))</f>
        <v>0</v>
      </c>
      <c r="AY107" s="176" cm="1">
        <f t="array" ref="AY107">_xlfn.XLOOKUP(AY$1,'PY1 Data(H)'!$A$1:$BR$1,_xlfn.XLOOKUP($A107,'PY1 Data(H)'!$A$1:$A$288,'PY1 Data(H)'!$A$1:$BR$288))</f>
        <v>0</v>
      </c>
      <c r="AZ107" s="176" cm="1">
        <f t="array" ref="AZ107">_xlfn.XLOOKUP(AZ$1,'PY1 Data(H)'!$A$1:$BR$1,_xlfn.XLOOKUP($A107,'PY1 Data(H)'!$A$1:$A$288,'PY1 Data(H)'!$A$1:$BR$288))</f>
        <v>0</v>
      </c>
    </row>
    <row r="108" spans="1:52" x14ac:dyDescent="0.3">
      <c r="A108">
        <v>643</v>
      </c>
      <c r="D108" s="176" cm="1">
        <f t="array" ref="D108">_xlfn.XLOOKUP(D$1,'PY1 Data(H)'!$A$1:$BR$1,_xlfn.XLOOKUP($A108,'PY1 Data(H)'!$A$1:$A$288,'PY1 Data(H)'!$A$1:$BR$288))</f>
        <v>0</v>
      </c>
      <c r="E108" s="176" cm="1">
        <f t="array" ref="E108">_xlfn.XLOOKUP(E$1,'PY1 Data(H)'!$A$1:$BR$1,_xlfn.XLOOKUP($A108,'PY1 Data(H)'!$A$1:$A$288,'PY1 Data(H)'!$A$1:$BR$288))</f>
        <v>0</v>
      </c>
      <c r="F108" s="176" cm="1">
        <f t="array" ref="F108">_xlfn.XLOOKUP(F$1,'PY1 Data(H)'!$A$1:$BR$1,_xlfn.XLOOKUP($A108,'PY1 Data(H)'!$A$1:$A$288,'PY1 Data(H)'!$A$1:$BR$288))</f>
        <v>0</v>
      </c>
      <c r="G108" s="176" cm="1">
        <f t="array" ref="G108">_xlfn.XLOOKUP(G$1,'PY1 Data(H)'!$A$1:$BR$1,_xlfn.XLOOKUP($A108,'PY1 Data(H)'!$A$1:$A$288,'PY1 Data(H)'!$A$1:$BR$288))</f>
        <v>0</v>
      </c>
      <c r="H108" s="176" cm="1">
        <f t="array" ref="H108">_xlfn.XLOOKUP(H$1,'PY1 Data(H)'!$A$1:$BR$1,_xlfn.XLOOKUP($A108,'PY1 Data(H)'!$A$1:$A$288,'PY1 Data(H)'!$A$1:$BR$288))</f>
        <v>0</v>
      </c>
      <c r="I108" s="176" cm="1">
        <f t="array" ref="I108">_xlfn.XLOOKUP(I$1,'PY1 Data(H)'!$A$1:$BR$1,_xlfn.XLOOKUP($A108,'PY1 Data(H)'!$A$1:$A$288,'PY1 Data(H)'!$A$1:$BR$288))</f>
        <v>0</v>
      </c>
      <c r="J108" s="176" cm="1">
        <f t="array" ref="J108">_xlfn.XLOOKUP(J$1,'PY1 Data(H)'!$A$1:$BR$1,_xlfn.XLOOKUP($A108,'PY1 Data(H)'!$A$1:$A$288,'PY1 Data(H)'!$A$1:$BR$288))</f>
        <v>0</v>
      </c>
      <c r="K108" s="176" cm="1">
        <f t="array" ref="K108">_xlfn.XLOOKUP(K$1,'PY1 Data(H)'!$A$1:$BR$1,_xlfn.XLOOKUP($A108,'PY1 Data(H)'!$A$1:$A$288,'PY1 Data(H)'!$A$1:$BR$288))</f>
        <v>0</v>
      </c>
      <c r="L108" s="176" cm="1">
        <f t="array" ref="L108">_xlfn.XLOOKUP(L$1,'PY1 Data(H)'!$A$1:$BR$1,_xlfn.XLOOKUP($A108,'PY1 Data(H)'!$A$1:$A$288,'PY1 Data(H)'!$A$1:$BR$288))</f>
        <v>0</v>
      </c>
      <c r="M108" s="176" cm="1">
        <f t="array" ref="M108">_xlfn.XLOOKUP(M$1,'PY1 Data(H)'!$A$1:$BR$1,_xlfn.XLOOKUP($A108,'PY1 Data(H)'!$A$1:$A$288,'PY1 Data(H)'!$A$1:$BR$288))</f>
        <v>0</v>
      </c>
      <c r="N108" s="176" cm="1">
        <f t="array" ref="N108">_xlfn.XLOOKUP(N$1,'PY1 Data(H)'!$A$1:$BR$1,_xlfn.XLOOKUP($A108,'PY1 Data(H)'!$A$1:$A$288,'PY1 Data(H)'!$A$1:$BR$288))</f>
        <v>0</v>
      </c>
      <c r="O108" s="176" cm="1">
        <f t="array" ref="O108">_xlfn.XLOOKUP(O$1,'PY1 Data(H)'!$A$1:$BR$1,_xlfn.XLOOKUP($A108,'PY1 Data(H)'!$A$1:$A$288,'PY1 Data(H)'!$A$1:$BR$288))</f>
        <v>0</v>
      </c>
      <c r="P108" s="176" cm="1">
        <f t="array" ref="P108">_xlfn.XLOOKUP(P$1,'PY1 Data(H)'!$A$1:$BR$1,_xlfn.XLOOKUP($A108,'PY1 Data(H)'!$A$1:$A$288,'PY1 Data(H)'!$A$1:$BR$288))</f>
        <v>12000325</v>
      </c>
      <c r="Q108" s="176" cm="1">
        <f t="array" ref="Q108">_xlfn.XLOOKUP(Q$1,'PY1 Data(H)'!$A$1:$BR$1,_xlfn.XLOOKUP($A108,'PY1 Data(H)'!$A$1:$A$288,'PY1 Data(H)'!$A$1:$BR$288))</f>
        <v>0</v>
      </c>
      <c r="R108" s="176" cm="1">
        <f t="array" ref="R108">_xlfn.XLOOKUP(R$1,'PY1 Data(H)'!$A$1:$BR$1,_xlfn.XLOOKUP($A108,'PY1 Data(H)'!$A$1:$A$288,'PY1 Data(H)'!$A$1:$BR$288))</f>
        <v>0</v>
      </c>
      <c r="S108" s="176" cm="1">
        <f t="array" ref="S108">_xlfn.XLOOKUP(S$1,'PY1 Data(H)'!$A$1:$BR$1,_xlfn.XLOOKUP($A108,'PY1 Data(H)'!$A$1:$A$288,'PY1 Data(H)'!$A$1:$BR$288))</f>
        <v>0</v>
      </c>
      <c r="T108" s="176" cm="1">
        <f t="array" ref="T108">_xlfn.XLOOKUP(T$1,'PY1 Data(H)'!$A$1:$BR$1,_xlfn.XLOOKUP($A108,'PY1 Data(H)'!$A$1:$A$288,'PY1 Data(H)'!$A$1:$BR$288))</f>
        <v>0</v>
      </c>
      <c r="U108" s="176" cm="1">
        <f t="array" ref="U108">_xlfn.XLOOKUP(U$1,'PY1 Data(H)'!$A$1:$BR$1,_xlfn.XLOOKUP($A108,'PY1 Data(H)'!$A$1:$A$288,'PY1 Data(H)'!$A$1:$BR$288))</f>
        <v>3576347</v>
      </c>
      <c r="V108" s="176" cm="1">
        <f t="array" ref="V108">_xlfn.XLOOKUP(V$1,'PY1 Data(H)'!$A$1:$BR$1,_xlfn.XLOOKUP($A108,'PY1 Data(H)'!$A$1:$A$288,'PY1 Data(H)'!$A$1:$BR$288))</f>
        <v>0</v>
      </c>
      <c r="W108" s="176" cm="1">
        <f t="array" ref="W108">_xlfn.XLOOKUP(W$1,'PY1 Data(H)'!$A$1:$BR$1,_xlfn.XLOOKUP($A108,'PY1 Data(H)'!$A$1:$A$288,'PY1 Data(H)'!$A$1:$BR$288))</f>
        <v>0</v>
      </c>
      <c r="X108" s="176" cm="1">
        <f t="array" ref="X108">_xlfn.XLOOKUP(X$1,'PY1 Data(H)'!$A$1:$BR$1,_xlfn.XLOOKUP($A108,'PY1 Data(H)'!$A$1:$A$288,'PY1 Data(H)'!$A$1:$BR$288))</f>
        <v>0</v>
      </c>
      <c r="Y108" s="176" cm="1">
        <f t="array" ref="Y108">_xlfn.XLOOKUP(Y$1,'PY1 Data(H)'!$A$1:$BR$1,_xlfn.XLOOKUP($A108,'PY1 Data(H)'!$A$1:$A$288,'PY1 Data(H)'!$A$1:$BR$288))</f>
        <v>0</v>
      </c>
      <c r="Z108" s="176" cm="1">
        <f t="array" ref="Z108">_xlfn.XLOOKUP(Z$1,'PY1 Data(H)'!$A$1:$BR$1,_xlfn.XLOOKUP($A108,'PY1 Data(H)'!$A$1:$A$288,'PY1 Data(H)'!$A$1:$BR$288))</f>
        <v>0</v>
      </c>
      <c r="AA108" s="176" cm="1">
        <f t="array" ref="AA108">_xlfn.XLOOKUP(AA$1,'PY1 Data(H)'!$A$1:$BR$1,_xlfn.XLOOKUP($A108,'PY1 Data(H)'!$A$1:$A$288,'PY1 Data(H)'!$A$1:$BR$288))</f>
        <v>0</v>
      </c>
      <c r="AB108" s="176" cm="1">
        <f t="array" ref="AB108">_xlfn.XLOOKUP(AB$1,'PY1 Data(H)'!$A$1:$BR$1,_xlfn.XLOOKUP($A108,'PY1 Data(H)'!$A$1:$A$288,'PY1 Data(H)'!$A$1:$BR$288))</f>
        <v>0</v>
      </c>
      <c r="AC108" s="176" cm="1">
        <f t="array" ref="AC108">_xlfn.XLOOKUP(AC$1,'PY1 Data(H)'!$A$1:$BR$1,_xlfn.XLOOKUP($A108,'PY1 Data(H)'!$A$1:$A$288,'PY1 Data(H)'!$A$1:$BR$288))</f>
        <v>0</v>
      </c>
      <c r="AD108" s="176" cm="1">
        <f t="array" ref="AD108">_xlfn.XLOOKUP(AD$1,'PY1 Data(H)'!$A$1:$BR$1,_xlfn.XLOOKUP($A108,'PY1 Data(H)'!$A$1:$A$288,'PY1 Data(H)'!$A$1:$BR$288))</f>
        <v>0</v>
      </c>
      <c r="AE108" s="176" cm="1">
        <f t="array" ref="AE108">_xlfn.XLOOKUP(AE$1,'PY1 Data(H)'!$A$1:$BR$1,_xlfn.XLOOKUP($A108,'PY1 Data(H)'!$A$1:$A$288,'PY1 Data(H)'!$A$1:$BR$288))</f>
        <v>0</v>
      </c>
      <c r="AF108" s="176" cm="1">
        <f t="array" ref="AF108">_xlfn.XLOOKUP(AF$1,'PY1 Data(H)'!$A$1:$BR$1,_xlfn.XLOOKUP($A108,'PY1 Data(H)'!$A$1:$A$288,'PY1 Data(H)'!$A$1:$BR$288))</f>
        <v>0</v>
      </c>
      <c r="AG108" s="176" cm="1">
        <f t="array" ref="AG108">_xlfn.XLOOKUP(AG$1,'PY1 Data(H)'!$A$1:$BR$1,_xlfn.XLOOKUP($A108,'PY1 Data(H)'!$A$1:$A$288,'PY1 Data(H)'!$A$1:$BR$288))</f>
        <v>0</v>
      </c>
      <c r="AH108" s="176" cm="1">
        <f t="array" ref="AH108">_xlfn.XLOOKUP(AH$1,'PY1 Data(H)'!$A$1:$BR$1,_xlfn.XLOOKUP($A108,'PY1 Data(H)'!$A$1:$A$288,'PY1 Data(H)'!$A$1:$BR$288))</f>
        <v>0</v>
      </c>
      <c r="AI108" s="176" cm="1">
        <f t="array" ref="AI108">_xlfn.XLOOKUP(AI$1,'PY1 Data(H)'!$A$1:$BR$1,_xlfn.XLOOKUP($A108,'PY1 Data(H)'!$A$1:$A$288,'PY1 Data(H)'!$A$1:$BR$288))</f>
        <v>0</v>
      </c>
      <c r="AJ108" s="176" cm="1">
        <f t="array" ref="AJ108">_xlfn.XLOOKUP(AJ$1,'PY1 Data(H)'!$A$1:$BR$1,_xlfn.XLOOKUP($A108,'PY1 Data(H)'!$A$1:$A$288,'PY1 Data(H)'!$A$1:$BR$288))</f>
        <v>0</v>
      </c>
      <c r="AK108" s="176" cm="1">
        <f t="array" ref="AK108">_xlfn.XLOOKUP(AK$1,'PY1 Data(H)'!$A$1:$BR$1,_xlfn.XLOOKUP($A108,'PY1 Data(H)'!$A$1:$A$288,'PY1 Data(H)'!$A$1:$BR$288))</f>
        <v>0</v>
      </c>
      <c r="AL108" s="176" cm="1">
        <f t="array" ref="AL108">_xlfn.XLOOKUP(AL$1,'PY1 Data(H)'!$A$1:$BR$1,_xlfn.XLOOKUP($A108,'PY1 Data(H)'!$A$1:$A$288,'PY1 Data(H)'!$A$1:$BR$288))</f>
        <v>0</v>
      </c>
      <c r="AM108" s="176" cm="1">
        <f t="array" ref="AM108">_xlfn.XLOOKUP(AM$1,'PY1 Data(H)'!$A$1:$BR$1,_xlfn.XLOOKUP($A108,'PY1 Data(H)'!$A$1:$A$288,'PY1 Data(H)'!$A$1:$BR$288))</f>
        <v>0</v>
      </c>
      <c r="AN108" s="176" cm="1">
        <f t="array" ref="AN108">_xlfn.XLOOKUP(AN$1,'PY1 Data(H)'!$A$1:$BR$1,_xlfn.XLOOKUP($A108,'PY1 Data(H)'!$A$1:$A$288,'PY1 Data(H)'!$A$1:$BR$288))</f>
        <v>0</v>
      </c>
      <c r="AO108" s="176" cm="1">
        <f t="array" ref="AO108">_xlfn.XLOOKUP(AO$1,'PY1 Data(H)'!$A$1:$BR$1,_xlfn.XLOOKUP($A108,'PY1 Data(H)'!$A$1:$A$288,'PY1 Data(H)'!$A$1:$BR$288))</f>
        <v>0</v>
      </c>
      <c r="AP108" s="176" cm="1">
        <f t="array" ref="AP108">_xlfn.XLOOKUP(AP$1,'PY1 Data(H)'!$A$1:$BR$1,_xlfn.XLOOKUP($A108,'PY1 Data(H)'!$A$1:$A$288,'PY1 Data(H)'!$A$1:$BR$288))</f>
        <v>0</v>
      </c>
      <c r="AQ108" s="176" cm="1">
        <f t="array" ref="AQ108">_xlfn.XLOOKUP(AQ$1,'PY1 Data(H)'!$A$1:$BR$1,_xlfn.XLOOKUP($A108,'PY1 Data(H)'!$A$1:$A$288,'PY1 Data(H)'!$A$1:$BR$288))</f>
        <v>0</v>
      </c>
      <c r="AR108" s="176" cm="1">
        <f t="array" ref="AR108">_xlfn.XLOOKUP(AR$1,'PY1 Data(H)'!$A$1:$BR$1,_xlfn.XLOOKUP($A108,'PY1 Data(H)'!$A$1:$A$288,'PY1 Data(H)'!$A$1:$BR$288))</f>
        <v>0</v>
      </c>
      <c r="AS108" s="176" cm="1">
        <f t="array" ref="AS108">_xlfn.XLOOKUP(AS$1,'PY1 Data(H)'!$A$1:$BR$1,_xlfn.XLOOKUP($A108,'PY1 Data(H)'!$A$1:$A$288,'PY1 Data(H)'!$A$1:$BR$288))</f>
        <v>0</v>
      </c>
      <c r="AT108" s="176" cm="1">
        <f t="array" ref="AT108">_xlfn.XLOOKUP(AT$1,'PY1 Data(H)'!$A$1:$BR$1,_xlfn.XLOOKUP($A108,'PY1 Data(H)'!$A$1:$A$288,'PY1 Data(H)'!$A$1:$BR$288))</f>
        <v>0</v>
      </c>
      <c r="AU108" s="176" cm="1">
        <f t="array" ref="AU108">_xlfn.XLOOKUP(AU$1,'PY1 Data(H)'!$A$1:$BR$1,_xlfn.XLOOKUP($A108,'PY1 Data(H)'!$A$1:$A$288,'PY1 Data(H)'!$A$1:$BR$288))</f>
        <v>0</v>
      </c>
      <c r="AV108" s="176" cm="1">
        <f t="array" ref="AV108">_xlfn.XLOOKUP(AV$1,'PY1 Data(H)'!$A$1:$BR$1,_xlfn.XLOOKUP($A108,'PY1 Data(H)'!$A$1:$A$288,'PY1 Data(H)'!$A$1:$BR$288))</f>
        <v>0</v>
      </c>
      <c r="AW108" s="176" cm="1">
        <f t="array" ref="AW108">_xlfn.XLOOKUP(AW$1,'PY1 Data(H)'!$A$1:$BR$1,_xlfn.XLOOKUP($A108,'PY1 Data(H)'!$A$1:$A$288,'PY1 Data(H)'!$A$1:$BR$288))</f>
        <v>0</v>
      </c>
      <c r="AX108" s="176" cm="1">
        <f t="array" ref="AX108">_xlfn.XLOOKUP(AX$1,'PY1 Data(H)'!$A$1:$BR$1,_xlfn.XLOOKUP($A108,'PY1 Data(H)'!$A$1:$A$288,'PY1 Data(H)'!$A$1:$BR$288))</f>
        <v>0</v>
      </c>
      <c r="AY108" s="176" cm="1">
        <f t="array" ref="AY108">_xlfn.XLOOKUP(AY$1,'PY1 Data(H)'!$A$1:$BR$1,_xlfn.XLOOKUP($A108,'PY1 Data(H)'!$A$1:$A$288,'PY1 Data(H)'!$A$1:$BR$288))</f>
        <v>0</v>
      </c>
      <c r="AZ108" s="176" cm="1">
        <f t="array" ref="AZ108">_xlfn.XLOOKUP(AZ$1,'PY1 Data(H)'!$A$1:$BR$1,_xlfn.XLOOKUP($A108,'PY1 Data(H)'!$A$1:$A$288,'PY1 Data(H)'!$A$1:$BR$288))</f>
        <v>0</v>
      </c>
    </row>
    <row r="109" spans="1:52" x14ac:dyDescent="0.3">
      <c r="A109">
        <v>644</v>
      </c>
      <c r="D109" s="176" cm="1">
        <f t="array" ref="D109">_xlfn.XLOOKUP(D$1,'PY1 Data(H)'!$A$1:$BR$1,_xlfn.XLOOKUP($A109,'PY1 Data(H)'!$A$1:$A$288,'PY1 Data(H)'!$A$1:$BR$288))</f>
        <v>0</v>
      </c>
      <c r="E109" s="176" cm="1">
        <f t="array" ref="E109">_xlfn.XLOOKUP(E$1,'PY1 Data(H)'!$A$1:$BR$1,_xlfn.XLOOKUP($A109,'PY1 Data(H)'!$A$1:$A$288,'PY1 Data(H)'!$A$1:$BR$288))</f>
        <v>0</v>
      </c>
      <c r="F109" s="176" cm="1">
        <f t="array" ref="F109">_xlfn.XLOOKUP(F$1,'PY1 Data(H)'!$A$1:$BR$1,_xlfn.XLOOKUP($A109,'PY1 Data(H)'!$A$1:$A$288,'PY1 Data(H)'!$A$1:$BR$288))</f>
        <v>0</v>
      </c>
      <c r="G109" s="176" cm="1">
        <f t="array" ref="G109">_xlfn.XLOOKUP(G$1,'PY1 Data(H)'!$A$1:$BR$1,_xlfn.XLOOKUP($A109,'PY1 Data(H)'!$A$1:$A$288,'PY1 Data(H)'!$A$1:$BR$288))</f>
        <v>0</v>
      </c>
      <c r="H109" s="176" cm="1">
        <f t="array" ref="H109">_xlfn.XLOOKUP(H$1,'PY1 Data(H)'!$A$1:$BR$1,_xlfn.XLOOKUP($A109,'PY1 Data(H)'!$A$1:$A$288,'PY1 Data(H)'!$A$1:$BR$288))</f>
        <v>0</v>
      </c>
      <c r="I109" s="176" cm="1">
        <f t="array" ref="I109">_xlfn.XLOOKUP(I$1,'PY1 Data(H)'!$A$1:$BR$1,_xlfn.XLOOKUP($A109,'PY1 Data(H)'!$A$1:$A$288,'PY1 Data(H)'!$A$1:$BR$288))</f>
        <v>0</v>
      </c>
      <c r="J109" s="176" cm="1">
        <f t="array" ref="J109">_xlfn.XLOOKUP(J$1,'PY1 Data(H)'!$A$1:$BR$1,_xlfn.XLOOKUP($A109,'PY1 Data(H)'!$A$1:$A$288,'PY1 Data(H)'!$A$1:$BR$288))</f>
        <v>0</v>
      </c>
      <c r="K109" s="176" cm="1">
        <f t="array" ref="K109">_xlfn.XLOOKUP(K$1,'PY1 Data(H)'!$A$1:$BR$1,_xlfn.XLOOKUP($A109,'PY1 Data(H)'!$A$1:$A$288,'PY1 Data(H)'!$A$1:$BR$288))</f>
        <v>0</v>
      </c>
      <c r="L109" s="176" cm="1">
        <f t="array" ref="L109">_xlfn.XLOOKUP(L$1,'PY1 Data(H)'!$A$1:$BR$1,_xlfn.XLOOKUP($A109,'PY1 Data(H)'!$A$1:$A$288,'PY1 Data(H)'!$A$1:$BR$288))</f>
        <v>0</v>
      </c>
      <c r="M109" s="176" cm="1">
        <f t="array" ref="M109">_xlfn.XLOOKUP(M$1,'PY1 Data(H)'!$A$1:$BR$1,_xlfn.XLOOKUP($A109,'PY1 Data(H)'!$A$1:$A$288,'PY1 Data(H)'!$A$1:$BR$288))</f>
        <v>0</v>
      </c>
      <c r="N109" s="176" cm="1">
        <f t="array" ref="N109">_xlfn.XLOOKUP(N$1,'PY1 Data(H)'!$A$1:$BR$1,_xlfn.XLOOKUP($A109,'PY1 Data(H)'!$A$1:$A$288,'PY1 Data(H)'!$A$1:$BR$288))</f>
        <v>0</v>
      </c>
      <c r="O109" s="176" cm="1">
        <f t="array" ref="O109">_xlfn.XLOOKUP(O$1,'PY1 Data(H)'!$A$1:$BR$1,_xlfn.XLOOKUP($A109,'PY1 Data(H)'!$A$1:$A$288,'PY1 Data(H)'!$A$1:$BR$288))</f>
        <v>0</v>
      </c>
      <c r="P109" s="176" cm="1">
        <f t="array" ref="P109">_xlfn.XLOOKUP(P$1,'PY1 Data(H)'!$A$1:$BR$1,_xlfn.XLOOKUP($A109,'PY1 Data(H)'!$A$1:$A$288,'PY1 Data(H)'!$A$1:$BR$288))</f>
        <v>0</v>
      </c>
      <c r="Q109" s="176" cm="1">
        <f t="array" ref="Q109">_xlfn.XLOOKUP(Q$1,'PY1 Data(H)'!$A$1:$BR$1,_xlfn.XLOOKUP($A109,'PY1 Data(H)'!$A$1:$A$288,'PY1 Data(H)'!$A$1:$BR$288))</f>
        <v>0</v>
      </c>
      <c r="R109" s="176" cm="1">
        <f t="array" ref="R109">_xlfn.XLOOKUP(R$1,'PY1 Data(H)'!$A$1:$BR$1,_xlfn.XLOOKUP($A109,'PY1 Data(H)'!$A$1:$A$288,'PY1 Data(H)'!$A$1:$BR$288))</f>
        <v>0</v>
      </c>
      <c r="S109" s="176" cm="1">
        <f t="array" ref="S109">_xlfn.XLOOKUP(S$1,'PY1 Data(H)'!$A$1:$BR$1,_xlfn.XLOOKUP($A109,'PY1 Data(H)'!$A$1:$A$288,'PY1 Data(H)'!$A$1:$BR$288))</f>
        <v>0</v>
      </c>
      <c r="T109" s="176" cm="1">
        <f t="array" ref="T109">_xlfn.XLOOKUP(T$1,'PY1 Data(H)'!$A$1:$BR$1,_xlfn.XLOOKUP($A109,'PY1 Data(H)'!$A$1:$A$288,'PY1 Data(H)'!$A$1:$BR$288))</f>
        <v>0</v>
      </c>
      <c r="U109" s="176" cm="1">
        <f t="array" ref="U109">_xlfn.XLOOKUP(U$1,'PY1 Data(H)'!$A$1:$BR$1,_xlfn.XLOOKUP($A109,'PY1 Data(H)'!$A$1:$A$288,'PY1 Data(H)'!$A$1:$BR$288))</f>
        <v>0</v>
      </c>
      <c r="V109" s="176" cm="1">
        <f t="array" ref="V109">_xlfn.XLOOKUP(V$1,'PY1 Data(H)'!$A$1:$BR$1,_xlfn.XLOOKUP($A109,'PY1 Data(H)'!$A$1:$A$288,'PY1 Data(H)'!$A$1:$BR$288))</f>
        <v>0</v>
      </c>
      <c r="W109" s="176" cm="1">
        <f t="array" ref="W109">_xlfn.XLOOKUP(W$1,'PY1 Data(H)'!$A$1:$BR$1,_xlfn.XLOOKUP($A109,'PY1 Data(H)'!$A$1:$A$288,'PY1 Data(H)'!$A$1:$BR$288))</f>
        <v>0</v>
      </c>
      <c r="X109" s="176" cm="1">
        <f t="array" ref="X109">_xlfn.XLOOKUP(X$1,'PY1 Data(H)'!$A$1:$BR$1,_xlfn.XLOOKUP($A109,'PY1 Data(H)'!$A$1:$A$288,'PY1 Data(H)'!$A$1:$BR$288))</f>
        <v>0</v>
      </c>
      <c r="Y109" s="176" cm="1">
        <f t="array" ref="Y109">_xlfn.XLOOKUP(Y$1,'PY1 Data(H)'!$A$1:$BR$1,_xlfn.XLOOKUP($A109,'PY1 Data(H)'!$A$1:$A$288,'PY1 Data(H)'!$A$1:$BR$288))</f>
        <v>0</v>
      </c>
      <c r="Z109" s="176" cm="1">
        <f t="array" ref="Z109">_xlfn.XLOOKUP(Z$1,'PY1 Data(H)'!$A$1:$BR$1,_xlfn.XLOOKUP($A109,'PY1 Data(H)'!$A$1:$A$288,'PY1 Data(H)'!$A$1:$BR$288))</f>
        <v>0</v>
      </c>
      <c r="AA109" s="176" cm="1">
        <f t="array" ref="AA109">_xlfn.XLOOKUP(AA$1,'PY1 Data(H)'!$A$1:$BR$1,_xlfn.XLOOKUP($A109,'PY1 Data(H)'!$A$1:$A$288,'PY1 Data(H)'!$A$1:$BR$288))</f>
        <v>0</v>
      </c>
      <c r="AB109" s="176" cm="1">
        <f t="array" ref="AB109">_xlfn.XLOOKUP(AB$1,'PY1 Data(H)'!$A$1:$BR$1,_xlfn.XLOOKUP($A109,'PY1 Data(H)'!$A$1:$A$288,'PY1 Data(H)'!$A$1:$BR$288))</f>
        <v>0</v>
      </c>
      <c r="AC109" s="176" cm="1">
        <f t="array" ref="AC109">_xlfn.XLOOKUP(AC$1,'PY1 Data(H)'!$A$1:$BR$1,_xlfn.XLOOKUP($A109,'PY1 Data(H)'!$A$1:$A$288,'PY1 Data(H)'!$A$1:$BR$288))</f>
        <v>0</v>
      </c>
      <c r="AD109" s="176" cm="1">
        <f t="array" ref="AD109">_xlfn.XLOOKUP(AD$1,'PY1 Data(H)'!$A$1:$BR$1,_xlfn.XLOOKUP($A109,'PY1 Data(H)'!$A$1:$A$288,'PY1 Data(H)'!$A$1:$BR$288))</f>
        <v>0</v>
      </c>
      <c r="AE109" s="176" cm="1">
        <f t="array" ref="AE109">_xlfn.XLOOKUP(AE$1,'PY1 Data(H)'!$A$1:$BR$1,_xlfn.XLOOKUP($A109,'PY1 Data(H)'!$A$1:$A$288,'PY1 Data(H)'!$A$1:$BR$288))</f>
        <v>0</v>
      </c>
      <c r="AF109" s="176" cm="1">
        <f t="array" ref="AF109">_xlfn.XLOOKUP(AF$1,'PY1 Data(H)'!$A$1:$BR$1,_xlfn.XLOOKUP($A109,'PY1 Data(H)'!$A$1:$A$288,'PY1 Data(H)'!$A$1:$BR$288))</f>
        <v>0</v>
      </c>
      <c r="AG109" s="176" cm="1">
        <f t="array" ref="AG109">_xlfn.XLOOKUP(AG$1,'PY1 Data(H)'!$A$1:$BR$1,_xlfn.XLOOKUP($A109,'PY1 Data(H)'!$A$1:$A$288,'PY1 Data(H)'!$A$1:$BR$288))</f>
        <v>0</v>
      </c>
      <c r="AH109" s="176" cm="1">
        <f t="array" ref="AH109">_xlfn.XLOOKUP(AH$1,'PY1 Data(H)'!$A$1:$BR$1,_xlfn.XLOOKUP($A109,'PY1 Data(H)'!$A$1:$A$288,'PY1 Data(H)'!$A$1:$BR$288))</f>
        <v>0</v>
      </c>
      <c r="AI109" s="176" cm="1">
        <f t="array" ref="AI109">_xlfn.XLOOKUP(AI$1,'PY1 Data(H)'!$A$1:$BR$1,_xlfn.XLOOKUP($A109,'PY1 Data(H)'!$A$1:$A$288,'PY1 Data(H)'!$A$1:$BR$288))</f>
        <v>0</v>
      </c>
      <c r="AJ109" s="176" cm="1">
        <f t="array" ref="AJ109">_xlfn.XLOOKUP(AJ$1,'PY1 Data(H)'!$A$1:$BR$1,_xlfn.XLOOKUP($A109,'PY1 Data(H)'!$A$1:$A$288,'PY1 Data(H)'!$A$1:$BR$288))</f>
        <v>0</v>
      </c>
      <c r="AK109" s="176" cm="1">
        <f t="array" ref="AK109">_xlfn.XLOOKUP(AK$1,'PY1 Data(H)'!$A$1:$BR$1,_xlfn.XLOOKUP($A109,'PY1 Data(H)'!$A$1:$A$288,'PY1 Data(H)'!$A$1:$BR$288))</f>
        <v>0</v>
      </c>
      <c r="AL109" s="176" cm="1">
        <f t="array" ref="AL109">_xlfn.XLOOKUP(AL$1,'PY1 Data(H)'!$A$1:$BR$1,_xlfn.XLOOKUP($A109,'PY1 Data(H)'!$A$1:$A$288,'PY1 Data(H)'!$A$1:$BR$288))</f>
        <v>0</v>
      </c>
      <c r="AM109" s="176" cm="1">
        <f t="array" ref="AM109">_xlfn.XLOOKUP(AM$1,'PY1 Data(H)'!$A$1:$BR$1,_xlfn.XLOOKUP($A109,'PY1 Data(H)'!$A$1:$A$288,'PY1 Data(H)'!$A$1:$BR$288))</f>
        <v>0</v>
      </c>
      <c r="AN109" s="176" cm="1">
        <f t="array" ref="AN109">_xlfn.XLOOKUP(AN$1,'PY1 Data(H)'!$A$1:$BR$1,_xlfn.XLOOKUP($A109,'PY1 Data(H)'!$A$1:$A$288,'PY1 Data(H)'!$A$1:$BR$288))</f>
        <v>0</v>
      </c>
      <c r="AO109" s="176" cm="1">
        <f t="array" ref="AO109">_xlfn.XLOOKUP(AO$1,'PY1 Data(H)'!$A$1:$BR$1,_xlfn.XLOOKUP($A109,'PY1 Data(H)'!$A$1:$A$288,'PY1 Data(H)'!$A$1:$BR$288))</f>
        <v>0</v>
      </c>
      <c r="AP109" s="176" cm="1">
        <f t="array" ref="AP109">_xlfn.XLOOKUP(AP$1,'PY1 Data(H)'!$A$1:$BR$1,_xlfn.XLOOKUP($A109,'PY1 Data(H)'!$A$1:$A$288,'PY1 Data(H)'!$A$1:$BR$288))</f>
        <v>0</v>
      </c>
      <c r="AQ109" s="176" cm="1">
        <f t="array" ref="AQ109">_xlfn.XLOOKUP(AQ$1,'PY1 Data(H)'!$A$1:$BR$1,_xlfn.XLOOKUP($A109,'PY1 Data(H)'!$A$1:$A$288,'PY1 Data(H)'!$A$1:$BR$288))</f>
        <v>0</v>
      </c>
      <c r="AR109" s="176" cm="1">
        <f t="array" ref="AR109">_xlfn.XLOOKUP(AR$1,'PY1 Data(H)'!$A$1:$BR$1,_xlfn.XLOOKUP($A109,'PY1 Data(H)'!$A$1:$A$288,'PY1 Data(H)'!$A$1:$BR$288))</f>
        <v>0</v>
      </c>
      <c r="AS109" s="176" cm="1">
        <f t="array" ref="AS109">_xlfn.XLOOKUP(AS$1,'PY1 Data(H)'!$A$1:$BR$1,_xlfn.XLOOKUP($A109,'PY1 Data(H)'!$A$1:$A$288,'PY1 Data(H)'!$A$1:$BR$288))</f>
        <v>0</v>
      </c>
      <c r="AT109" s="176" cm="1">
        <f t="array" ref="AT109">_xlfn.XLOOKUP(AT$1,'PY1 Data(H)'!$A$1:$BR$1,_xlfn.XLOOKUP($A109,'PY1 Data(H)'!$A$1:$A$288,'PY1 Data(H)'!$A$1:$BR$288))</f>
        <v>0</v>
      </c>
      <c r="AU109" s="176" cm="1">
        <f t="array" ref="AU109">_xlfn.XLOOKUP(AU$1,'PY1 Data(H)'!$A$1:$BR$1,_xlfn.XLOOKUP($A109,'PY1 Data(H)'!$A$1:$A$288,'PY1 Data(H)'!$A$1:$BR$288))</f>
        <v>0</v>
      </c>
      <c r="AV109" s="176" cm="1">
        <f t="array" ref="AV109">_xlfn.XLOOKUP(AV$1,'PY1 Data(H)'!$A$1:$BR$1,_xlfn.XLOOKUP($A109,'PY1 Data(H)'!$A$1:$A$288,'PY1 Data(H)'!$A$1:$BR$288))</f>
        <v>0</v>
      </c>
      <c r="AW109" s="176" cm="1">
        <f t="array" ref="AW109">_xlfn.XLOOKUP(AW$1,'PY1 Data(H)'!$A$1:$BR$1,_xlfn.XLOOKUP($A109,'PY1 Data(H)'!$A$1:$A$288,'PY1 Data(H)'!$A$1:$BR$288))</f>
        <v>0</v>
      </c>
      <c r="AX109" s="176" cm="1">
        <f t="array" ref="AX109">_xlfn.XLOOKUP(AX$1,'PY1 Data(H)'!$A$1:$BR$1,_xlfn.XLOOKUP($A109,'PY1 Data(H)'!$A$1:$A$288,'PY1 Data(H)'!$A$1:$BR$288))</f>
        <v>0</v>
      </c>
      <c r="AY109" s="176" cm="1">
        <f t="array" ref="AY109">_xlfn.XLOOKUP(AY$1,'PY1 Data(H)'!$A$1:$BR$1,_xlfn.XLOOKUP($A109,'PY1 Data(H)'!$A$1:$A$288,'PY1 Data(H)'!$A$1:$BR$288))</f>
        <v>0</v>
      </c>
      <c r="AZ109" s="176" cm="1">
        <f t="array" ref="AZ109">_xlfn.XLOOKUP(AZ$1,'PY1 Data(H)'!$A$1:$BR$1,_xlfn.XLOOKUP($A109,'PY1 Data(H)'!$A$1:$A$288,'PY1 Data(H)'!$A$1:$BR$288))</f>
        <v>0</v>
      </c>
    </row>
    <row r="110" spans="1:52" x14ac:dyDescent="0.3">
      <c r="A110">
        <v>384</v>
      </c>
      <c r="D110" s="176" cm="1">
        <f t="array" ref="D110">_xlfn.XLOOKUP(D$1,'PY1 Data(H)'!$A$1:$BR$1,_xlfn.XLOOKUP($A110,'PY1 Data(H)'!$A$1:$A$288,'PY1 Data(H)'!$A$1:$BR$288))</f>
        <v>0</v>
      </c>
      <c r="E110" s="176" cm="1">
        <f t="array" ref="E110">_xlfn.XLOOKUP(E$1,'PY1 Data(H)'!$A$1:$BR$1,_xlfn.XLOOKUP($A110,'PY1 Data(H)'!$A$1:$A$288,'PY1 Data(H)'!$A$1:$BR$288))</f>
        <v>0</v>
      </c>
      <c r="F110" s="176" cm="1">
        <f t="array" ref="F110">_xlfn.XLOOKUP(F$1,'PY1 Data(H)'!$A$1:$BR$1,_xlfn.XLOOKUP($A110,'PY1 Data(H)'!$A$1:$A$288,'PY1 Data(H)'!$A$1:$BR$288))</f>
        <v>0</v>
      </c>
      <c r="G110" s="176" cm="1">
        <f t="array" ref="G110">_xlfn.XLOOKUP(G$1,'PY1 Data(H)'!$A$1:$BR$1,_xlfn.XLOOKUP($A110,'PY1 Data(H)'!$A$1:$A$288,'PY1 Data(H)'!$A$1:$BR$288))</f>
        <v>0</v>
      </c>
      <c r="H110" s="176" cm="1">
        <f t="array" ref="H110">_xlfn.XLOOKUP(H$1,'PY1 Data(H)'!$A$1:$BR$1,_xlfn.XLOOKUP($A110,'PY1 Data(H)'!$A$1:$A$288,'PY1 Data(H)'!$A$1:$BR$288))</f>
        <v>0</v>
      </c>
      <c r="I110" s="176" cm="1">
        <f t="array" ref="I110">_xlfn.XLOOKUP(I$1,'PY1 Data(H)'!$A$1:$BR$1,_xlfn.XLOOKUP($A110,'PY1 Data(H)'!$A$1:$A$288,'PY1 Data(H)'!$A$1:$BR$288))</f>
        <v>0</v>
      </c>
      <c r="J110" s="176" cm="1">
        <f t="array" ref="J110">_xlfn.XLOOKUP(J$1,'PY1 Data(H)'!$A$1:$BR$1,_xlfn.XLOOKUP($A110,'PY1 Data(H)'!$A$1:$A$288,'PY1 Data(H)'!$A$1:$BR$288))</f>
        <v>0</v>
      </c>
      <c r="K110" s="176" cm="1">
        <f t="array" ref="K110">_xlfn.XLOOKUP(K$1,'PY1 Data(H)'!$A$1:$BR$1,_xlfn.XLOOKUP($A110,'PY1 Data(H)'!$A$1:$A$288,'PY1 Data(H)'!$A$1:$BR$288))</f>
        <v>0</v>
      </c>
      <c r="L110" s="176" cm="1">
        <f t="array" ref="L110">_xlfn.XLOOKUP(L$1,'PY1 Data(H)'!$A$1:$BR$1,_xlfn.XLOOKUP($A110,'PY1 Data(H)'!$A$1:$A$288,'PY1 Data(H)'!$A$1:$BR$288))</f>
        <v>0</v>
      </c>
      <c r="M110" s="176" cm="1">
        <f t="array" ref="M110">_xlfn.XLOOKUP(M$1,'PY1 Data(H)'!$A$1:$BR$1,_xlfn.XLOOKUP($A110,'PY1 Data(H)'!$A$1:$A$288,'PY1 Data(H)'!$A$1:$BR$288))</f>
        <v>0</v>
      </c>
      <c r="N110" s="176" cm="1">
        <f t="array" ref="N110">_xlfn.XLOOKUP(N$1,'PY1 Data(H)'!$A$1:$BR$1,_xlfn.XLOOKUP($A110,'PY1 Data(H)'!$A$1:$A$288,'PY1 Data(H)'!$A$1:$BR$288))</f>
        <v>0</v>
      </c>
      <c r="O110" s="176" cm="1">
        <f t="array" ref="O110">_xlfn.XLOOKUP(O$1,'PY1 Data(H)'!$A$1:$BR$1,_xlfn.XLOOKUP($A110,'PY1 Data(H)'!$A$1:$A$288,'PY1 Data(H)'!$A$1:$BR$288))</f>
        <v>0</v>
      </c>
      <c r="P110" s="176" cm="1">
        <f t="array" ref="P110">_xlfn.XLOOKUP(P$1,'PY1 Data(H)'!$A$1:$BR$1,_xlfn.XLOOKUP($A110,'PY1 Data(H)'!$A$1:$A$288,'PY1 Data(H)'!$A$1:$BR$288))</f>
        <v>1708350</v>
      </c>
      <c r="Q110" s="176" cm="1">
        <f t="array" ref="Q110">_xlfn.XLOOKUP(Q$1,'PY1 Data(H)'!$A$1:$BR$1,_xlfn.XLOOKUP($A110,'PY1 Data(H)'!$A$1:$A$288,'PY1 Data(H)'!$A$1:$BR$288))</f>
        <v>0</v>
      </c>
      <c r="R110" s="176" cm="1">
        <f t="array" ref="R110">_xlfn.XLOOKUP(R$1,'PY1 Data(H)'!$A$1:$BR$1,_xlfn.XLOOKUP($A110,'PY1 Data(H)'!$A$1:$A$288,'PY1 Data(H)'!$A$1:$BR$288))</f>
        <v>0</v>
      </c>
      <c r="S110" s="176" cm="1">
        <f t="array" ref="S110">_xlfn.XLOOKUP(S$1,'PY1 Data(H)'!$A$1:$BR$1,_xlfn.XLOOKUP($A110,'PY1 Data(H)'!$A$1:$A$288,'PY1 Data(H)'!$A$1:$BR$288))</f>
        <v>0</v>
      </c>
      <c r="T110" s="176" cm="1">
        <f t="array" ref="T110">_xlfn.XLOOKUP(T$1,'PY1 Data(H)'!$A$1:$BR$1,_xlfn.XLOOKUP($A110,'PY1 Data(H)'!$A$1:$A$288,'PY1 Data(H)'!$A$1:$BR$288))</f>
        <v>0</v>
      </c>
      <c r="U110" s="176" cm="1">
        <f t="array" ref="U110">_xlfn.XLOOKUP(U$1,'PY1 Data(H)'!$A$1:$BR$1,_xlfn.XLOOKUP($A110,'PY1 Data(H)'!$A$1:$A$288,'PY1 Data(H)'!$A$1:$BR$288))</f>
        <v>0</v>
      </c>
      <c r="V110" s="176" cm="1">
        <f t="array" ref="V110">_xlfn.XLOOKUP(V$1,'PY1 Data(H)'!$A$1:$BR$1,_xlfn.XLOOKUP($A110,'PY1 Data(H)'!$A$1:$A$288,'PY1 Data(H)'!$A$1:$BR$288))</f>
        <v>0</v>
      </c>
      <c r="W110" s="176" cm="1">
        <f t="array" ref="W110">_xlfn.XLOOKUP(W$1,'PY1 Data(H)'!$A$1:$BR$1,_xlfn.XLOOKUP($A110,'PY1 Data(H)'!$A$1:$A$288,'PY1 Data(H)'!$A$1:$BR$288))</f>
        <v>0</v>
      </c>
      <c r="X110" s="176" cm="1">
        <f t="array" ref="X110">_xlfn.XLOOKUP(X$1,'PY1 Data(H)'!$A$1:$BR$1,_xlfn.XLOOKUP($A110,'PY1 Data(H)'!$A$1:$A$288,'PY1 Data(H)'!$A$1:$BR$288))</f>
        <v>0</v>
      </c>
      <c r="Y110" s="176" cm="1">
        <f t="array" ref="Y110">_xlfn.XLOOKUP(Y$1,'PY1 Data(H)'!$A$1:$BR$1,_xlfn.XLOOKUP($A110,'PY1 Data(H)'!$A$1:$A$288,'PY1 Data(H)'!$A$1:$BR$288))</f>
        <v>0</v>
      </c>
      <c r="Z110" s="176" cm="1">
        <f t="array" ref="Z110">_xlfn.XLOOKUP(Z$1,'PY1 Data(H)'!$A$1:$BR$1,_xlfn.XLOOKUP($A110,'PY1 Data(H)'!$A$1:$A$288,'PY1 Data(H)'!$A$1:$BR$288))</f>
        <v>0</v>
      </c>
      <c r="AA110" s="176" cm="1">
        <f t="array" ref="AA110">_xlfn.XLOOKUP(AA$1,'PY1 Data(H)'!$A$1:$BR$1,_xlfn.XLOOKUP($A110,'PY1 Data(H)'!$A$1:$A$288,'PY1 Data(H)'!$A$1:$BR$288))</f>
        <v>0</v>
      </c>
      <c r="AB110" s="176" cm="1">
        <f t="array" ref="AB110">_xlfn.XLOOKUP(AB$1,'PY1 Data(H)'!$A$1:$BR$1,_xlfn.XLOOKUP($A110,'PY1 Data(H)'!$A$1:$A$288,'PY1 Data(H)'!$A$1:$BR$288))</f>
        <v>0</v>
      </c>
      <c r="AC110" s="176" cm="1">
        <f t="array" ref="AC110">_xlfn.XLOOKUP(AC$1,'PY1 Data(H)'!$A$1:$BR$1,_xlfn.XLOOKUP($A110,'PY1 Data(H)'!$A$1:$A$288,'PY1 Data(H)'!$A$1:$BR$288))</f>
        <v>0</v>
      </c>
      <c r="AD110" s="176" cm="1">
        <f t="array" ref="AD110">_xlfn.XLOOKUP(AD$1,'PY1 Data(H)'!$A$1:$BR$1,_xlfn.XLOOKUP($A110,'PY1 Data(H)'!$A$1:$A$288,'PY1 Data(H)'!$A$1:$BR$288))</f>
        <v>0</v>
      </c>
      <c r="AE110" s="176" cm="1">
        <f t="array" ref="AE110">_xlfn.XLOOKUP(AE$1,'PY1 Data(H)'!$A$1:$BR$1,_xlfn.XLOOKUP($A110,'PY1 Data(H)'!$A$1:$A$288,'PY1 Data(H)'!$A$1:$BR$288))</f>
        <v>0</v>
      </c>
      <c r="AF110" s="176" cm="1">
        <f t="array" ref="AF110">_xlfn.XLOOKUP(AF$1,'PY1 Data(H)'!$A$1:$BR$1,_xlfn.XLOOKUP($A110,'PY1 Data(H)'!$A$1:$A$288,'PY1 Data(H)'!$A$1:$BR$288))</f>
        <v>0</v>
      </c>
      <c r="AG110" s="176" cm="1">
        <f t="array" ref="AG110">_xlfn.XLOOKUP(AG$1,'PY1 Data(H)'!$A$1:$BR$1,_xlfn.XLOOKUP($A110,'PY1 Data(H)'!$A$1:$A$288,'PY1 Data(H)'!$A$1:$BR$288))</f>
        <v>0</v>
      </c>
      <c r="AH110" s="176" cm="1">
        <f t="array" ref="AH110">_xlfn.XLOOKUP(AH$1,'PY1 Data(H)'!$A$1:$BR$1,_xlfn.XLOOKUP($A110,'PY1 Data(H)'!$A$1:$A$288,'PY1 Data(H)'!$A$1:$BR$288))</f>
        <v>0</v>
      </c>
      <c r="AI110" s="176" cm="1">
        <f t="array" ref="AI110">_xlfn.XLOOKUP(AI$1,'PY1 Data(H)'!$A$1:$BR$1,_xlfn.XLOOKUP($A110,'PY1 Data(H)'!$A$1:$A$288,'PY1 Data(H)'!$A$1:$BR$288))</f>
        <v>0</v>
      </c>
      <c r="AJ110" s="176" cm="1">
        <f t="array" ref="AJ110">_xlfn.XLOOKUP(AJ$1,'PY1 Data(H)'!$A$1:$BR$1,_xlfn.XLOOKUP($A110,'PY1 Data(H)'!$A$1:$A$288,'PY1 Data(H)'!$A$1:$BR$288))</f>
        <v>0</v>
      </c>
      <c r="AK110" s="176" cm="1">
        <f t="array" ref="AK110">_xlfn.XLOOKUP(AK$1,'PY1 Data(H)'!$A$1:$BR$1,_xlfn.XLOOKUP($A110,'PY1 Data(H)'!$A$1:$A$288,'PY1 Data(H)'!$A$1:$BR$288))</f>
        <v>0</v>
      </c>
      <c r="AL110" s="176" cm="1">
        <f t="array" ref="AL110">_xlfn.XLOOKUP(AL$1,'PY1 Data(H)'!$A$1:$BR$1,_xlfn.XLOOKUP($A110,'PY1 Data(H)'!$A$1:$A$288,'PY1 Data(H)'!$A$1:$BR$288))</f>
        <v>0</v>
      </c>
      <c r="AM110" s="176" cm="1">
        <f t="array" ref="AM110">_xlfn.XLOOKUP(AM$1,'PY1 Data(H)'!$A$1:$BR$1,_xlfn.XLOOKUP($A110,'PY1 Data(H)'!$A$1:$A$288,'PY1 Data(H)'!$A$1:$BR$288))</f>
        <v>0</v>
      </c>
      <c r="AN110" s="176" cm="1">
        <f t="array" ref="AN110">_xlfn.XLOOKUP(AN$1,'PY1 Data(H)'!$A$1:$BR$1,_xlfn.XLOOKUP($A110,'PY1 Data(H)'!$A$1:$A$288,'PY1 Data(H)'!$A$1:$BR$288))</f>
        <v>0</v>
      </c>
      <c r="AO110" s="176" cm="1">
        <f t="array" ref="AO110">_xlfn.XLOOKUP(AO$1,'PY1 Data(H)'!$A$1:$BR$1,_xlfn.XLOOKUP($A110,'PY1 Data(H)'!$A$1:$A$288,'PY1 Data(H)'!$A$1:$BR$288))</f>
        <v>0</v>
      </c>
      <c r="AP110" s="176" cm="1">
        <f t="array" ref="AP110">_xlfn.XLOOKUP(AP$1,'PY1 Data(H)'!$A$1:$BR$1,_xlfn.XLOOKUP($A110,'PY1 Data(H)'!$A$1:$A$288,'PY1 Data(H)'!$A$1:$BR$288))</f>
        <v>0</v>
      </c>
      <c r="AQ110" s="176" cm="1">
        <f t="array" ref="AQ110">_xlfn.XLOOKUP(AQ$1,'PY1 Data(H)'!$A$1:$BR$1,_xlfn.XLOOKUP($A110,'PY1 Data(H)'!$A$1:$A$288,'PY1 Data(H)'!$A$1:$BR$288))</f>
        <v>0</v>
      </c>
      <c r="AR110" s="176" cm="1">
        <f t="array" ref="AR110">_xlfn.XLOOKUP(AR$1,'PY1 Data(H)'!$A$1:$BR$1,_xlfn.XLOOKUP($A110,'PY1 Data(H)'!$A$1:$A$288,'PY1 Data(H)'!$A$1:$BR$288))</f>
        <v>0</v>
      </c>
      <c r="AS110" s="176" cm="1">
        <f t="array" ref="AS110">_xlfn.XLOOKUP(AS$1,'PY1 Data(H)'!$A$1:$BR$1,_xlfn.XLOOKUP($A110,'PY1 Data(H)'!$A$1:$A$288,'PY1 Data(H)'!$A$1:$BR$288))</f>
        <v>0</v>
      </c>
      <c r="AT110" s="176" cm="1">
        <f t="array" ref="AT110">_xlfn.XLOOKUP(AT$1,'PY1 Data(H)'!$A$1:$BR$1,_xlfn.XLOOKUP($A110,'PY1 Data(H)'!$A$1:$A$288,'PY1 Data(H)'!$A$1:$BR$288))</f>
        <v>0</v>
      </c>
      <c r="AU110" s="176" cm="1">
        <f t="array" ref="AU110">_xlfn.XLOOKUP(AU$1,'PY1 Data(H)'!$A$1:$BR$1,_xlfn.XLOOKUP($A110,'PY1 Data(H)'!$A$1:$A$288,'PY1 Data(H)'!$A$1:$BR$288))</f>
        <v>0</v>
      </c>
      <c r="AV110" s="176" cm="1">
        <f t="array" ref="AV110">_xlfn.XLOOKUP(AV$1,'PY1 Data(H)'!$A$1:$BR$1,_xlfn.XLOOKUP($A110,'PY1 Data(H)'!$A$1:$A$288,'PY1 Data(H)'!$A$1:$BR$288))</f>
        <v>0</v>
      </c>
      <c r="AW110" s="176" cm="1">
        <f t="array" ref="AW110">_xlfn.XLOOKUP(AW$1,'PY1 Data(H)'!$A$1:$BR$1,_xlfn.XLOOKUP($A110,'PY1 Data(H)'!$A$1:$A$288,'PY1 Data(H)'!$A$1:$BR$288))</f>
        <v>0</v>
      </c>
      <c r="AX110" s="176" cm="1">
        <f t="array" ref="AX110">_xlfn.XLOOKUP(AX$1,'PY1 Data(H)'!$A$1:$BR$1,_xlfn.XLOOKUP($A110,'PY1 Data(H)'!$A$1:$A$288,'PY1 Data(H)'!$A$1:$BR$288))</f>
        <v>0</v>
      </c>
      <c r="AY110" s="176" cm="1">
        <f t="array" ref="AY110">_xlfn.XLOOKUP(AY$1,'PY1 Data(H)'!$A$1:$BR$1,_xlfn.XLOOKUP($A110,'PY1 Data(H)'!$A$1:$A$288,'PY1 Data(H)'!$A$1:$BR$288))</f>
        <v>0</v>
      </c>
      <c r="AZ110" s="176" cm="1">
        <f t="array" ref="AZ110">_xlfn.XLOOKUP(AZ$1,'PY1 Data(H)'!$A$1:$BR$1,_xlfn.XLOOKUP($A110,'PY1 Data(H)'!$A$1:$A$288,'PY1 Data(H)'!$A$1:$BR$288))</f>
        <v>0</v>
      </c>
    </row>
    <row r="111" spans="1:52" x14ac:dyDescent="0.3">
      <c r="A111">
        <v>361</v>
      </c>
      <c r="D111" s="176" cm="1">
        <f t="array" ref="D111">_xlfn.XLOOKUP(D$1,'PY1 Data(H)'!$A$1:$BR$1,_xlfn.XLOOKUP($A111,'PY1 Data(H)'!$A$1:$A$288,'PY1 Data(H)'!$A$1:$BR$288))</f>
        <v>0</v>
      </c>
      <c r="E111" s="176" cm="1">
        <f t="array" ref="E111">_xlfn.XLOOKUP(E$1,'PY1 Data(H)'!$A$1:$BR$1,_xlfn.XLOOKUP($A111,'PY1 Data(H)'!$A$1:$A$288,'PY1 Data(H)'!$A$1:$BR$288))</f>
        <v>0</v>
      </c>
      <c r="F111" s="176" cm="1">
        <f t="array" ref="F111">_xlfn.XLOOKUP(F$1,'PY1 Data(H)'!$A$1:$BR$1,_xlfn.XLOOKUP($A111,'PY1 Data(H)'!$A$1:$A$288,'PY1 Data(H)'!$A$1:$BR$288))</f>
        <v>0</v>
      </c>
      <c r="G111" s="176" cm="1">
        <f t="array" ref="G111">_xlfn.XLOOKUP(G$1,'PY1 Data(H)'!$A$1:$BR$1,_xlfn.XLOOKUP($A111,'PY1 Data(H)'!$A$1:$A$288,'PY1 Data(H)'!$A$1:$BR$288))</f>
        <v>0</v>
      </c>
      <c r="H111" s="176" cm="1">
        <f t="array" ref="H111">_xlfn.XLOOKUP(H$1,'PY1 Data(H)'!$A$1:$BR$1,_xlfn.XLOOKUP($A111,'PY1 Data(H)'!$A$1:$A$288,'PY1 Data(H)'!$A$1:$BR$288))</f>
        <v>0</v>
      </c>
      <c r="I111" s="176" cm="1">
        <f t="array" ref="I111">_xlfn.XLOOKUP(I$1,'PY1 Data(H)'!$A$1:$BR$1,_xlfn.XLOOKUP($A111,'PY1 Data(H)'!$A$1:$A$288,'PY1 Data(H)'!$A$1:$BR$288))</f>
        <v>0</v>
      </c>
      <c r="J111" s="176" cm="1">
        <f t="array" ref="J111">_xlfn.XLOOKUP(J$1,'PY1 Data(H)'!$A$1:$BR$1,_xlfn.XLOOKUP($A111,'PY1 Data(H)'!$A$1:$A$288,'PY1 Data(H)'!$A$1:$BR$288))</f>
        <v>0</v>
      </c>
      <c r="K111" s="176" cm="1">
        <f t="array" ref="K111">_xlfn.XLOOKUP(K$1,'PY1 Data(H)'!$A$1:$BR$1,_xlfn.XLOOKUP($A111,'PY1 Data(H)'!$A$1:$A$288,'PY1 Data(H)'!$A$1:$BR$288))</f>
        <v>0</v>
      </c>
      <c r="L111" s="176" cm="1">
        <f t="array" ref="L111">_xlfn.XLOOKUP(L$1,'PY1 Data(H)'!$A$1:$BR$1,_xlfn.XLOOKUP($A111,'PY1 Data(H)'!$A$1:$A$288,'PY1 Data(H)'!$A$1:$BR$288))</f>
        <v>0</v>
      </c>
      <c r="M111" s="176" cm="1">
        <f t="array" ref="M111">_xlfn.XLOOKUP(M$1,'PY1 Data(H)'!$A$1:$BR$1,_xlfn.XLOOKUP($A111,'PY1 Data(H)'!$A$1:$A$288,'PY1 Data(H)'!$A$1:$BR$288))</f>
        <v>0</v>
      </c>
      <c r="N111" s="176" cm="1">
        <f t="array" ref="N111">_xlfn.XLOOKUP(N$1,'PY1 Data(H)'!$A$1:$BR$1,_xlfn.XLOOKUP($A111,'PY1 Data(H)'!$A$1:$A$288,'PY1 Data(H)'!$A$1:$BR$288))</f>
        <v>0</v>
      </c>
      <c r="O111" s="176" cm="1">
        <f t="array" ref="O111">_xlfn.XLOOKUP(O$1,'PY1 Data(H)'!$A$1:$BR$1,_xlfn.XLOOKUP($A111,'PY1 Data(H)'!$A$1:$A$288,'PY1 Data(H)'!$A$1:$BR$288))</f>
        <v>0</v>
      </c>
      <c r="P111" s="176" cm="1">
        <f t="array" ref="P111">_xlfn.XLOOKUP(P$1,'PY1 Data(H)'!$A$1:$BR$1,_xlfn.XLOOKUP($A111,'PY1 Data(H)'!$A$1:$A$288,'PY1 Data(H)'!$A$1:$BR$288))</f>
        <v>137693037</v>
      </c>
      <c r="Q111" s="176" cm="1">
        <f t="array" ref="Q111">_xlfn.XLOOKUP(Q$1,'PY1 Data(H)'!$A$1:$BR$1,_xlfn.XLOOKUP($A111,'PY1 Data(H)'!$A$1:$A$288,'PY1 Data(H)'!$A$1:$BR$288))</f>
        <v>0</v>
      </c>
      <c r="R111" s="176" cm="1">
        <f t="array" ref="R111">_xlfn.XLOOKUP(R$1,'PY1 Data(H)'!$A$1:$BR$1,_xlfn.XLOOKUP($A111,'PY1 Data(H)'!$A$1:$A$288,'PY1 Data(H)'!$A$1:$BR$288))</f>
        <v>0</v>
      </c>
      <c r="S111" s="176" cm="1">
        <f t="array" ref="S111">_xlfn.XLOOKUP(S$1,'PY1 Data(H)'!$A$1:$BR$1,_xlfn.XLOOKUP($A111,'PY1 Data(H)'!$A$1:$A$288,'PY1 Data(H)'!$A$1:$BR$288))</f>
        <v>0</v>
      </c>
      <c r="T111" s="176" cm="1">
        <f t="array" ref="T111">_xlfn.XLOOKUP(T$1,'PY1 Data(H)'!$A$1:$BR$1,_xlfn.XLOOKUP($A111,'PY1 Data(H)'!$A$1:$A$288,'PY1 Data(H)'!$A$1:$BR$288))</f>
        <v>0</v>
      </c>
      <c r="U111" s="176" cm="1">
        <f t="array" ref="U111">_xlfn.XLOOKUP(U$1,'PY1 Data(H)'!$A$1:$BR$1,_xlfn.XLOOKUP($A111,'PY1 Data(H)'!$A$1:$A$288,'PY1 Data(H)'!$A$1:$BR$288))</f>
        <v>69062733</v>
      </c>
      <c r="V111" s="176" cm="1">
        <f t="array" ref="V111">_xlfn.XLOOKUP(V$1,'PY1 Data(H)'!$A$1:$BR$1,_xlfn.XLOOKUP($A111,'PY1 Data(H)'!$A$1:$A$288,'PY1 Data(H)'!$A$1:$BR$288))</f>
        <v>0</v>
      </c>
      <c r="W111" s="176" cm="1">
        <f t="array" ref="W111">_xlfn.XLOOKUP(W$1,'PY1 Data(H)'!$A$1:$BR$1,_xlfn.XLOOKUP($A111,'PY1 Data(H)'!$A$1:$A$288,'PY1 Data(H)'!$A$1:$BR$288))</f>
        <v>0</v>
      </c>
      <c r="X111" s="176" cm="1">
        <f t="array" ref="X111">_xlfn.XLOOKUP(X$1,'PY1 Data(H)'!$A$1:$BR$1,_xlfn.XLOOKUP($A111,'PY1 Data(H)'!$A$1:$A$288,'PY1 Data(H)'!$A$1:$BR$288))</f>
        <v>0</v>
      </c>
      <c r="Y111" s="176" cm="1">
        <f t="array" ref="Y111">_xlfn.XLOOKUP(Y$1,'PY1 Data(H)'!$A$1:$BR$1,_xlfn.XLOOKUP($A111,'PY1 Data(H)'!$A$1:$A$288,'PY1 Data(H)'!$A$1:$BR$288))</f>
        <v>0</v>
      </c>
      <c r="Z111" s="176" cm="1">
        <f t="array" ref="Z111">_xlfn.XLOOKUP(Z$1,'PY1 Data(H)'!$A$1:$BR$1,_xlfn.XLOOKUP($A111,'PY1 Data(H)'!$A$1:$A$288,'PY1 Data(H)'!$A$1:$BR$288))</f>
        <v>0</v>
      </c>
      <c r="AA111" s="176" cm="1">
        <f t="array" ref="AA111">_xlfn.XLOOKUP(AA$1,'PY1 Data(H)'!$A$1:$BR$1,_xlfn.XLOOKUP($A111,'PY1 Data(H)'!$A$1:$A$288,'PY1 Data(H)'!$A$1:$BR$288))</f>
        <v>0</v>
      </c>
      <c r="AB111" s="176" cm="1">
        <f t="array" ref="AB111">_xlfn.XLOOKUP(AB$1,'PY1 Data(H)'!$A$1:$BR$1,_xlfn.XLOOKUP($A111,'PY1 Data(H)'!$A$1:$A$288,'PY1 Data(H)'!$A$1:$BR$288))</f>
        <v>0</v>
      </c>
      <c r="AC111" s="176" cm="1">
        <f t="array" ref="AC111">_xlfn.XLOOKUP(AC$1,'PY1 Data(H)'!$A$1:$BR$1,_xlfn.XLOOKUP($A111,'PY1 Data(H)'!$A$1:$A$288,'PY1 Data(H)'!$A$1:$BR$288))</f>
        <v>0</v>
      </c>
      <c r="AD111" s="176" cm="1">
        <f t="array" ref="AD111">_xlfn.XLOOKUP(AD$1,'PY1 Data(H)'!$A$1:$BR$1,_xlfn.XLOOKUP($A111,'PY1 Data(H)'!$A$1:$A$288,'PY1 Data(H)'!$A$1:$BR$288))</f>
        <v>0</v>
      </c>
      <c r="AE111" s="176" cm="1">
        <f t="array" ref="AE111">_xlfn.XLOOKUP(AE$1,'PY1 Data(H)'!$A$1:$BR$1,_xlfn.XLOOKUP($A111,'PY1 Data(H)'!$A$1:$A$288,'PY1 Data(H)'!$A$1:$BR$288))</f>
        <v>0</v>
      </c>
      <c r="AF111" s="176" cm="1">
        <f t="array" ref="AF111">_xlfn.XLOOKUP(AF$1,'PY1 Data(H)'!$A$1:$BR$1,_xlfn.XLOOKUP($A111,'PY1 Data(H)'!$A$1:$A$288,'PY1 Data(H)'!$A$1:$BR$288))</f>
        <v>0</v>
      </c>
      <c r="AG111" s="176" cm="1">
        <f t="array" ref="AG111">_xlfn.XLOOKUP(AG$1,'PY1 Data(H)'!$A$1:$BR$1,_xlfn.XLOOKUP($A111,'PY1 Data(H)'!$A$1:$A$288,'PY1 Data(H)'!$A$1:$BR$288))</f>
        <v>0</v>
      </c>
      <c r="AH111" s="176" cm="1">
        <f t="array" ref="AH111">_xlfn.XLOOKUP(AH$1,'PY1 Data(H)'!$A$1:$BR$1,_xlfn.XLOOKUP($A111,'PY1 Data(H)'!$A$1:$A$288,'PY1 Data(H)'!$A$1:$BR$288))</f>
        <v>0</v>
      </c>
      <c r="AI111" s="176" cm="1">
        <f t="array" ref="AI111">_xlfn.XLOOKUP(AI$1,'PY1 Data(H)'!$A$1:$BR$1,_xlfn.XLOOKUP($A111,'PY1 Data(H)'!$A$1:$A$288,'PY1 Data(H)'!$A$1:$BR$288))</f>
        <v>0</v>
      </c>
      <c r="AJ111" s="176" cm="1">
        <f t="array" ref="AJ111">_xlfn.XLOOKUP(AJ$1,'PY1 Data(H)'!$A$1:$BR$1,_xlfn.XLOOKUP($A111,'PY1 Data(H)'!$A$1:$A$288,'PY1 Data(H)'!$A$1:$BR$288))</f>
        <v>0</v>
      </c>
      <c r="AK111" s="176" cm="1">
        <f t="array" ref="AK111">_xlfn.XLOOKUP(AK$1,'PY1 Data(H)'!$A$1:$BR$1,_xlfn.XLOOKUP($A111,'PY1 Data(H)'!$A$1:$A$288,'PY1 Data(H)'!$A$1:$BR$288))</f>
        <v>0</v>
      </c>
      <c r="AL111" s="176" cm="1">
        <f t="array" ref="AL111">_xlfn.XLOOKUP(AL$1,'PY1 Data(H)'!$A$1:$BR$1,_xlfn.XLOOKUP($A111,'PY1 Data(H)'!$A$1:$A$288,'PY1 Data(H)'!$A$1:$BR$288))</f>
        <v>0</v>
      </c>
      <c r="AM111" s="176" cm="1">
        <f t="array" ref="AM111">_xlfn.XLOOKUP(AM$1,'PY1 Data(H)'!$A$1:$BR$1,_xlfn.XLOOKUP($A111,'PY1 Data(H)'!$A$1:$A$288,'PY1 Data(H)'!$A$1:$BR$288))</f>
        <v>0</v>
      </c>
      <c r="AN111" s="176" cm="1">
        <f t="array" ref="AN111">_xlfn.XLOOKUP(AN$1,'PY1 Data(H)'!$A$1:$BR$1,_xlfn.XLOOKUP($A111,'PY1 Data(H)'!$A$1:$A$288,'PY1 Data(H)'!$A$1:$BR$288))</f>
        <v>0</v>
      </c>
      <c r="AO111" s="176" cm="1">
        <f t="array" ref="AO111">_xlfn.XLOOKUP(AO$1,'PY1 Data(H)'!$A$1:$BR$1,_xlfn.XLOOKUP($A111,'PY1 Data(H)'!$A$1:$A$288,'PY1 Data(H)'!$A$1:$BR$288))</f>
        <v>0</v>
      </c>
      <c r="AP111" s="176" cm="1">
        <f t="array" ref="AP111">_xlfn.XLOOKUP(AP$1,'PY1 Data(H)'!$A$1:$BR$1,_xlfn.XLOOKUP($A111,'PY1 Data(H)'!$A$1:$A$288,'PY1 Data(H)'!$A$1:$BR$288))</f>
        <v>0</v>
      </c>
      <c r="AQ111" s="176" cm="1">
        <f t="array" ref="AQ111">_xlfn.XLOOKUP(AQ$1,'PY1 Data(H)'!$A$1:$BR$1,_xlfn.XLOOKUP($A111,'PY1 Data(H)'!$A$1:$A$288,'PY1 Data(H)'!$A$1:$BR$288))</f>
        <v>0</v>
      </c>
      <c r="AR111" s="176" cm="1">
        <f t="array" ref="AR111">_xlfn.XLOOKUP(AR$1,'PY1 Data(H)'!$A$1:$BR$1,_xlfn.XLOOKUP($A111,'PY1 Data(H)'!$A$1:$A$288,'PY1 Data(H)'!$A$1:$BR$288))</f>
        <v>0</v>
      </c>
      <c r="AS111" s="176" cm="1">
        <f t="array" ref="AS111">_xlfn.XLOOKUP(AS$1,'PY1 Data(H)'!$A$1:$BR$1,_xlfn.XLOOKUP($A111,'PY1 Data(H)'!$A$1:$A$288,'PY1 Data(H)'!$A$1:$BR$288))</f>
        <v>0</v>
      </c>
      <c r="AT111" s="176" cm="1">
        <f t="array" ref="AT111">_xlfn.XLOOKUP(AT$1,'PY1 Data(H)'!$A$1:$BR$1,_xlfn.XLOOKUP($A111,'PY1 Data(H)'!$A$1:$A$288,'PY1 Data(H)'!$A$1:$BR$288))</f>
        <v>0</v>
      </c>
      <c r="AU111" s="176" cm="1">
        <f t="array" ref="AU111">_xlfn.XLOOKUP(AU$1,'PY1 Data(H)'!$A$1:$BR$1,_xlfn.XLOOKUP($A111,'PY1 Data(H)'!$A$1:$A$288,'PY1 Data(H)'!$A$1:$BR$288))</f>
        <v>0</v>
      </c>
      <c r="AV111" s="176" cm="1">
        <f t="array" ref="AV111">_xlfn.XLOOKUP(AV$1,'PY1 Data(H)'!$A$1:$BR$1,_xlfn.XLOOKUP($A111,'PY1 Data(H)'!$A$1:$A$288,'PY1 Data(H)'!$A$1:$BR$288))</f>
        <v>0</v>
      </c>
      <c r="AW111" s="176" cm="1">
        <f t="array" ref="AW111">_xlfn.XLOOKUP(AW$1,'PY1 Data(H)'!$A$1:$BR$1,_xlfn.XLOOKUP($A111,'PY1 Data(H)'!$A$1:$A$288,'PY1 Data(H)'!$A$1:$BR$288))</f>
        <v>0</v>
      </c>
      <c r="AX111" s="176" cm="1">
        <f t="array" ref="AX111">_xlfn.XLOOKUP(AX$1,'PY1 Data(H)'!$A$1:$BR$1,_xlfn.XLOOKUP($A111,'PY1 Data(H)'!$A$1:$A$288,'PY1 Data(H)'!$A$1:$BR$288))</f>
        <v>0</v>
      </c>
      <c r="AY111" s="176" cm="1">
        <f t="array" ref="AY111">_xlfn.XLOOKUP(AY$1,'PY1 Data(H)'!$A$1:$BR$1,_xlfn.XLOOKUP($A111,'PY1 Data(H)'!$A$1:$A$288,'PY1 Data(H)'!$A$1:$BR$288))</f>
        <v>0</v>
      </c>
      <c r="AZ111" s="176" cm="1">
        <f t="array" ref="AZ111">_xlfn.XLOOKUP(AZ$1,'PY1 Data(H)'!$A$1:$BR$1,_xlfn.XLOOKUP($A111,'PY1 Data(H)'!$A$1:$A$288,'PY1 Data(H)'!$A$1:$BR$288))</f>
        <v>0</v>
      </c>
    </row>
    <row r="112" spans="1:52" x14ac:dyDescent="0.3">
      <c r="A112">
        <v>362</v>
      </c>
      <c r="D112" s="176" cm="1">
        <f t="array" ref="D112">_xlfn.XLOOKUP(D$1,'PY1 Data(H)'!$A$1:$BR$1,_xlfn.XLOOKUP($A112,'PY1 Data(H)'!$A$1:$A$288,'PY1 Data(H)'!$A$1:$BR$288))</f>
        <v>0</v>
      </c>
      <c r="E112" s="176" cm="1">
        <f t="array" ref="E112">_xlfn.XLOOKUP(E$1,'PY1 Data(H)'!$A$1:$BR$1,_xlfn.XLOOKUP($A112,'PY1 Data(H)'!$A$1:$A$288,'PY1 Data(H)'!$A$1:$BR$288))</f>
        <v>0</v>
      </c>
      <c r="F112" s="176" cm="1">
        <f t="array" ref="F112">_xlfn.XLOOKUP(F$1,'PY1 Data(H)'!$A$1:$BR$1,_xlfn.XLOOKUP($A112,'PY1 Data(H)'!$A$1:$A$288,'PY1 Data(H)'!$A$1:$BR$288))</f>
        <v>0</v>
      </c>
      <c r="G112" s="176" cm="1">
        <f t="array" ref="G112">_xlfn.XLOOKUP(G$1,'PY1 Data(H)'!$A$1:$BR$1,_xlfn.XLOOKUP($A112,'PY1 Data(H)'!$A$1:$A$288,'PY1 Data(H)'!$A$1:$BR$288))</f>
        <v>0</v>
      </c>
      <c r="H112" s="176" cm="1">
        <f t="array" ref="H112">_xlfn.XLOOKUP(H$1,'PY1 Data(H)'!$A$1:$BR$1,_xlfn.XLOOKUP($A112,'PY1 Data(H)'!$A$1:$A$288,'PY1 Data(H)'!$A$1:$BR$288))</f>
        <v>0</v>
      </c>
      <c r="I112" s="176" cm="1">
        <f t="array" ref="I112">_xlfn.XLOOKUP(I$1,'PY1 Data(H)'!$A$1:$BR$1,_xlfn.XLOOKUP($A112,'PY1 Data(H)'!$A$1:$A$288,'PY1 Data(H)'!$A$1:$BR$288))</f>
        <v>0</v>
      </c>
      <c r="J112" s="176" cm="1">
        <f t="array" ref="J112">_xlfn.XLOOKUP(J$1,'PY1 Data(H)'!$A$1:$BR$1,_xlfn.XLOOKUP($A112,'PY1 Data(H)'!$A$1:$A$288,'PY1 Data(H)'!$A$1:$BR$288))</f>
        <v>0</v>
      </c>
      <c r="K112" s="176" cm="1">
        <f t="array" ref="K112">_xlfn.XLOOKUP(K$1,'PY1 Data(H)'!$A$1:$BR$1,_xlfn.XLOOKUP($A112,'PY1 Data(H)'!$A$1:$A$288,'PY1 Data(H)'!$A$1:$BR$288))</f>
        <v>0</v>
      </c>
      <c r="L112" s="176" cm="1">
        <f t="array" ref="L112">_xlfn.XLOOKUP(L$1,'PY1 Data(H)'!$A$1:$BR$1,_xlfn.XLOOKUP($A112,'PY1 Data(H)'!$A$1:$A$288,'PY1 Data(H)'!$A$1:$BR$288))</f>
        <v>0</v>
      </c>
      <c r="M112" s="176" cm="1">
        <f t="array" ref="M112">_xlfn.XLOOKUP(M$1,'PY1 Data(H)'!$A$1:$BR$1,_xlfn.XLOOKUP($A112,'PY1 Data(H)'!$A$1:$A$288,'PY1 Data(H)'!$A$1:$BR$288))</f>
        <v>0</v>
      </c>
      <c r="N112" s="176" cm="1">
        <f t="array" ref="N112">_xlfn.XLOOKUP(N$1,'PY1 Data(H)'!$A$1:$BR$1,_xlfn.XLOOKUP($A112,'PY1 Data(H)'!$A$1:$A$288,'PY1 Data(H)'!$A$1:$BR$288))</f>
        <v>0</v>
      </c>
      <c r="O112" s="176" cm="1">
        <f t="array" ref="O112">_xlfn.XLOOKUP(O$1,'PY1 Data(H)'!$A$1:$BR$1,_xlfn.XLOOKUP($A112,'PY1 Data(H)'!$A$1:$A$288,'PY1 Data(H)'!$A$1:$BR$288))</f>
        <v>0</v>
      </c>
      <c r="P112" s="176" cm="1">
        <f t="array" ref="P112">_xlfn.XLOOKUP(P$1,'PY1 Data(H)'!$A$1:$BR$1,_xlfn.XLOOKUP($A112,'PY1 Data(H)'!$A$1:$A$288,'PY1 Data(H)'!$A$1:$BR$288))</f>
        <v>506355594</v>
      </c>
      <c r="Q112" s="176" cm="1">
        <f t="array" ref="Q112">_xlfn.XLOOKUP(Q$1,'PY1 Data(H)'!$A$1:$BR$1,_xlfn.XLOOKUP($A112,'PY1 Data(H)'!$A$1:$A$288,'PY1 Data(H)'!$A$1:$BR$288))</f>
        <v>0</v>
      </c>
      <c r="R112" s="176" cm="1">
        <f t="array" ref="R112">_xlfn.XLOOKUP(R$1,'PY1 Data(H)'!$A$1:$BR$1,_xlfn.XLOOKUP($A112,'PY1 Data(H)'!$A$1:$A$288,'PY1 Data(H)'!$A$1:$BR$288))</f>
        <v>0</v>
      </c>
      <c r="S112" s="176" cm="1">
        <f t="array" ref="S112">_xlfn.XLOOKUP(S$1,'PY1 Data(H)'!$A$1:$BR$1,_xlfn.XLOOKUP($A112,'PY1 Data(H)'!$A$1:$A$288,'PY1 Data(H)'!$A$1:$BR$288))</f>
        <v>0</v>
      </c>
      <c r="T112" s="176" cm="1">
        <f t="array" ref="T112">_xlfn.XLOOKUP(T$1,'PY1 Data(H)'!$A$1:$BR$1,_xlfn.XLOOKUP($A112,'PY1 Data(H)'!$A$1:$A$288,'PY1 Data(H)'!$A$1:$BR$288))</f>
        <v>0</v>
      </c>
      <c r="U112" s="176" cm="1">
        <f t="array" ref="U112">_xlfn.XLOOKUP(U$1,'PY1 Data(H)'!$A$1:$BR$1,_xlfn.XLOOKUP($A112,'PY1 Data(H)'!$A$1:$A$288,'PY1 Data(H)'!$A$1:$BR$288))</f>
        <v>159031137</v>
      </c>
      <c r="V112" s="176" cm="1">
        <f t="array" ref="V112">_xlfn.XLOOKUP(V$1,'PY1 Data(H)'!$A$1:$BR$1,_xlfn.XLOOKUP($A112,'PY1 Data(H)'!$A$1:$A$288,'PY1 Data(H)'!$A$1:$BR$288))</f>
        <v>0</v>
      </c>
      <c r="W112" s="176" cm="1">
        <f t="array" ref="W112">_xlfn.XLOOKUP(W$1,'PY1 Data(H)'!$A$1:$BR$1,_xlfn.XLOOKUP($A112,'PY1 Data(H)'!$A$1:$A$288,'PY1 Data(H)'!$A$1:$BR$288))</f>
        <v>0</v>
      </c>
      <c r="X112" s="176" cm="1">
        <f t="array" ref="X112">_xlfn.XLOOKUP(X$1,'PY1 Data(H)'!$A$1:$BR$1,_xlfn.XLOOKUP($A112,'PY1 Data(H)'!$A$1:$A$288,'PY1 Data(H)'!$A$1:$BR$288))</f>
        <v>0</v>
      </c>
      <c r="Y112" s="176" cm="1">
        <f t="array" ref="Y112">_xlfn.XLOOKUP(Y$1,'PY1 Data(H)'!$A$1:$BR$1,_xlfn.XLOOKUP($A112,'PY1 Data(H)'!$A$1:$A$288,'PY1 Data(H)'!$A$1:$BR$288))</f>
        <v>0</v>
      </c>
      <c r="Z112" s="176" cm="1">
        <f t="array" ref="Z112">_xlfn.XLOOKUP(Z$1,'PY1 Data(H)'!$A$1:$BR$1,_xlfn.XLOOKUP($A112,'PY1 Data(H)'!$A$1:$A$288,'PY1 Data(H)'!$A$1:$BR$288))</f>
        <v>0</v>
      </c>
      <c r="AA112" s="176" cm="1">
        <f t="array" ref="AA112">_xlfn.XLOOKUP(AA$1,'PY1 Data(H)'!$A$1:$BR$1,_xlfn.XLOOKUP($A112,'PY1 Data(H)'!$A$1:$A$288,'PY1 Data(H)'!$A$1:$BR$288))</f>
        <v>0</v>
      </c>
      <c r="AB112" s="176" cm="1">
        <f t="array" ref="AB112">_xlfn.XLOOKUP(AB$1,'PY1 Data(H)'!$A$1:$BR$1,_xlfn.XLOOKUP($A112,'PY1 Data(H)'!$A$1:$A$288,'PY1 Data(H)'!$A$1:$BR$288))</f>
        <v>0</v>
      </c>
      <c r="AC112" s="176" cm="1">
        <f t="array" ref="AC112">_xlfn.XLOOKUP(AC$1,'PY1 Data(H)'!$A$1:$BR$1,_xlfn.XLOOKUP($A112,'PY1 Data(H)'!$A$1:$A$288,'PY1 Data(H)'!$A$1:$BR$288))</f>
        <v>0</v>
      </c>
      <c r="AD112" s="176" cm="1">
        <f t="array" ref="AD112">_xlfn.XLOOKUP(AD$1,'PY1 Data(H)'!$A$1:$BR$1,_xlfn.XLOOKUP($A112,'PY1 Data(H)'!$A$1:$A$288,'PY1 Data(H)'!$A$1:$BR$288))</f>
        <v>0</v>
      </c>
      <c r="AE112" s="176" cm="1">
        <f t="array" ref="AE112">_xlfn.XLOOKUP(AE$1,'PY1 Data(H)'!$A$1:$BR$1,_xlfn.XLOOKUP($A112,'PY1 Data(H)'!$A$1:$A$288,'PY1 Data(H)'!$A$1:$BR$288))</f>
        <v>0</v>
      </c>
      <c r="AF112" s="176" cm="1">
        <f t="array" ref="AF112">_xlfn.XLOOKUP(AF$1,'PY1 Data(H)'!$A$1:$BR$1,_xlfn.XLOOKUP($A112,'PY1 Data(H)'!$A$1:$A$288,'PY1 Data(H)'!$A$1:$BR$288))</f>
        <v>0</v>
      </c>
      <c r="AG112" s="176" cm="1">
        <f t="array" ref="AG112">_xlfn.XLOOKUP(AG$1,'PY1 Data(H)'!$A$1:$BR$1,_xlfn.XLOOKUP($A112,'PY1 Data(H)'!$A$1:$A$288,'PY1 Data(H)'!$A$1:$BR$288))</f>
        <v>0</v>
      </c>
      <c r="AH112" s="176" cm="1">
        <f t="array" ref="AH112">_xlfn.XLOOKUP(AH$1,'PY1 Data(H)'!$A$1:$BR$1,_xlfn.XLOOKUP($A112,'PY1 Data(H)'!$A$1:$A$288,'PY1 Data(H)'!$A$1:$BR$288))</f>
        <v>0</v>
      </c>
      <c r="AI112" s="176" cm="1">
        <f t="array" ref="AI112">_xlfn.XLOOKUP(AI$1,'PY1 Data(H)'!$A$1:$BR$1,_xlfn.XLOOKUP($A112,'PY1 Data(H)'!$A$1:$A$288,'PY1 Data(H)'!$A$1:$BR$288))</f>
        <v>0</v>
      </c>
      <c r="AJ112" s="176" cm="1">
        <f t="array" ref="AJ112">_xlfn.XLOOKUP(AJ$1,'PY1 Data(H)'!$A$1:$BR$1,_xlfn.XLOOKUP($A112,'PY1 Data(H)'!$A$1:$A$288,'PY1 Data(H)'!$A$1:$BR$288))</f>
        <v>0</v>
      </c>
      <c r="AK112" s="176" cm="1">
        <f t="array" ref="AK112">_xlfn.XLOOKUP(AK$1,'PY1 Data(H)'!$A$1:$BR$1,_xlfn.XLOOKUP($A112,'PY1 Data(H)'!$A$1:$A$288,'PY1 Data(H)'!$A$1:$BR$288))</f>
        <v>0</v>
      </c>
      <c r="AL112" s="176" cm="1">
        <f t="array" ref="AL112">_xlfn.XLOOKUP(AL$1,'PY1 Data(H)'!$A$1:$BR$1,_xlfn.XLOOKUP($A112,'PY1 Data(H)'!$A$1:$A$288,'PY1 Data(H)'!$A$1:$BR$288))</f>
        <v>0</v>
      </c>
      <c r="AM112" s="176" cm="1">
        <f t="array" ref="AM112">_xlfn.XLOOKUP(AM$1,'PY1 Data(H)'!$A$1:$BR$1,_xlfn.XLOOKUP($A112,'PY1 Data(H)'!$A$1:$A$288,'PY1 Data(H)'!$A$1:$BR$288))</f>
        <v>0</v>
      </c>
      <c r="AN112" s="176" cm="1">
        <f t="array" ref="AN112">_xlfn.XLOOKUP(AN$1,'PY1 Data(H)'!$A$1:$BR$1,_xlfn.XLOOKUP($A112,'PY1 Data(H)'!$A$1:$A$288,'PY1 Data(H)'!$A$1:$BR$288))</f>
        <v>0</v>
      </c>
      <c r="AO112" s="176" cm="1">
        <f t="array" ref="AO112">_xlfn.XLOOKUP(AO$1,'PY1 Data(H)'!$A$1:$BR$1,_xlfn.XLOOKUP($A112,'PY1 Data(H)'!$A$1:$A$288,'PY1 Data(H)'!$A$1:$BR$288))</f>
        <v>0</v>
      </c>
      <c r="AP112" s="176" cm="1">
        <f t="array" ref="AP112">_xlfn.XLOOKUP(AP$1,'PY1 Data(H)'!$A$1:$BR$1,_xlfn.XLOOKUP($A112,'PY1 Data(H)'!$A$1:$A$288,'PY1 Data(H)'!$A$1:$BR$288))</f>
        <v>0</v>
      </c>
      <c r="AQ112" s="176" cm="1">
        <f t="array" ref="AQ112">_xlfn.XLOOKUP(AQ$1,'PY1 Data(H)'!$A$1:$BR$1,_xlfn.XLOOKUP($A112,'PY1 Data(H)'!$A$1:$A$288,'PY1 Data(H)'!$A$1:$BR$288))</f>
        <v>0</v>
      </c>
      <c r="AR112" s="176" cm="1">
        <f t="array" ref="AR112">_xlfn.XLOOKUP(AR$1,'PY1 Data(H)'!$A$1:$BR$1,_xlfn.XLOOKUP($A112,'PY1 Data(H)'!$A$1:$A$288,'PY1 Data(H)'!$A$1:$BR$288))</f>
        <v>0</v>
      </c>
      <c r="AS112" s="176" cm="1">
        <f t="array" ref="AS112">_xlfn.XLOOKUP(AS$1,'PY1 Data(H)'!$A$1:$BR$1,_xlfn.XLOOKUP($A112,'PY1 Data(H)'!$A$1:$A$288,'PY1 Data(H)'!$A$1:$BR$288))</f>
        <v>0</v>
      </c>
      <c r="AT112" s="176" cm="1">
        <f t="array" ref="AT112">_xlfn.XLOOKUP(AT$1,'PY1 Data(H)'!$A$1:$BR$1,_xlfn.XLOOKUP($A112,'PY1 Data(H)'!$A$1:$A$288,'PY1 Data(H)'!$A$1:$BR$288))</f>
        <v>0</v>
      </c>
      <c r="AU112" s="176" cm="1">
        <f t="array" ref="AU112">_xlfn.XLOOKUP(AU$1,'PY1 Data(H)'!$A$1:$BR$1,_xlfn.XLOOKUP($A112,'PY1 Data(H)'!$A$1:$A$288,'PY1 Data(H)'!$A$1:$BR$288))</f>
        <v>0</v>
      </c>
      <c r="AV112" s="176" cm="1">
        <f t="array" ref="AV112">_xlfn.XLOOKUP(AV$1,'PY1 Data(H)'!$A$1:$BR$1,_xlfn.XLOOKUP($A112,'PY1 Data(H)'!$A$1:$A$288,'PY1 Data(H)'!$A$1:$BR$288))</f>
        <v>0</v>
      </c>
      <c r="AW112" s="176" cm="1">
        <f t="array" ref="AW112">_xlfn.XLOOKUP(AW$1,'PY1 Data(H)'!$A$1:$BR$1,_xlfn.XLOOKUP($A112,'PY1 Data(H)'!$A$1:$A$288,'PY1 Data(H)'!$A$1:$BR$288))</f>
        <v>0</v>
      </c>
      <c r="AX112" s="176" cm="1">
        <f t="array" ref="AX112">_xlfn.XLOOKUP(AX$1,'PY1 Data(H)'!$A$1:$BR$1,_xlfn.XLOOKUP($A112,'PY1 Data(H)'!$A$1:$A$288,'PY1 Data(H)'!$A$1:$BR$288))</f>
        <v>0</v>
      </c>
      <c r="AY112" s="176" cm="1">
        <f t="array" ref="AY112">_xlfn.XLOOKUP(AY$1,'PY1 Data(H)'!$A$1:$BR$1,_xlfn.XLOOKUP($A112,'PY1 Data(H)'!$A$1:$A$288,'PY1 Data(H)'!$A$1:$BR$288))</f>
        <v>0</v>
      </c>
      <c r="AZ112" s="176" cm="1">
        <f t="array" ref="AZ112">_xlfn.XLOOKUP(AZ$1,'PY1 Data(H)'!$A$1:$BR$1,_xlfn.XLOOKUP($A112,'PY1 Data(H)'!$A$1:$A$288,'PY1 Data(H)'!$A$1:$BR$288))</f>
        <v>0</v>
      </c>
    </row>
    <row r="113" spans="1:52" x14ac:dyDescent="0.3">
      <c r="D113" s="176" t="e" cm="1">
        <f t="array" ref="D113">_xlfn.XLOOKUP(D$1,'PY1 Data(H)'!$A$1:$BR$1,_xlfn.XLOOKUP($A113,'PY1 Data(H)'!$A$1:$A$288,'PY1 Data(H)'!$A$1:$BR$288))</f>
        <v>#N/A</v>
      </c>
      <c r="E113" s="176" t="e" cm="1">
        <f t="array" ref="E113">_xlfn.XLOOKUP(E$1,'PY1 Data(H)'!$A$1:$BR$1,_xlfn.XLOOKUP($A113,'PY1 Data(H)'!$A$1:$A$288,'PY1 Data(H)'!$A$1:$BR$288))</f>
        <v>#N/A</v>
      </c>
      <c r="F113" s="176" t="e" cm="1">
        <f t="array" ref="F113">_xlfn.XLOOKUP(F$1,'PY1 Data(H)'!$A$1:$BR$1,_xlfn.XLOOKUP($A113,'PY1 Data(H)'!$A$1:$A$288,'PY1 Data(H)'!$A$1:$BR$288))</f>
        <v>#N/A</v>
      </c>
      <c r="G113" s="176" t="e" cm="1">
        <f t="array" ref="G113">_xlfn.XLOOKUP(G$1,'PY1 Data(H)'!$A$1:$BR$1,_xlfn.XLOOKUP($A113,'PY1 Data(H)'!$A$1:$A$288,'PY1 Data(H)'!$A$1:$BR$288))</f>
        <v>#N/A</v>
      </c>
      <c r="H113" s="176" t="e" cm="1">
        <f t="array" ref="H113">_xlfn.XLOOKUP(H$1,'PY1 Data(H)'!$A$1:$BR$1,_xlfn.XLOOKUP($A113,'PY1 Data(H)'!$A$1:$A$288,'PY1 Data(H)'!$A$1:$BR$288))</f>
        <v>#N/A</v>
      </c>
      <c r="I113" s="176" t="e" cm="1">
        <f t="array" ref="I113">_xlfn.XLOOKUP(I$1,'PY1 Data(H)'!$A$1:$BR$1,_xlfn.XLOOKUP($A113,'PY1 Data(H)'!$A$1:$A$288,'PY1 Data(H)'!$A$1:$BR$288))</f>
        <v>#N/A</v>
      </c>
      <c r="J113" s="176" t="e" cm="1">
        <f t="array" ref="J113">_xlfn.XLOOKUP(J$1,'PY1 Data(H)'!$A$1:$BR$1,_xlfn.XLOOKUP($A113,'PY1 Data(H)'!$A$1:$A$288,'PY1 Data(H)'!$A$1:$BR$288))</f>
        <v>#N/A</v>
      </c>
      <c r="K113" s="176" t="e" cm="1">
        <f t="array" ref="K113">_xlfn.XLOOKUP(K$1,'PY1 Data(H)'!$A$1:$BR$1,_xlfn.XLOOKUP($A113,'PY1 Data(H)'!$A$1:$A$288,'PY1 Data(H)'!$A$1:$BR$288))</f>
        <v>#N/A</v>
      </c>
      <c r="L113" s="176" t="e" cm="1">
        <f t="array" ref="L113">_xlfn.XLOOKUP(L$1,'PY1 Data(H)'!$A$1:$BR$1,_xlfn.XLOOKUP($A113,'PY1 Data(H)'!$A$1:$A$288,'PY1 Data(H)'!$A$1:$BR$288))</f>
        <v>#N/A</v>
      </c>
      <c r="M113" s="176" t="e" cm="1">
        <f t="array" ref="M113">_xlfn.XLOOKUP(M$1,'PY1 Data(H)'!$A$1:$BR$1,_xlfn.XLOOKUP($A113,'PY1 Data(H)'!$A$1:$A$288,'PY1 Data(H)'!$A$1:$BR$288))</f>
        <v>#N/A</v>
      </c>
      <c r="N113" s="176" t="e" cm="1">
        <f t="array" ref="N113">_xlfn.XLOOKUP(N$1,'PY1 Data(H)'!$A$1:$BR$1,_xlfn.XLOOKUP($A113,'PY1 Data(H)'!$A$1:$A$288,'PY1 Data(H)'!$A$1:$BR$288))</f>
        <v>#N/A</v>
      </c>
      <c r="O113" s="176" t="e" cm="1">
        <f t="array" ref="O113">_xlfn.XLOOKUP(O$1,'PY1 Data(H)'!$A$1:$BR$1,_xlfn.XLOOKUP($A113,'PY1 Data(H)'!$A$1:$A$288,'PY1 Data(H)'!$A$1:$BR$288))</f>
        <v>#N/A</v>
      </c>
      <c r="P113" s="176" t="e" cm="1">
        <f t="array" ref="P113">_xlfn.XLOOKUP(P$1,'PY1 Data(H)'!$A$1:$BR$1,_xlfn.XLOOKUP($A113,'PY1 Data(H)'!$A$1:$A$288,'PY1 Data(H)'!$A$1:$BR$288))</f>
        <v>#N/A</v>
      </c>
      <c r="Q113" s="176" t="e" cm="1">
        <f t="array" ref="Q113">_xlfn.XLOOKUP(Q$1,'PY1 Data(H)'!$A$1:$BR$1,_xlfn.XLOOKUP($A113,'PY1 Data(H)'!$A$1:$A$288,'PY1 Data(H)'!$A$1:$BR$288))</f>
        <v>#N/A</v>
      </c>
      <c r="R113" s="176" t="e" cm="1">
        <f t="array" ref="R113">_xlfn.XLOOKUP(R$1,'PY1 Data(H)'!$A$1:$BR$1,_xlfn.XLOOKUP($A113,'PY1 Data(H)'!$A$1:$A$288,'PY1 Data(H)'!$A$1:$BR$288))</f>
        <v>#N/A</v>
      </c>
      <c r="S113" s="176" t="e" cm="1">
        <f t="array" ref="S113">_xlfn.XLOOKUP(S$1,'PY1 Data(H)'!$A$1:$BR$1,_xlfn.XLOOKUP($A113,'PY1 Data(H)'!$A$1:$A$288,'PY1 Data(H)'!$A$1:$BR$288))</f>
        <v>#N/A</v>
      </c>
      <c r="T113" s="176" t="e" cm="1">
        <f t="array" ref="T113">_xlfn.XLOOKUP(T$1,'PY1 Data(H)'!$A$1:$BR$1,_xlfn.XLOOKUP($A113,'PY1 Data(H)'!$A$1:$A$288,'PY1 Data(H)'!$A$1:$BR$288))</f>
        <v>#N/A</v>
      </c>
      <c r="U113" s="176" t="e" cm="1">
        <f t="array" ref="U113">_xlfn.XLOOKUP(U$1,'PY1 Data(H)'!$A$1:$BR$1,_xlfn.XLOOKUP($A113,'PY1 Data(H)'!$A$1:$A$288,'PY1 Data(H)'!$A$1:$BR$288))</f>
        <v>#N/A</v>
      </c>
      <c r="V113" s="176" t="e" cm="1">
        <f t="array" ref="V113">_xlfn.XLOOKUP(V$1,'PY1 Data(H)'!$A$1:$BR$1,_xlfn.XLOOKUP($A113,'PY1 Data(H)'!$A$1:$A$288,'PY1 Data(H)'!$A$1:$BR$288))</f>
        <v>#N/A</v>
      </c>
      <c r="W113" s="176" t="e" cm="1">
        <f t="array" ref="W113">_xlfn.XLOOKUP(W$1,'PY1 Data(H)'!$A$1:$BR$1,_xlfn.XLOOKUP($A113,'PY1 Data(H)'!$A$1:$A$288,'PY1 Data(H)'!$A$1:$BR$288))</f>
        <v>#N/A</v>
      </c>
      <c r="X113" s="176" t="e" cm="1">
        <f t="array" ref="X113">_xlfn.XLOOKUP(X$1,'PY1 Data(H)'!$A$1:$BR$1,_xlfn.XLOOKUP($A113,'PY1 Data(H)'!$A$1:$A$288,'PY1 Data(H)'!$A$1:$BR$288))</f>
        <v>#N/A</v>
      </c>
      <c r="Y113" s="176" t="e" cm="1">
        <f t="array" ref="Y113">_xlfn.XLOOKUP(Y$1,'PY1 Data(H)'!$A$1:$BR$1,_xlfn.XLOOKUP($A113,'PY1 Data(H)'!$A$1:$A$288,'PY1 Data(H)'!$A$1:$BR$288))</f>
        <v>#N/A</v>
      </c>
      <c r="Z113" s="176" t="e" cm="1">
        <f t="array" ref="Z113">_xlfn.XLOOKUP(Z$1,'PY1 Data(H)'!$A$1:$BR$1,_xlfn.XLOOKUP($A113,'PY1 Data(H)'!$A$1:$A$288,'PY1 Data(H)'!$A$1:$BR$288))</f>
        <v>#N/A</v>
      </c>
      <c r="AA113" s="176" t="e" cm="1">
        <f t="array" ref="AA113">_xlfn.XLOOKUP(AA$1,'PY1 Data(H)'!$A$1:$BR$1,_xlfn.XLOOKUP($A113,'PY1 Data(H)'!$A$1:$A$288,'PY1 Data(H)'!$A$1:$BR$288))</f>
        <v>#N/A</v>
      </c>
      <c r="AB113" s="176" t="e" cm="1">
        <f t="array" ref="AB113">_xlfn.XLOOKUP(AB$1,'PY1 Data(H)'!$A$1:$BR$1,_xlfn.XLOOKUP($A113,'PY1 Data(H)'!$A$1:$A$288,'PY1 Data(H)'!$A$1:$BR$288))</f>
        <v>#N/A</v>
      </c>
      <c r="AC113" s="176" t="e" cm="1">
        <f t="array" ref="AC113">_xlfn.XLOOKUP(AC$1,'PY1 Data(H)'!$A$1:$BR$1,_xlfn.XLOOKUP($A113,'PY1 Data(H)'!$A$1:$A$288,'PY1 Data(H)'!$A$1:$BR$288))</f>
        <v>#N/A</v>
      </c>
      <c r="AD113" s="176" t="e" cm="1">
        <f t="array" ref="AD113">_xlfn.XLOOKUP(AD$1,'PY1 Data(H)'!$A$1:$BR$1,_xlfn.XLOOKUP($A113,'PY1 Data(H)'!$A$1:$A$288,'PY1 Data(H)'!$A$1:$BR$288))</f>
        <v>#N/A</v>
      </c>
      <c r="AE113" s="176" t="e" cm="1">
        <f t="array" ref="AE113">_xlfn.XLOOKUP(AE$1,'PY1 Data(H)'!$A$1:$BR$1,_xlfn.XLOOKUP($A113,'PY1 Data(H)'!$A$1:$A$288,'PY1 Data(H)'!$A$1:$BR$288))</f>
        <v>#N/A</v>
      </c>
      <c r="AF113" s="176" t="e" cm="1">
        <f t="array" ref="AF113">_xlfn.XLOOKUP(AF$1,'PY1 Data(H)'!$A$1:$BR$1,_xlfn.XLOOKUP($A113,'PY1 Data(H)'!$A$1:$A$288,'PY1 Data(H)'!$A$1:$BR$288))</f>
        <v>#N/A</v>
      </c>
      <c r="AG113" s="176" t="e" cm="1">
        <f t="array" ref="AG113">_xlfn.XLOOKUP(AG$1,'PY1 Data(H)'!$A$1:$BR$1,_xlfn.XLOOKUP($A113,'PY1 Data(H)'!$A$1:$A$288,'PY1 Data(H)'!$A$1:$BR$288))</f>
        <v>#N/A</v>
      </c>
      <c r="AH113" s="176" t="e" cm="1">
        <f t="array" ref="AH113">_xlfn.XLOOKUP(AH$1,'PY1 Data(H)'!$A$1:$BR$1,_xlfn.XLOOKUP($A113,'PY1 Data(H)'!$A$1:$A$288,'PY1 Data(H)'!$A$1:$BR$288))</f>
        <v>#N/A</v>
      </c>
      <c r="AI113" s="176" t="e" cm="1">
        <f t="array" ref="AI113">_xlfn.XLOOKUP(AI$1,'PY1 Data(H)'!$A$1:$BR$1,_xlfn.XLOOKUP($A113,'PY1 Data(H)'!$A$1:$A$288,'PY1 Data(H)'!$A$1:$BR$288))</f>
        <v>#N/A</v>
      </c>
      <c r="AJ113" s="176" t="e" cm="1">
        <f t="array" ref="AJ113">_xlfn.XLOOKUP(AJ$1,'PY1 Data(H)'!$A$1:$BR$1,_xlfn.XLOOKUP($A113,'PY1 Data(H)'!$A$1:$A$288,'PY1 Data(H)'!$A$1:$BR$288))</f>
        <v>#N/A</v>
      </c>
      <c r="AK113" s="176" t="e" cm="1">
        <f t="array" ref="AK113">_xlfn.XLOOKUP(AK$1,'PY1 Data(H)'!$A$1:$BR$1,_xlfn.XLOOKUP($A113,'PY1 Data(H)'!$A$1:$A$288,'PY1 Data(H)'!$A$1:$BR$288))</f>
        <v>#N/A</v>
      </c>
      <c r="AL113" s="176" t="e" cm="1">
        <f t="array" ref="AL113">_xlfn.XLOOKUP(AL$1,'PY1 Data(H)'!$A$1:$BR$1,_xlfn.XLOOKUP($A113,'PY1 Data(H)'!$A$1:$A$288,'PY1 Data(H)'!$A$1:$BR$288))</f>
        <v>#N/A</v>
      </c>
      <c r="AM113" s="176" t="e" cm="1">
        <f t="array" ref="AM113">_xlfn.XLOOKUP(AM$1,'PY1 Data(H)'!$A$1:$BR$1,_xlfn.XLOOKUP($A113,'PY1 Data(H)'!$A$1:$A$288,'PY1 Data(H)'!$A$1:$BR$288))</f>
        <v>#N/A</v>
      </c>
      <c r="AN113" s="176" t="e" cm="1">
        <f t="array" ref="AN113">_xlfn.XLOOKUP(AN$1,'PY1 Data(H)'!$A$1:$BR$1,_xlfn.XLOOKUP($A113,'PY1 Data(H)'!$A$1:$A$288,'PY1 Data(H)'!$A$1:$BR$288))</f>
        <v>#N/A</v>
      </c>
      <c r="AO113" s="176" t="e" cm="1">
        <f t="array" ref="AO113">_xlfn.XLOOKUP(AO$1,'PY1 Data(H)'!$A$1:$BR$1,_xlfn.XLOOKUP($A113,'PY1 Data(H)'!$A$1:$A$288,'PY1 Data(H)'!$A$1:$BR$288))</f>
        <v>#N/A</v>
      </c>
      <c r="AP113" s="176" t="e" cm="1">
        <f t="array" ref="AP113">_xlfn.XLOOKUP(AP$1,'PY1 Data(H)'!$A$1:$BR$1,_xlfn.XLOOKUP($A113,'PY1 Data(H)'!$A$1:$A$288,'PY1 Data(H)'!$A$1:$BR$288))</f>
        <v>#N/A</v>
      </c>
      <c r="AQ113" s="176" t="e" cm="1">
        <f t="array" ref="AQ113">_xlfn.XLOOKUP(AQ$1,'PY1 Data(H)'!$A$1:$BR$1,_xlfn.XLOOKUP($A113,'PY1 Data(H)'!$A$1:$A$288,'PY1 Data(H)'!$A$1:$BR$288))</f>
        <v>#N/A</v>
      </c>
      <c r="AR113" s="176" t="e" cm="1">
        <f t="array" ref="AR113">_xlfn.XLOOKUP(AR$1,'PY1 Data(H)'!$A$1:$BR$1,_xlfn.XLOOKUP($A113,'PY1 Data(H)'!$A$1:$A$288,'PY1 Data(H)'!$A$1:$BR$288))</f>
        <v>#N/A</v>
      </c>
      <c r="AS113" s="176" t="e" cm="1">
        <f t="array" ref="AS113">_xlfn.XLOOKUP(AS$1,'PY1 Data(H)'!$A$1:$BR$1,_xlfn.XLOOKUP($A113,'PY1 Data(H)'!$A$1:$A$288,'PY1 Data(H)'!$A$1:$BR$288))</f>
        <v>#N/A</v>
      </c>
      <c r="AT113" s="176" t="e" cm="1">
        <f t="array" ref="AT113">_xlfn.XLOOKUP(AT$1,'PY1 Data(H)'!$A$1:$BR$1,_xlfn.XLOOKUP($A113,'PY1 Data(H)'!$A$1:$A$288,'PY1 Data(H)'!$A$1:$BR$288))</f>
        <v>#N/A</v>
      </c>
      <c r="AU113" s="176" t="e" cm="1">
        <f t="array" ref="AU113">_xlfn.XLOOKUP(AU$1,'PY1 Data(H)'!$A$1:$BR$1,_xlfn.XLOOKUP($A113,'PY1 Data(H)'!$A$1:$A$288,'PY1 Data(H)'!$A$1:$BR$288))</f>
        <v>#N/A</v>
      </c>
      <c r="AV113" s="176" t="e" cm="1">
        <f t="array" ref="AV113">_xlfn.XLOOKUP(AV$1,'PY1 Data(H)'!$A$1:$BR$1,_xlfn.XLOOKUP($A113,'PY1 Data(H)'!$A$1:$A$288,'PY1 Data(H)'!$A$1:$BR$288))</f>
        <v>#N/A</v>
      </c>
      <c r="AW113" s="176" t="e" cm="1">
        <f t="array" ref="AW113">_xlfn.XLOOKUP(AW$1,'PY1 Data(H)'!$A$1:$BR$1,_xlfn.XLOOKUP($A113,'PY1 Data(H)'!$A$1:$A$288,'PY1 Data(H)'!$A$1:$BR$288))</f>
        <v>#N/A</v>
      </c>
      <c r="AX113" s="176" t="e" cm="1">
        <f t="array" ref="AX113">_xlfn.XLOOKUP(AX$1,'PY1 Data(H)'!$A$1:$BR$1,_xlfn.XLOOKUP($A113,'PY1 Data(H)'!$A$1:$A$288,'PY1 Data(H)'!$A$1:$BR$288))</f>
        <v>#N/A</v>
      </c>
      <c r="AY113" s="176" t="e" cm="1">
        <f t="array" ref="AY113">_xlfn.XLOOKUP(AY$1,'PY1 Data(H)'!$A$1:$BR$1,_xlfn.XLOOKUP($A113,'PY1 Data(H)'!$A$1:$A$288,'PY1 Data(H)'!$A$1:$BR$288))</f>
        <v>#N/A</v>
      </c>
      <c r="AZ113" s="176" t="e" cm="1">
        <f t="array" ref="AZ113">_xlfn.XLOOKUP(AZ$1,'PY1 Data(H)'!$A$1:$BR$1,_xlfn.XLOOKUP($A113,'PY1 Data(H)'!$A$1:$A$288,'PY1 Data(H)'!$A$1:$BR$288))</f>
        <v>#N/A</v>
      </c>
    </row>
    <row r="114" spans="1:52" x14ac:dyDescent="0.3">
      <c r="D114" s="176" t="e" cm="1">
        <f t="array" ref="D114">_xlfn.XLOOKUP(D$1,'PY1 Data(H)'!$A$1:$BR$1,_xlfn.XLOOKUP($A114,'PY1 Data(H)'!$A$1:$A$288,'PY1 Data(H)'!$A$1:$BR$288))</f>
        <v>#N/A</v>
      </c>
      <c r="E114" s="176" t="e" cm="1">
        <f t="array" ref="E114">_xlfn.XLOOKUP(E$1,'PY1 Data(H)'!$A$1:$BR$1,_xlfn.XLOOKUP($A114,'PY1 Data(H)'!$A$1:$A$288,'PY1 Data(H)'!$A$1:$BR$288))</f>
        <v>#N/A</v>
      </c>
      <c r="F114" s="176" t="e" cm="1">
        <f t="array" ref="F114">_xlfn.XLOOKUP(F$1,'PY1 Data(H)'!$A$1:$BR$1,_xlfn.XLOOKUP($A114,'PY1 Data(H)'!$A$1:$A$288,'PY1 Data(H)'!$A$1:$BR$288))</f>
        <v>#N/A</v>
      </c>
      <c r="G114" s="176" t="e" cm="1">
        <f t="array" ref="G114">_xlfn.XLOOKUP(G$1,'PY1 Data(H)'!$A$1:$BR$1,_xlfn.XLOOKUP($A114,'PY1 Data(H)'!$A$1:$A$288,'PY1 Data(H)'!$A$1:$BR$288))</f>
        <v>#N/A</v>
      </c>
      <c r="H114" s="176" t="e" cm="1">
        <f t="array" ref="H114">_xlfn.XLOOKUP(H$1,'PY1 Data(H)'!$A$1:$BR$1,_xlfn.XLOOKUP($A114,'PY1 Data(H)'!$A$1:$A$288,'PY1 Data(H)'!$A$1:$BR$288))</f>
        <v>#N/A</v>
      </c>
      <c r="I114" s="176" t="e" cm="1">
        <f t="array" ref="I114">_xlfn.XLOOKUP(I$1,'PY1 Data(H)'!$A$1:$BR$1,_xlfn.XLOOKUP($A114,'PY1 Data(H)'!$A$1:$A$288,'PY1 Data(H)'!$A$1:$BR$288))</f>
        <v>#N/A</v>
      </c>
      <c r="J114" s="176" t="e" cm="1">
        <f t="array" ref="J114">_xlfn.XLOOKUP(J$1,'PY1 Data(H)'!$A$1:$BR$1,_xlfn.XLOOKUP($A114,'PY1 Data(H)'!$A$1:$A$288,'PY1 Data(H)'!$A$1:$BR$288))</f>
        <v>#N/A</v>
      </c>
      <c r="K114" s="176" t="e" cm="1">
        <f t="array" ref="K114">_xlfn.XLOOKUP(K$1,'PY1 Data(H)'!$A$1:$BR$1,_xlfn.XLOOKUP($A114,'PY1 Data(H)'!$A$1:$A$288,'PY1 Data(H)'!$A$1:$BR$288))</f>
        <v>#N/A</v>
      </c>
      <c r="L114" s="176" t="e" cm="1">
        <f t="array" ref="L114">_xlfn.XLOOKUP(L$1,'PY1 Data(H)'!$A$1:$BR$1,_xlfn.XLOOKUP($A114,'PY1 Data(H)'!$A$1:$A$288,'PY1 Data(H)'!$A$1:$BR$288))</f>
        <v>#N/A</v>
      </c>
      <c r="M114" s="176" t="e" cm="1">
        <f t="array" ref="M114">_xlfn.XLOOKUP(M$1,'PY1 Data(H)'!$A$1:$BR$1,_xlfn.XLOOKUP($A114,'PY1 Data(H)'!$A$1:$A$288,'PY1 Data(H)'!$A$1:$BR$288))</f>
        <v>#N/A</v>
      </c>
      <c r="N114" s="176" t="e" cm="1">
        <f t="array" ref="N114">_xlfn.XLOOKUP(N$1,'PY1 Data(H)'!$A$1:$BR$1,_xlfn.XLOOKUP($A114,'PY1 Data(H)'!$A$1:$A$288,'PY1 Data(H)'!$A$1:$BR$288))</f>
        <v>#N/A</v>
      </c>
      <c r="O114" s="176" t="e" cm="1">
        <f t="array" ref="O114">_xlfn.XLOOKUP(O$1,'PY1 Data(H)'!$A$1:$BR$1,_xlfn.XLOOKUP($A114,'PY1 Data(H)'!$A$1:$A$288,'PY1 Data(H)'!$A$1:$BR$288))</f>
        <v>#N/A</v>
      </c>
      <c r="P114" s="176" t="e" cm="1">
        <f t="array" ref="P114">_xlfn.XLOOKUP(P$1,'PY1 Data(H)'!$A$1:$BR$1,_xlfn.XLOOKUP($A114,'PY1 Data(H)'!$A$1:$A$288,'PY1 Data(H)'!$A$1:$BR$288))</f>
        <v>#N/A</v>
      </c>
      <c r="Q114" s="176" t="e" cm="1">
        <f t="array" ref="Q114">_xlfn.XLOOKUP(Q$1,'PY1 Data(H)'!$A$1:$BR$1,_xlfn.XLOOKUP($A114,'PY1 Data(H)'!$A$1:$A$288,'PY1 Data(H)'!$A$1:$BR$288))</f>
        <v>#N/A</v>
      </c>
      <c r="R114" s="176" t="e" cm="1">
        <f t="array" ref="R114">_xlfn.XLOOKUP(R$1,'PY1 Data(H)'!$A$1:$BR$1,_xlfn.XLOOKUP($A114,'PY1 Data(H)'!$A$1:$A$288,'PY1 Data(H)'!$A$1:$BR$288))</f>
        <v>#N/A</v>
      </c>
      <c r="S114" s="176" t="e" cm="1">
        <f t="array" ref="S114">_xlfn.XLOOKUP(S$1,'PY1 Data(H)'!$A$1:$BR$1,_xlfn.XLOOKUP($A114,'PY1 Data(H)'!$A$1:$A$288,'PY1 Data(H)'!$A$1:$BR$288))</f>
        <v>#N/A</v>
      </c>
      <c r="T114" s="176" t="e" cm="1">
        <f t="array" ref="T114">_xlfn.XLOOKUP(T$1,'PY1 Data(H)'!$A$1:$BR$1,_xlfn.XLOOKUP($A114,'PY1 Data(H)'!$A$1:$A$288,'PY1 Data(H)'!$A$1:$BR$288))</f>
        <v>#N/A</v>
      </c>
      <c r="U114" s="176" t="e" cm="1">
        <f t="array" ref="U114">_xlfn.XLOOKUP(U$1,'PY1 Data(H)'!$A$1:$BR$1,_xlfn.XLOOKUP($A114,'PY1 Data(H)'!$A$1:$A$288,'PY1 Data(H)'!$A$1:$BR$288))</f>
        <v>#N/A</v>
      </c>
      <c r="V114" s="176" t="e" cm="1">
        <f t="array" ref="V114">_xlfn.XLOOKUP(V$1,'PY1 Data(H)'!$A$1:$BR$1,_xlfn.XLOOKUP($A114,'PY1 Data(H)'!$A$1:$A$288,'PY1 Data(H)'!$A$1:$BR$288))</f>
        <v>#N/A</v>
      </c>
      <c r="W114" s="176" t="e" cm="1">
        <f t="array" ref="W114">_xlfn.XLOOKUP(W$1,'PY1 Data(H)'!$A$1:$BR$1,_xlfn.XLOOKUP($A114,'PY1 Data(H)'!$A$1:$A$288,'PY1 Data(H)'!$A$1:$BR$288))</f>
        <v>#N/A</v>
      </c>
      <c r="X114" s="176" t="e" cm="1">
        <f t="array" ref="X114">_xlfn.XLOOKUP(X$1,'PY1 Data(H)'!$A$1:$BR$1,_xlfn.XLOOKUP($A114,'PY1 Data(H)'!$A$1:$A$288,'PY1 Data(H)'!$A$1:$BR$288))</f>
        <v>#N/A</v>
      </c>
      <c r="Y114" s="176" t="e" cm="1">
        <f t="array" ref="Y114">_xlfn.XLOOKUP(Y$1,'PY1 Data(H)'!$A$1:$BR$1,_xlfn.XLOOKUP($A114,'PY1 Data(H)'!$A$1:$A$288,'PY1 Data(H)'!$A$1:$BR$288))</f>
        <v>#N/A</v>
      </c>
      <c r="Z114" s="176" t="e" cm="1">
        <f t="array" ref="Z114">_xlfn.XLOOKUP(Z$1,'PY1 Data(H)'!$A$1:$BR$1,_xlfn.XLOOKUP($A114,'PY1 Data(H)'!$A$1:$A$288,'PY1 Data(H)'!$A$1:$BR$288))</f>
        <v>#N/A</v>
      </c>
      <c r="AA114" s="176" t="e" cm="1">
        <f t="array" ref="AA114">_xlfn.XLOOKUP(AA$1,'PY1 Data(H)'!$A$1:$BR$1,_xlfn.XLOOKUP($A114,'PY1 Data(H)'!$A$1:$A$288,'PY1 Data(H)'!$A$1:$BR$288))</f>
        <v>#N/A</v>
      </c>
      <c r="AB114" s="176" t="e" cm="1">
        <f t="array" ref="AB114">_xlfn.XLOOKUP(AB$1,'PY1 Data(H)'!$A$1:$BR$1,_xlfn.XLOOKUP($A114,'PY1 Data(H)'!$A$1:$A$288,'PY1 Data(H)'!$A$1:$BR$288))</f>
        <v>#N/A</v>
      </c>
      <c r="AC114" s="176" t="e" cm="1">
        <f t="array" ref="AC114">_xlfn.XLOOKUP(AC$1,'PY1 Data(H)'!$A$1:$BR$1,_xlfn.XLOOKUP($A114,'PY1 Data(H)'!$A$1:$A$288,'PY1 Data(H)'!$A$1:$BR$288))</f>
        <v>#N/A</v>
      </c>
      <c r="AD114" s="176" t="e" cm="1">
        <f t="array" ref="AD114">_xlfn.XLOOKUP(AD$1,'PY1 Data(H)'!$A$1:$BR$1,_xlfn.XLOOKUP($A114,'PY1 Data(H)'!$A$1:$A$288,'PY1 Data(H)'!$A$1:$BR$288))</f>
        <v>#N/A</v>
      </c>
      <c r="AE114" s="176" t="e" cm="1">
        <f t="array" ref="AE114">_xlfn.XLOOKUP(AE$1,'PY1 Data(H)'!$A$1:$BR$1,_xlfn.XLOOKUP($A114,'PY1 Data(H)'!$A$1:$A$288,'PY1 Data(H)'!$A$1:$BR$288))</f>
        <v>#N/A</v>
      </c>
      <c r="AF114" s="176" t="e" cm="1">
        <f t="array" ref="AF114">_xlfn.XLOOKUP(AF$1,'PY1 Data(H)'!$A$1:$BR$1,_xlfn.XLOOKUP($A114,'PY1 Data(H)'!$A$1:$A$288,'PY1 Data(H)'!$A$1:$BR$288))</f>
        <v>#N/A</v>
      </c>
      <c r="AG114" s="176" t="e" cm="1">
        <f t="array" ref="AG114">_xlfn.XLOOKUP(AG$1,'PY1 Data(H)'!$A$1:$BR$1,_xlfn.XLOOKUP($A114,'PY1 Data(H)'!$A$1:$A$288,'PY1 Data(H)'!$A$1:$BR$288))</f>
        <v>#N/A</v>
      </c>
      <c r="AH114" s="176" t="e" cm="1">
        <f t="array" ref="AH114">_xlfn.XLOOKUP(AH$1,'PY1 Data(H)'!$A$1:$BR$1,_xlfn.XLOOKUP($A114,'PY1 Data(H)'!$A$1:$A$288,'PY1 Data(H)'!$A$1:$BR$288))</f>
        <v>#N/A</v>
      </c>
      <c r="AI114" s="176" t="e" cm="1">
        <f t="array" ref="AI114">_xlfn.XLOOKUP(AI$1,'PY1 Data(H)'!$A$1:$BR$1,_xlfn.XLOOKUP($A114,'PY1 Data(H)'!$A$1:$A$288,'PY1 Data(H)'!$A$1:$BR$288))</f>
        <v>#N/A</v>
      </c>
      <c r="AJ114" s="176" t="e" cm="1">
        <f t="array" ref="AJ114">_xlfn.XLOOKUP(AJ$1,'PY1 Data(H)'!$A$1:$BR$1,_xlfn.XLOOKUP($A114,'PY1 Data(H)'!$A$1:$A$288,'PY1 Data(H)'!$A$1:$BR$288))</f>
        <v>#N/A</v>
      </c>
      <c r="AK114" s="176" t="e" cm="1">
        <f t="array" ref="AK114">_xlfn.XLOOKUP(AK$1,'PY1 Data(H)'!$A$1:$BR$1,_xlfn.XLOOKUP($A114,'PY1 Data(H)'!$A$1:$A$288,'PY1 Data(H)'!$A$1:$BR$288))</f>
        <v>#N/A</v>
      </c>
      <c r="AL114" s="176" t="e" cm="1">
        <f t="array" ref="AL114">_xlfn.XLOOKUP(AL$1,'PY1 Data(H)'!$A$1:$BR$1,_xlfn.XLOOKUP($A114,'PY1 Data(H)'!$A$1:$A$288,'PY1 Data(H)'!$A$1:$BR$288))</f>
        <v>#N/A</v>
      </c>
      <c r="AM114" s="176" t="e" cm="1">
        <f t="array" ref="AM114">_xlfn.XLOOKUP(AM$1,'PY1 Data(H)'!$A$1:$BR$1,_xlfn.XLOOKUP($A114,'PY1 Data(H)'!$A$1:$A$288,'PY1 Data(H)'!$A$1:$BR$288))</f>
        <v>#N/A</v>
      </c>
      <c r="AN114" s="176" t="e" cm="1">
        <f t="array" ref="AN114">_xlfn.XLOOKUP(AN$1,'PY1 Data(H)'!$A$1:$BR$1,_xlfn.XLOOKUP($A114,'PY1 Data(H)'!$A$1:$A$288,'PY1 Data(H)'!$A$1:$BR$288))</f>
        <v>#N/A</v>
      </c>
      <c r="AO114" s="176" t="e" cm="1">
        <f t="array" ref="AO114">_xlfn.XLOOKUP(AO$1,'PY1 Data(H)'!$A$1:$BR$1,_xlfn.XLOOKUP($A114,'PY1 Data(H)'!$A$1:$A$288,'PY1 Data(H)'!$A$1:$BR$288))</f>
        <v>#N/A</v>
      </c>
      <c r="AP114" s="176" t="e" cm="1">
        <f t="array" ref="AP114">_xlfn.XLOOKUP(AP$1,'PY1 Data(H)'!$A$1:$BR$1,_xlfn.XLOOKUP($A114,'PY1 Data(H)'!$A$1:$A$288,'PY1 Data(H)'!$A$1:$BR$288))</f>
        <v>#N/A</v>
      </c>
      <c r="AQ114" s="176" t="e" cm="1">
        <f t="array" ref="AQ114">_xlfn.XLOOKUP(AQ$1,'PY1 Data(H)'!$A$1:$BR$1,_xlfn.XLOOKUP($A114,'PY1 Data(H)'!$A$1:$A$288,'PY1 Data(H)'!$A$1:$BR$288))</f>
        <v>#N/A</v>
      </c>
      <c r="AR114" s="176" t="e" cm="1">
        <f t="array" ref="AR114">_xlfn.XLOOKUP(AR$1,'PY1 Data(H)'!$A$1:$BR$1,_xlfn.XLOOKUP($A114,'PY1 Data(H)'!$A$1:$A$288,'PY1 Data(H)'!$A$1:$BR$288))</f>
        <v>#N/A</v>
      </c>
      <c r="AS114" s="176" t="e" cm="1">
        <f t="array" ref="AS114">_xlfn.XLOOKUP(AS$1,'PY1 Data(H)'!$A$1:$BR$1,_xlfn.XLOOKUP($A114,'PY1 Data(H)'!$A$1:$A$288,'PY1 Data(H)'!$A$1:$BR$288))</f>
        <v>#N/A</v>
      </c>
      <c r="AT114" s="176" t="e" cm="1">
        <f t="array" ref="AT114">_xlfn.XLOOKUP(AT$1,'PY1 Data(H)'!$A$1:$BR$1,_xlfn.XLOOKUP($A114,'PY1 Data(H)'!$A$1:$A$288,'PY1 Data(H)'!$A$1:$BR$288))</f>
        <v>#N/A</v>
      </c>
      <c r="AU114" s="176" t="e" cm="1">
        <f t="array" ref="AU114">_xlfn.XLOOKUP(AU$1,'PY1 Data(H)'!$A$1:$BR$1,_xlfn.XLOOKUP($A114,'PY1 Data(H)'!$A$1:$A$288,'PY1 Data(H)'!$A$1:$BR$288))</f>
        <v>#N/A</v>
      </c>
      <c r="AV114" s="176" t="e" cm="1">
        <f t="array" ref="AV114">_xlfn.XLOOKUP(AV$1,'PY1 Data(H)'!$A$1:$BR$1,_xlfn.XLOOKUP($A114,'PY1 Data(H)'!$A$1:$A$288,'PY1 Data(H)'!$A$1:$BR$288))</f>
        <v>#N/A</v>
      </c>
      <c r="AW114" s="176" t="e" cm="1">
        <f t="array" ref="AW114">_xlfn.XLOOKUP(AW$1,'PY1 Data(H)'!$A$1:$BR$1,_xlfn.XLOOKUP($A114,'PY1 Data(H)'!$A$1:$A$288,'PY1 Data(H)'!$A$1:$BR$288))</f>
        <v>#N/A</v>
      </c>
      <c r="AX114" s="176" t="e" cm="1">
        <f t="array" ref="AX114">_xlfn.XLOOKUP(AX$1,'PY1 Data(H)'!$A$1:$BR$1,_xlfn.XLOOKUP($A114,'PY1 Data(H)'!$A$1:$A$288,'PY1 Data(H)'!$A$1:$BR$288))</f>
        <v>#N/A</v>
      </c>
      <c r="AY114" s="176" t="e" cm="1">
        <f t="array" ref="AY114">_xlfn.XLOOKUP(AY$1,'PY1 Data(H)'!$A$1:$BR$1,_xlfn.XLOOKUP($A114,'PY1 Data(H)'!$A$1:$A$288,'PY1 Data(H)'!$A$1:$BR$288))</f>
        <v>#N/A</v>
      </c>
      <c r="AZ114" s="176" t="e" cm="1">
        <f t="array" ref="AZ114">_xlfn.XLOOKUP(AZ$1,'PY1 Data(H)'!$A$1:$BR$1,_xlfn.XLOOKUP($A114,'PY1 Data(H)'!$A$1:$A$288,'PY1 Data(H)'!$A$1:$BR$288))</f>
        <v>#N/A</v>
      </c>
    </row>
    <row r="115" spans="1:52" x14ac:dyDescent="0.3">
      <c r="A115">
        <v>88</v>
      </c>
      <c r="D115" s="176" cm="1">
        <f t="array" ref="D115">_xlfn.XLOOKUP(D$1,'PY1 Data(H)'!$A$1:$BR$1,_xlfn.XLOOKUP($A115,'PY1 Data(H)'!$A$1:$A$288,'PY1 Data(H)'!$A$1:$BR$288))</f>
        <v>1724770</v>
      </c>
      <c r="E115" s="176" cm="1">
        <f t="array" ref="E115">_xlfn.XLOOKUP(E$1,'PY1 Data(H)'!$A$1:$BR$1,_xlfn.XLOOKUP($A115,'PY1 Data(H)'!$A$1:$A$288,'PY1 Data(H)'!$A$1:$BR$288))</f>
        <v>2378113</v>
      </c>
      <c r="F115" s="176" cm="1">
        <f t="array" ref="F115">_xlfn.XLOOKUP(F$1,'PY1 Data(H)'!$A$1:$BR$1,_xlfn.XLOOKUP($A115,'PY1 Data(H)'!$A$1:$A$288,'PY1 Data(H)'!$A$1:$BR$288))</f>
        <v>7088136</v>
      </c>
      <c r="G115" s="176" cm="1">
        <f t="array" ref="G115">_xlfn.XLOOKUP(G$1,'PY1 Data(H)'!$A$1:$BR$1,_xlfn.XLOOKUP($A115,'PY1 Data(H)'!$A$1:$A$288,'PY1 Data(H)'!$A$1:$BR$288))</f>
        <v>9309625</v>
      </c>
      <c r="H115" s="176" cm="1">
        <f t="array" ref="H115">_xlfn.XLOOKUP(H$1,'PY1 Data(H)'!$A$1:$BR$1,_xlfn.XLOOKUP($A115,'PY1 Data(H)'!$A$1:$A$288,'PY1 Data(H)'!$A$1:$BR$288))</f>
        <v>38591901</v>
      </c>
      <c r="I115" s="176" cm="1">
        <f t="array" ref="I115">_xlfn.XLOOKUP(I$1,'PY1 Data(H)'!$A$1:$BR$1,_xlfn.XLOOKUP($A115,'PY1 Data(H)'!$A$1:$A$288,'PY1 Data(H)'!$A$1:$BR$288))</f>
        <v>18031899</v>
      </c>
      <c r="J115" s="176" cm="1">
        <f t="array" ref="J115">_xlfn.XLOOKUP(J$1,'PY1 Data(H)'!$A$1:$BR$1,_xlfn.XLOOKUP($A115,'PY1 Data(H)'!$A$1:$A$288,'PY1 Data(H)'!$A$1:$BR$288))</f>
        <v>95651260</v>
      </c>
      <c r="K115" s="176" cm="1">
        <f t="array" ref="K115">_xlfn.XLOOKUP(K$1,'PY1 Data(H)'!$A$1:$BR$1,_xlfn.XLOOKUP($A115,'PY1 Data(H)'!$A$1:$A$288,'PY1 Data(H)'!$A$1:$BR$288))</f>
        <v>8110231</v>
      </c>
      <c r="L115" s="176" cm="1">
        <f t="array" ref="L115">_xlfn.XLOOKUP(L$1,'PY1 Data(H)'!$A$1:$BR$1,_xlfn.XLOOKUP($A115,'PY1 Data(H)'!$A$1:$A$288,'PY1 Data(H)'!$A$1:$BR$288))</f>
        <v>0</v>
      </c>
      <c r="M115" s="176" cm="1">
        <f t="array" ref="M115">_xlfn.XLOOKUP(M$1,'PY1 Data(H)'!$A$1:$BR$1,_xlfn.XLOOKUP($A115,'PY1 Data(H)'!$A$1:$A$288,'PY1 Data(H)'!$A$1:$BR$288))</f>
        <v>2456702</v>
      </c>
      <c r="N115" s="176" cm="1">
        <f t="array" ref="N115">_xlfn.XLOOKUP(N$1,'PY1 Data(H)'!$A$1:$BR$1,_xlfn.XLOOKUP($A115,'PY1 Data(H)'!$A$1:$A$288,'PY1 Data(H)'!$A$1:$BR$288))</f>
        <v>2884606</v>
      </c>
      <c r="O115" s="176" cm="1">
        <f t="array" ref="O115">_xlfn.XLOOKUP(O$1,'PY1 Data(H)'!$A$1:$BR$1,_xlfn.XLOOKUP($A115,'PY1 Data(H)'!$A$1:$A$288,'PY1 Data(H)'!$A$1:$BR$288))</f>
        <v>0</v>
      </c>
      <c r="P115" s="176" cm="1">
        <f t="array" ref="P115">_xlfn.XLOOKUP(P$1,'PY1 Data(H)'!$A$1:$BR$1,_xlfn.XLOOKUP($A115,'PY1 Data(H)'!$A$1:$A$288,'PY1 Data(H)'!$A$1:$BR$288))</f>
        <v>100495821</v>
      </c>
      <c r="Q115" s="176" cm="1">
        <f t="array" ref="Q115">_xlfn.XLOOKUP(Q$1,'PY1 Data(H)'!$A$1:$BR$1,_xlfn.XLOOKUP($A115,'PY1 Data(H)'!$A$1:$A$288,'PY1 Data(H)'!$A$1:$BR$288))</f>
        <v>974530</v>
      </c>
      <c r="R115" s="176" cm="1">
        <f t="array" ref="R115">_xlfn.XLOOKUP(R$1,'PY1 Data(H)'!$A$1:$BR$1,_xlfn.XLOOKUP($A115,'PY1 Data(H)'!$A$1:$A$288,'PY1 Data(H)'!$A$1:$BR$288))</f>
        <v>263057</v>
      </c>
      <c r="S115" s="176" cm="1">
        <f t="array" ref="S115">_xlfn.XLOOKUP(S$1,'PY1 Data(H)'!$A$1:$BR$1,_xlfn.XLOOKUP($A115,'PY1 Data(H)'!$A$1:$A$288,'PY1 Data(H)'!$A$1:$BR$288))</f>
        <v>2351441</v>
      </c>
      <c r="T115" s="176" cm="1">
        <f t="array" ref="T115">_xlfn.XLOOKUP(T$1,'PY1 Data(H)'!$A$1:$BR$1,_xlfn.XLOOKUP($A115,'PY1 Data(H)'!$A$1:$A$288,'PY1 Data(H)'!$A$1:$BR$288))</f>
        <v>307955</v>
      </c>
      <c r="U115" s="176" cm="1">
        <f t="array" ref="U115">_xlfn.XLOOKUP(U$1,'PY1 Data(H)'!$A$1:$BR$1,_xlfn.XLOOKUP($A115,'PY1 Data(H)'!$A$1:$A$288,'PY1 Data(H)'!$A$1:$BR$288))</f>
        <v>47634770</v>
      </c>
      <c r="V115" s="176" cm="1">
        <f t="array" ref="V115">_xlfn.XLOOKUP(V$1,'PY1 Data(H)'!$A$1:$BR$1,_xlfn.XLOOKUP($A115,'PY1 Data(H)'!$A$1:$A$288,'PY1 Data(H)'!$A$1:$BR$288))</f>
        <v>3467727</v>
      </c>
      <c r="W115" s="176" cm="1">
        <f t="array" ref="W115">_xlfn.XLOOKUP(W$1,'PY1 Data(H)'!$A$1:$BR$1,_xlfn.XLOOKUP($A115,'PY1 Data(H)'!$A$1:$A$288,'PY1 Data(H)'!$A$1:$BR$288))</f>
        <v>403947</v>
      </c>
      <c r="X115" s="176" cm="1">
        <f t="array" ref="X115">_xlfn.XLOOKUP(X$1,'PY1 Data(H)'!$A$1:$BR$1,_xlfn.XLOOKUP($A115,'PY1 Data(H)'!$A$1:$A$288,'PY1 Data(H)'!$A$1:$BR$288))</f>
        <v>2432786</v>
      </c>
      <c r="Y115" s="176" cm="1">
        <f t="array" ref="Y115">_xlfn.XLOOKUP(Y$1,'PY1 Data(H)'!$A$1:$BR$1,_xlfn.XLOOKUP($A115,'PY1 Data(H)'!$A$1:$A$288,'PY1 Data(H)'!$A$1:$BR$288))</f>
        <v>4500161</v>
      </c>
      <c r="Z115" s="176" cm="1">
        <f t="array" ref="Z115">_xlfn.XLOOKUP(Z$1,'PY1 Data(H)'!$A$1:$BR$1,_xlfn.XLOOKUP($A115,'PY1 Data(H)'!$A$1:$A$288,'PY1 Data(H)'!$A$1:$BR$288))</f>
        <v>1974148</v>
      </c>
      <c r="AA115" s="176" cm="1">
        <f t="array" ref="AA115">_xlfn.XLOOKUP(AA$1,'PY1 Data(H)'!$A$1:$BR$1,_xlfn.XLOOKUP($A115,'PY1 Data(H)'!$A$1:$A$288,'PY1 Data(H)'!$A$1:$BR$288))</f>
        <v>1780288</v>
      </c>
      <c r="AB115" s="176" cm="1">
        <f t="array" ref="AB115">_xlfn.XLOOKUP(AB$1,'PY1 Data(H)'!$A$1:$BR$1,_xlfn.XLOOKUP($A115,'PY1 Data(H)'!$A$1:$A$288,'PY1 Data(H)'!$A$1:$BR$288))</f>
        <v>432029</v>
      </c>
      <c r="AC115" s="176" cm="1">
        <f t="array" ref="AC115">_xlfn.XLOOKUP(AC$1,'PY1 Data(H)'!$A$1:$BR$1,_xlfn.XLOOKUP($A115,'PY1 Data(H)'!$A$1:$A$288,'PY1 Data(H)'!$A$1:$BR$288))</f>
        <v>10282800</v>
      </c>
      <c r="AD115" s="176" cm="1">
        <f t="array" ref="AD115">_xlfn.XLOOKUP(AD$1,'PY1 Data(H)'!$A$1:$BR$1,_xlfn.XLOOKUP($A115,'PY1 Data(H)'!$A$1:$A$288,'PY1 Data(H)'!$A$1:$BR$288))</f>
        <v>1109351</v>
      </c>
      <c r="AE115" s="176" cm="1">
        <f t="array" ref="AE115">_xlfn.XLOOKUP(AE$1,'PY1 Data(H)'!$A$1:$BR$1,_xlfn.XLOOKUP($A115,'PY1 Data(H)'!$A$1:$A$288,'PY1 Data(H)'!$A$1:$BR$288))</f>
        <v>654282</v>
      </c>
      <c r="AF115" s="176" cm="1">
        <f t="array" ref="AF115">_xlfn.XLOOKUP(AF$1,'PY1 Data(H)'!$A$1:$BR$1,_xlfn.XLOOKUP($A115,'PY1 Data(H)'!$A$1:$A$288,'PY1 Data(H)'!$A$1:$BR$288))</f>
        <v>25116540</v>
      </c>
      <c r="AG115" s="176" cm="1">
        <f t="array" ref="AG115">_xlfn.XLOOKUP(AG$1,'PY1 Data(H)'!$A$1:$BR$1,_xlfn.XLOOKUP($A115,'PY1 Data(H)'!$A$1:$A$288,'PY1 Data(H)'!$A$1:$BR$288))</f>
        <v>34228848</v>
      </c>
      <c r="AH115" s="176" cm="1">
        <f t="array" ref="AH115">_xlfn.XLOOKUP(AH$1,'PY1 Data(H)'!$A$1:$BR$1,_xlfn.XLOOKUP($A115,'PY1 Data(H)'!$A$1:$A$288,'PY1 Data(H)'!$A$1:$BR$288))</f>
        <v>8483815</v>
      </c>
      <c r="AI115" s="176" cm="1">
        <f t="array" ref="AI115">_xlfn.XLOOKUP(AI$1,'PY1 Data(H)'!$A$1:$BR$1,_xlfn.XLOOKUP($A115,'PY1 Data(H)'!$A$1:$A$288,'PY1 Data(H)'!$A$1:$BR$288))</f>
        <v>0</v>
      </c>
      <c r="AJ115" s="176" cm="1">
        <f t="array" ref="AJ115">_xlfn.XLOOKUP(AJ$1,'PY1 Data(H)'!$A$1:$BR$1,_xlfn.XLOOKUP($A115,'PY1 Data(H)'!$A$1:$A$288,'PY1 Data(H)'!$A$1:$BR$288))</f>
        <v>8589772</v>
      </c>
      <c r="AK115" s="176" cm="1">
        <f t="array" ref="AK115">_xlfn.XLOOKUP(AK$1,'PY1 Data(H)'!$A$1:$BR$1,_xlfn.XLOOKUP($A115,'PY1 Data(H)'!$A$1:$A$288,'PY1 Data(H)'!$A$1:$BR$288))</f>
        <v>636901</v>
      </c>
      <c r="AL115" s="176" cm="1">
        <f t="array" ref="AL115">_xlfn.XLOOKUP(AL$1,'PY1 Data(H)'!$A$1:$BR$1,_xlfn.XLOOKUP($A115,'PY1 Data(H)'!$A$1:$A$288,'PY1 Data(H)'!$A$1:$BR$288))</f>
        <v>113000</v>
      </c>
      <c r="AM115" s="176" cm="1">
        <f t="array" ref="AM115">_xlfn.XLOOKUP(AM$1,'PY1 Data(H)'!$A$1:$BR$1,_xlfn.XLOOKUP($A115,'PY1 Data(H)'!$A$1:$A$288,'PY1 Data(H)'!$A$1:$BR$288))</f>
        <v>13175838</v>
      </c>
      <c r="AN115" s="176" cm="1">
        <f t="array" ref="AN115">_xlfn.XLOOKUP(AN$1,'PY1 Data(H)'!$A$1:$BR$1,_xlfn.XLOOKUP($A115,'PY1 Data(H)'!$A$1:$A$288,'PY1 Data(H)'!$A$1:$BR$288))</f>
        <v>1807662</v>
      </c>
      <c r="AO115" s="176" cm="1">
        <f t="array" ref="AO115">_xlfn.XLOOKUP(AO$1,'PY1 Data(H)'!$A$1:$BR$1,_xlfn.XLOOKUP($A115,'PY1 Data(H)'!$A$1:$A$288,'PY1 Data(H)'!$A$1:$BR$288))</f>
        <v>2656351</v>
      </c>
      <c r="AP115" s="176" cm="1">
        <f t="array" ref="AP115">_xlfn.XLOOKUP(AP$1,'PY1 Data(H)'!$A$1:$BR$1,_xlfn.XLOOKUP($A115,'PY1 Data(H)'!$A$1:$A$288,'PY1 Data(H)'!$A$1:$BR$288))</f>
        <v>1298804</v>
      </c>
      <c r="AQ115" s="176" cm="1">
        <f t="array" ref="AQ115">_xlfn.XLOOKUP(AQ$1,'PY1 Data(H)'!$A$1:$BR$1,_xlfn.XLOOKUP($A115,'PY1 Data(H)'!$A$1:$A$288,'PY1 Data(H)'!$A$1:$BR$288))</f>
        <v>692833</v>
      </c>
      <c r="AR115" s="176" cm="1">
        <f t="array" ref="AR115">_xlfn.XLOOKUP(AR$1,'PY1 Data(H)'!$A$1:$BR$1,_xlfn.XLOOKUP($A115,'PY1 Data(H)'!$A$1:$A$288,'PY1 Data(H)'!$A$1:$BR$288))</f>
        <v>664954</v>
      </c>
      <c r="AS115" s="176" cm="1">
        <f t="array" ref="AS115">_xlfn.XLOOKUP(AS$1,'PY1 Data(H)'!$A$1:$BR$1,_xlfn.XLOOKUP($A115,'PY1 Data(H)'!$A$1:$A$288,'PY1 Data(H)'!$A$1:$BR$288))</f>
        <v>181215</v>
      </c>
      <c r="AT115" s="176" cm="1">
        <f t="array" ref="AT115">_xlfn.XLOOKUP(AT$1,'PY1 Data(H)'!$A$1:$BR$1,_xlfn.XLOOKUP($A115,'PY1 Data(H)'!$A$1:$A$288,'PY1 Data(H)'!$A$1:$BR$288))</f>
        <v>0</v>
      </c>
      <c r="AU115" s="176" cm="1">
        <f t="array" ref="AU115">_xlfn.XLOOKUP(AU$1,'PY1 Data(H)'!$A$1:$BR$1,_xlfn.XLOOKUP($A115,'PY1 Data(H)'!$A$1:$A$288,'PY1 Data(H)'!$A$1:$BR$288))</f>
        <v>4286736</v>
      </c>
      <c r="AV115" s="176" cm="1">
        <f t="array" ref="AV115">_xlfn.XLOOKUP(AV$1,'PY1 Data(H)'!$A$1:$BR$1,_xlfn.XLOOKUP($A115,'PY1 Data(H)'!$A$1:$A$288,'PY1 Data(H)'!$A$1:$BR$288))</f>
        <v>0</v>
      </c>
      <c r="AW115" s="176" cm="1">
        <f t="array" ref="AW115">_xlfn.XLOOKUP(AW$1,'PY1 Data(H)'!$A$1:$BR$1,_xlfn.XLOOKUP($A115,'PY1 Data(H)'!$A$1:$A$288,'PY1 Data(H)'!$A$1:$BR$288))</f>
        <v>0</v>
      </c>
      <c r="AX115" s="176" cm="1">
        <f t="array" ref="AX115">_xlfn.XLOOKUP(AX$1,'PY1 Data(H)'!$A$1:$BR$1,_xlfn.XLOOKUP($A115,'PY1 Data(H)'!$A$1:$A$288,'PY1 Data(H)'!$A$1:$BR$288))</f>
        <v>41570</v>
      </c>
      <c r="AY115" s="176" cm="1">
        <f t="array" ref="AY115">_xlfn.XLOOKUP(AY$1,'PY1 Data(H)'!$A$1:$BR$1,_xlfn.XLOOKUP($A115,'PY1 Data(H)'!$A$1:$A$288,'PY1 Data(H)'!$A$1:$BR$288))</f>
        <v>1659820</v>
      </c>
      <c r="AZ115" s="176" cm="1">
        <f t="array" ref="AZ115">_xlfn.XLOOKUP(AZ$1,'PY1 Data(H)'!$A$1:$BR$1,_xlfn.XLOOKUP($A115,'PY1 Data(H)'!$A$1:$A$288,'PY1 Data(H)'!$A$1:$BR$288))</f>
        <v>2886121</v>
      </c>
    </row>
    <row r="116" spans="1:52" x14ac:dyDescent="0.3">
      <c r="A116">
        <v>84</v>
      </c>
      <c r="D116" s="176" cm="1">
        <f t="array" ref="D116">_xlfn.XLOOKUP(D$1,'PY1 Data(H)'!$A$1:$BR$1,_xlfn.XLOOKUP($A116,'PY1 Data(H)'!$A$1:$A$288,'PY1 Data(H)'!$A$1:$BR$288))</f>
        <v>1860127</v>
      </c>
      <c r="E116" s="176" cm="1">
        <f t="array" ref="E116">_xlfn.XLOOKUP(E$1,'PY1 Data(H)'!$A$1:$BR$1,_xlfn.XLOOKUP($A116,'PY1 Data(H)'!$A$1:$A$288,'PY1 Data(H)'!$A$1:$BR$288))</f>
        <v>2760455</v>
      </c>
      <c r="F116" s="176" cm="1">
        <f t="array" ref="F116">_xlfn.XLOOKUP(F$1,'PY1 Data(H)'!$A$1:$BR$1,_xlfn.XLOOKUP($A116,'PY1 Data(H)'!$A$1:$A$288,'PY1 Data(H)'!$A$1:$BR$288))</f>
        <v>7542909</v>
      </c>
      <c r="G116" s="176" cm="1">
        <f t="array" ref="G116">_xlfn.XLOOKUP(G$1,'PY1 Data(H)'!$A$1:$BR$1,_xlfn.XLOOKUP($A116,'PY1 Data(H)'!$A$1:$A$288,'PY1 Data(H)'!$A$1:$BR$288))</f>
        <v>22121881</v>
      </c>
      <c r="H116" s="176" cm="1">
        <f t="array" ref="H116">_xlfn.XLOOKUP(H$1,'PY1 Data(H)'!$A$1:$BR$1,_xlfn.XLOOKUP($A116,'PY1 Data(H)'!$A$1:$A$288,'PY1 Data(H)'!$A$1:$BR$288))</f>
        <v>45453983</v>
      </c>
      <c r="I116" s="176" cm="1">
        <f t="array" ref="I116">_xlfn.XLOOKUP(I$1,'PY1 Data(H)'!$A$1:$BR$1,_xlfn.XLOOKUP($A116,'PY1 Data(H)'!$A$1:$A$288,'PY1 Data(H)'!$A$1:$BR$288))</f>
        <v>18031899</v>
      </c>
      <c r="J116" s="176" cm="1">
        <f t="array" ref="J116">_xlfn.XLOOKUP(J$1,'PY1 Data(H)'!$A$1:$BR$1,_xlfn.XLOOKUP($A116,'PY1 Data(H)'!$A$1:$A$288,'PY1 Data(H)'!$A$1:$BR$288))</f>
        <v>106370651</v>
      </c>
      <c r="K116" s="176" cm="1">
        <f t="array" ref="K116">_xlfn.XLOOKUP(K$1,'PY1 Data(H)'!$A$1:$BR$1,_xlfn.XLOOKUP($A116,'PY1 Data(H)'!$A$1:$A$288,'PY1 Data(H)'!$A$1:$BR$288))</f>
        <v>8451601</v>
      </c>
      <c r="L116" s="176" cm="1">
        <f t="array" ref="L116">_xlfn.XLOOKUP(L$1,'PY1 Data(H)'!$A$1:$BR$1,_xlfn.XLOOKUP($A116,'PY1 Data(H)'!$A$1:$A$288,'PY1 Data(H)'!$A$1:$BR$288))</f>
        <v>0</v>
      </c>
      <c r="M116" s="176" cm="1">
        <f t="array" ref="M116">_xlfn.XLOOKUP(M$1,'PY1 Data(H)'!$A$1:$BR$1,_xlfn.XLOOKUP($A116,'PY1 Data(H)'!$A$1:$A$288,'PY1 Data(H)'!$A$1:$BR$288))</f>
        <v>2529505</v>
      </c>
      <c r="N116" s="176" cm="1">
        <f t="array" ref="N116">_xlfn.XLOOKUP(N$1,'PY1 Data(H)'!$A$1:$BR$1,_xlfn.XLOOKUP($A116,'PY1 Data(H)'!$A$1:$A$288,'PY1 Data(H)'!$A$1:$BR$288))</f>
        <v>3183262</v>
      </c>
      <c r="O116" s="176" cm="1">
        <f t="array" ref="O116">_xlfn.XLOOKUP(O$1,'PY1 Data(H)'!$A$1:$BR$1,_xlfn.XLOOKUP($A116,'PY1 Data(H)'!$A$1:$A$288,'PY1 Data(H)'!$A$1:$BR$288))</f>
        <v>0</v>
      </c>
      <c r="P116" s="176" cm="1">
        <f t="array" ref="P116">_xlfn.XLOOKUP(P$1,'PY1 Data(H)'!$A$1:$BR$1,_xlfn.XLOOKUP($A116,'PY1 Data(H)'!$A$1:$A$288,'PY1 Data(H)'!$A$1:$BR$288))</f>
        <v>112779131</v>
      </c>
      <c r="Q116" s="176" cm="1">
        <f t="array" ref="Q116">_xlfn.XLOOKUP(Q$1,'PY1 Data(H)'!$A$1:$BR$1,_xlfn.XLOOKUP($A116,'PY1 Data(H)'!$A$1:$A$288,'PY1 Data(H)'!$A$1:$BR$288))</f>
        <v>1040166</v>
      </c>
      <c r="R116" s="176" cm="1">
        <f t="array" ref="R116">_xlfn.XLOOKUP(R$1,'PY1 Data(H)'!$A$1:$BR$1,_xlfn.XLOOKUP($A116,'PY1 Data(H)'!$A$1:$A$288,'PY1 Data(H)'!$A$1:$BR$288))</f>
        <v>263057</v>
      </c>
      <c r="S116" s="176" cm="1">
        <f t="array" ref="S116">_xlfn.XLOOKUP(S$1,'PY1 Data(H)'!$A$1:$BR$1,_xlfn.XLOOKUP($A116,'PY1 Data(H)'!$A$1:$A$288,'PY1 Data(H)'!$A$1:$BR$288))</f>
        <v>2558739</v>
      </c>
      <c r="T116" s="176" cm="1">
        <f t="array" ref="T116">_xlfn.XLOOKUP(T$1,'PY1 Data(H)'!$A$1:$BR$1,_xlfn.XLOOKUP($A116,'PY1 Data(H)'!$A$1:$A$288,'PY1 Data(H)'!$A$1:$BR$288))</f>
        <v>729440</v>
      </c>
      <c r="U116" s="176" cm="1">
        <f t="array" ref="U116">_xlfn.XLOOKUP(U$1,'PY1 Data(H)'!$A$1:$BR$1,_xlfn.XLOOKUP($A116,'PY1 Data(H)'!$A$1:$A$288,'PY1 Data(H)'!$A$1:$BR$288))</f>
        <v>47916175</v>
      </c>
      <c r="V116" s="176" cm="1">
        <f t="array" ref="V116">_xlfn.XLOOKUP(V$1,'PY1 Data(H)'!$A$1:$BR$1,_xlfn.XLOOKUP($A116,'PY1 Data(H)'!$A$1:$A$288,'PY1 Data(H)'!$A$1:$BR$288))</f>
        <v>3781039</v>
      </c>
      <c r="W116" s="176" cm="1">
        <f t="array" ref="W116">_xlfn.XLOOKUP(W$1,'PY1 Data(H)'!$A$1:$BR$1,_xlfn.XLOOKUP($A116,'PY1 Data(H)'!$A$1:$A$288,'PY1 Data(H)'!$A$1:$BR$288))</f>
        <v>567079</v>
      </c>
      <c r="X116" s="176" cm="1">
        <f t="array" ref="X116">_xlfn.XLOOKUP(X$1,'PY1 Data(H)'!$A$1:$BR$1,_xlfn.XLOOKUP($A116,'PY1 Data(H)'!$A$1:$A$288,'PY1 Data(H)'!$A$1:$BR$288))</f>
        <v>2528982</v>
      </c>
      <c r="Y116" s="176" cm="1">
        <f t="array" ref="Y116">_xlfn.XLOOKUP(Y$1,'PY1 Data(H)'!$A$1:$BR$1,_xlfn.XLOOKUP($A116,'PY1 Data(H)'!$A$1:$A$288,'PY1 Data(H)'!$A$1:$BR$288))</f>
        <v>4555994</v>
      </c>
      <c r="Z116" s="176" cm="1">
        <f t="array" ref="Z116">_xlfn.XLOOKUP(Z$1,'PY1 Data(H)'!$A$1:$BR$1,_xlfn.XLOOKUP($A116,'PY1 Data(H)'!$A$1:$A$288,'PY1 Data(H)'!$A$1:$BR$288))</f>
        <v>2081157</v>
      </c>
      <c r="AA116" s="176" cm="1">
        <f t="array" ref="AA116">_xlfn.XLOOKUP(AA$1,'PY1 Data(H)'!$A$1:$BR$1,_xlfn.XLOOKUP($A116,'PY1 Data(H)'!$A$1:$A$288,'PY1 Data(H)'!$A$1:$BR$288))</f>
        <v>1780288</v>
      </c>
      <c r="AB116" s="176" cm="1">
        <f t="array" ref="AB116">_xlfn.XLOOKUP(AB$1,'PY1 Data(H)'!$A$1:$BR$1,_xlfn.XLOOKUP($A116,'PY1 Data(H)'!$A$1:$A$288,'PY1 Data(H)'!$A$1:$BR$288))</f>
        <v>432029</v>
      </c>
      <c r="AC116" s="176" cm="1">
        <f t="array" ref="AC116">_xlfn.XLOOKUP(AC$1,'PY1 Data(H)'!$A$1:$BR$1,_xlfn.XLOOKUP($A116,'PY1 Data(H)'!$A$1:$A$288,'PY1 Data(H)'!$A$1:$BR$288))</f>
        <v>10441027</v>
      </c>
      <c r="AD116" s="176" cm="1">
        <f t="array" ref="AD116">_xlfn.XLOOKUP(AD$1,'PY1 Data(H)'!$A$1:$BR$1,_xlfn.XLOOKUP($A116,'PY1 Data(H)'!$A$1:$A$288,'PY1 Data(H)'!$A$1:$BR$288))</f>
        <v>1307374</v>
      </c>
      <c r="AE116" s="176" cm="1">
        <f t="array" ref="AE116">_xlfn.XLOOKUP(AE$1,'PY1 Data(H)'!$A$1:$BR$1,_xlfn.XLOOKUP($A116,'PY1 Data(H)'!$A$1:$A$288,'PY1 Data(H)'!$A$1:$BR$288))</f>
        <v>703772</v>
      </c>
      <c r="AF116" s="176" cm="1">
        <f t="array" ref="AF116">_xlfn.XLOOKUP(AF$1,'PY1 Data(H)'!$A$1:$BR$1,_xlfn.XLOOKUP($A116,'PY1 Data(H)'!$A$1:$A$288,'PY1 Data(H)'!$A$1:$BR$288))</f>
        <v>26643611</v>
      </c>
      <c r="AG116" s="176" cm="1">
        <f t="array" ref="AG116">_xlfn.XLOOKUP(AG$1,'PY1 Data(H)'!$A$1:$BR$1,_xlfn.XLOOKUP($A116,'PY1 Data(H)'!$A$1:$A$288,'PY1 Data(H)'!$A$1:$BR$288))</f>
        <v>35514821</v>
      </c>
      <c r="AH116" s="176" cm="1">
        <f t="array" ref="AH116">_xlfn.XLOOKUP(AH$1,'PY1 Data(H)'!$A$1:$BR$1,_xlfn.XLOOKUP($A116,'PY1 Data(H)'!$A$1:$A$288,'PY1 Data(H)'!$A$1:$BR$288))</f>
        <v>8694691</v>
      </c>
      <c r="AI116" s="176" cm="1">
        <f t="array" ref="AI116">_xlfn.XLOOKUP(AI$1,'PY1 Data(H)'!$A$1:$BR$1,_xlfn.XLOOKUP($A116,'PY1 Data(H)'!$A$1:$A$288,'PY1 Data(H)'!$A$1:$BR$288))</f>
        <v>0</v>
      </c>
      <c r="AJ116" s="176" cm="1">
        <f t="array" ref="AJ116">_xlfn.XLOOKUP(AJ$1,'PY1 Data(H)'!$A$1:$BR$1,_xlfn.XLOOKUP($A116,'PY1 Data(H)'!$A$1:$A$288,'PY1 Data(H)'!$A$1:$BR$288))</f>
        <v>8795931</v>
      </c>
      <c r="AK116" s="176" cm="1">
        <f t="array" ref="AK116">_xlfn.XLOOKUP(AK$1,'PY1 Data(H)'!$A$1:$BR$1,_xlfn.XLOOKUP($A116,'PY1 Data(H)'!$A$1:$A$288,'PY1 Data(H)'!$A$1:$BR$288))</f>
        <v>694254</v>
      </c>
      <c r="AL116" s="176" cm="1">
        <f t="array" ref="AL116">_xlfn.XLOOKUP(AL$1,'PY1 Data(H)'!$A$1:$BR$1,_xlfn.XLOOKUP($A116,'PY1 Data(H)'!$A$1:$A$288,'PY1 Data(H)'!$A$1:$BR$288))</f>
        <v>114500</v>
      </c>
      <c r="AM116" s="176" cm="1">
        <f t="array" ref="AM116">_xlfn.XLOOKUP(AM$1,'PY1 Data(H)'!$A$1:$BR$1,_xlfn.XLOOKUP($A116,'PY1 Data(H)'!$A$1:$A$288,'PY1 Data(H)'!$A$1:$BR$288))</f>
        <v>13539087</v>
      </c>
      <c r="AN116" s="176" cm="1">
        <f t="array" ref="AN116">_xlfn.XLOOKUP(AN$1,'PY1 Data(H)'!$A$1:$BR$1,_xlfn.XLOOKUP($A116,'PY1 Data(H)'!$A$1:$A$288,'PY1 Data(H)'!$A$1:$BR$288))</f>
        <v>2317506</v>
      </c>
      <c r="AO116" s="176" cm="1">
        <f t="array" ref="AO116">_xlfn.XLOOKUP(AO$1,'PY1 Data(H)'!$A$1:$BR$1,_xlfn.XLOOKUP($A116,'PY1 Data(H)'!$A$1:$A$288,'PY1 Data(H)'!$A$1:$BR$288))</f>
        <v>2779061</v>
      </c>
      <c r="AP116" s="176" cm="1">
        <f t="array" ref="AP116">_xlfn.XLOOKUP(AP$1,'PY1 Data(H)'!$A$1:$BR$1,_xlfn.XLOOKUP($A116,'PY1 Data(H)'!$A$1:$A$288,'PY1 Data(H)'!$A$1:$BR$288))</f>
        <v>1609780</v>
      </c>
      <c r="AQ116" s="176" cm="1">
        <f t="array" ref="AQ116">_xlfn.XLOOKUP(AQ$1,'PY1 Data(H)'!$A$1:$BR$1,_xlfn.XLOOKUP($A116,'PY1 Data(H)'!$A$1:$A$288,'PY1 Data(H)'!$A$1:$BR$288))</f>
        <v>722861</v>
      </c>
      <c r="AR116" s="176" cm="1">
        <f t="array" ref="AR116">_xlfn.XLOOKUP(AR$1,'PY1 Data(H)'!$A$1:$BR$1,_xlfn.XLOOKUP($A116,'PY1 Data(H)'!$A$1:$A$288,'PY1 Data(H)'!$A$1:$BR$288))</f>
        <v>664954</v>
      </c>
      <c r="AS116" s="176" cm="1">
        <f t="array" ref="AS116">_xlfn.XLOOKUP(AS$1,'PY1 Data(H)'!$A$1:$BR$1,_xlfn.XLOOKUP($A116,'PY1 Data(H)'!$A$1:$A$288,'PY1 Data(H)'!$A$1:$BR$288))</f>
        <v>181215</v>
      </c>
      <c r="AT116" s="176" cm="1">
        <f t="array" ref="AT116">_xlfn.XLOOKUP(AT$1,'PY1 Data(H)'!$A$1:$BR$1,_xlfn.XLOOKUP($A116,'PY1 Data(H)'!$A$1:$A$288,'PY1 Data(H)'!$A$1:$BR$288))</f>
        <v>0</v>
      </c>
      <c r="AU116" s="176" cm="1">
        <f t="array" ref="AU116">_xlfn.XLOOKUP(AU$1,'PY1 Data(H)'!$A$1:$BR$1,_xlfn.XLOOKUP($A116,'PY1 Data(H)'!$A$1:$A$288,'PY1 Data(H)'!$A$1:$BR$288))</f>
        <v>5245885</v>
      </c>
      <c r="AV116" s="176" cm="1">
        <f t="array" ref="AV116">_xlfn.XLOOKUP(AV$1,'PY1 Data(H)'!$A$1:$BR$1,_xlfn.XLOOKUP($A116,'PY1 Data(H)'!$A$1:$A$288,'PY1 Data(H)'!$A$1:$BR$288))</f>
        <v>0</v>
      </c>
      <c r="AW116" s="176" cm="1">
        <f t="array" ref="AW116">_xlfn.XLOOKUP(AW$1,'PY1 Data(H)'!$A$1:$BR$1,_xlfn.XLOOKUP($A116,'PY1 Data(H)'!$A$1:$A$288,'PY1 Data(H)'!$A$1:$BR$288))</f>
        <v>0</v>
      </c>
      <c r="AX116" s="176" cm="1">
        <f t="array" ref="AX116">_xlfn.XLOOKUP(AX$1,'PY1 Data(H)'!$A$1:$BR$1,_xlfn.XLOOKUP($A116,'PY1 Data(H)'!$A$1:$A$288,'PY1 Data(H)'!$A$1:$BR$288))</f>
        <v>42169</v>
      </c>
      <c r="AY116" s="176" cm="1">
        <f t="array" ref="AY116">_xlfn.XLOOKUP(AY$1,'PY1 Data(H)'!$A$1:$BR$1,_xlfn.XLOOKUP($A116,'PY1 Data(H)'!$A$1:$A$288,'PY1 Data(H)'!$A$1:$BR$288))</f>
        <v>2318530</v>
      </c>
      <c r="AZ116" s="176" cm="1">
        <f t="array" ref="AZ116">_xlfn.XLOOKUP(AZ$1,'PY1 Data(H)'!$A$1:$BR$1,_xlfn.XLOOKUP($A116,'PY1 Data(H)'!$A$1:$A$288,'PY1 Data(H)'!$A$1:$BR$288))</f>
        <v>2935875</v>
      </c>
    </row>
    <row r="117" spans="1:52" x14ac:dyDescent="0.3">
      <c r="A117">
        <v>49</v>
      </c>
      <c r="D117" s="176" cm="1">
        <f t="array" ref="D117">_xlfn.XLOOKUP(D$1,'PY1 Data(H)'!$A$1:$BR$1,_xlfn.XLOOKUP($A117,'PY1 Data(H)'!$A$1:$A$288,'PY1 Data(H)'!$A$1:$BR$288))</f>
        <v>609280</v>
      </c>
      <c r="E117" s="176" cm="1">
        <f t="array" ref="E117">_xlfn.XLOOKUP(E$1,'PY1 Data(H)'!$A$1:$BR$1,_xlfn.XLOOKUP($A117,'PY1 Data(H)'!$A$1:$A$288,'PY1 Data(H)'!$A$1:$BR$288))</f>
        <v>689930</v>
      </c>
      <c r="F117" s="176" cm="1">
        <f t="array" ref="F117">_xlfn.XLOOKUP(F$1,'PY1 Data(H)'!$A$1:$BR$1,_xlfn.XLOOKUP($A117,'PY1 Data(H)'!$A$1:$A$288,'PY1 Data(H)'!$A$1:$BR$288))</f>
        <v>1953157</v>
      </c>
      <c r="G117" s="176" cm="1">
        <f t="array" ref="G117">_xlfn.XLOOKUP(G$1,'PY1 Data(H)'!$A$1:$BR$1,_xlfn.XLOOKUP($A117,'PY1 Data(H)'!$A$1:$A$288,'PY1 Data(H)'!$A$1:$BR$288))</f>
        <v>2509398</v>
      </c>
      <c r="H117" s="176" cm="1">
        <f t="array" ref="H117">_xlfn.XLOOKUP(H$1,'PY1 Data(H)'!$A$1:$BR$1,_xlfn.XLOOKUP($A117,'PY1 Data(H)'!$A$1:$A$288,'PY1 Data(H)'!$A$1:$BR$288))</f>
        <v>12394875</v>
      </c>
      <c r="I117" s="176" cm="1">
        <f t="array" ref="I117">_xlfn.XLOOKUP(I$1,'PY1 Data(H)'!$A$1:$BR$1,_xlfn.XLOOKUP($A117,'PY1 Data(H)'!$A$1:$A$288,'PY1 Data(H)'!$A$1:$BR$288))</f>
        <v>7399818</v>
      </c>
      <c r="J117" s="176" cm="1">
        <f t="array" ref="J117">_xlfn.XLOOKUP(J$1,'PY1 Data(H)'!$A$1:$BR$1,_xlfn.XLOOKUP($A117,'PY1 Data(H)'!$A$1:$A$288,'PY1 Data(H)'!$A$1:$BR$288))</f>
        <v>24711921</v>
      </c>
      <c r="K117" s="176" cm="1">
        <f t="array" ref="K117">_xlfn.XLOOKUP(K$1,'PY1 Data(H)'!$A$1:$BR$1,_xlfn.XLOOKUP($A117,'PY1 Data(H)'!$A$1:$A$288,'PY1 Data(H)'!$A$1:$BR$288))</f>
        <v>1516923</v>
      </c>
      <c r="L117" s="176" cm="1">
        <f t="array" ref="L117">_xlfn.XLOOKUP(L$1,'PY1 Data(H)'!$A$1:$BR$1,_xlfn.XLOOKUP($A117,'PY1 Data(H)'!$A$1:$A$288,'PY1 Data(H)'!$A$1:$BR$288))</f>
        <v>0</v>
      </c>
      <c r="M117" s="176" cm="1">
        <f t="array" ref="M117">_xlfn.XLOOKUP(M$1,'PY1 Data(H)'!$A$1:$BR$1,_xlfn.XLOOKUP($A117,'PY1 Data(H)'!$A$1:$A$288,'PY1 Data(H)'!$A$1:$BR$288))</f>
        <v>867359</v>
      </c>
      <c r="N117" s="176" cm="1">
        <f t="array" ref="N117">_xlfn.XLOOKUP(N$1,'PY1 Data(H)'!$A$1:$BR$1,_xlfn.XLOOKUP($A117,'PY1 Data(H)'!$A$1:$A$288,'PY1 Data(H)'!$A$1:$BR$288))</f>
        <v>991403</v>
      </c>
      <c r="O117" s="176" cm="1">
        <f t="array" ref="O117">_xlfn.XLOOKUP(O$1,'PY1 Data(H)'!$A$1:$BR$1,_xlfn.XLOOKUP($A117,'PY1 Data(H)'!$A$1:$A$288,'PY1 Data(H)'!$A$1:$BR$288))</f>
        <v>0</v>
      </c>
      <c r="P117" s="176" cm="1">
        <f t="array" ref="P117">_xlfn.XLOOKUP(P$1,'PY1 Data(H)'!$A$1:$BR$1,_xlfn.XLOOKUP($A117,'PY1 Data(H)'!$A$1:$A$288,'PY1 Data(H)'!$A$1:$BR$288))</f>
        <v>28406660</v>
      </c>
      <c r="Q117" s="176" cm="1">
        <f t="array" ref="Q117">_xlfn.XLOOKUP(Q$1,'PY1 Data(H)'!$A$1:$BR$1,_xlfn.XLOOKUP($A117,'PY1 Data(H)'!$A$1:$A$288,'PY1 Data(H)'!$A$1:$BR$288))</f>
        <v>214631</v>
      </c>
      <c r="R117" s="176" cm="1">
        <f t="array" ref="R117">_xlfn.XLOOKUP(R$1,'PY1 Data(H)'!$A$1:$BR$1,_xlfn.XLOOKUP($A117,'PY1 Data(H)'!$A$1:$A$288,'PY1 Data(H)'!$A$1:$BR$288))</f>
        <v>164316</v>
      </c>
      <c r="S117" s="176" cm="1">
        <f t="array" ref="S117">_xlfn.XLOOKUP(S$1,'PY1 Data(H)'!$A$1:$BR$1,_xlfn.XLOOKUP($A117,'PY1 Data(H)'!$A$1:$A$288,'PY1 Data(H)'!$A$1:$BR$288))</f>
        <v>805770</v>
      </c>
      <c r="T117" s="176" cm="1">
        <f t="array" ref="T117">_xlfn.XLOOKUP(T$1,'PY1 Data(H)'!$A$1:$BR$1,_xlfn.XLOOKUP($A117,'PY1 Data(H)'!$A$1:$A$288,'PY1 Data(H)'!$A$1:$BR$288))</f>
        <v>135050</v>
      </c>
      <c r="U117" s="176" cm="1">
        <f t="array" ref="U117">_xlfn.XLOOKUP(U$1,'PY1 Data(H)'!$A$1:$BR$1,_xlfn.XLOOKUP($A117,'PY1 Data(H)'!$A$1:$A$288,'PY1 Data(H)'!$A$1:$BR$288))</f>
        <v>11486167</v>
      </c>
      <c r="V117" s="176" cm="1">
        <f t="array" ref="V117">_xlfn.XLOOKUP(V$1,'PY1 Data(H)'!$A$1:$BR$1,_xlfn.XLOOKUP($A117,'PY1 Data(H)'!$A$1:$A$288,'PY1 Data(H)'!$A$1:$BR$288))</f>
        <v>641561</v>
      </c>
      <c r="W117" s="176" cm="1">
        <f t="array" ref="W117">_xlfn.XLOOKUP(W$1,'PY1 Data(H)'!$A$1:$BR$1,_xlfn.XLOOKUP($A117,'PY1 Data(H)'!$A$1:$A$288,'PY1 Data(H)'!$A$1:$BR$288))</f>
        <v>110114</v>
      </c>
      <c r="X117" s="176" cm="1">
        <f t="array" ref="X117">_xlfn.XLOOKUP(X$1,'PY1 Data(H)'!$A$1:$BR$1,_xlfn.XLOOKUP($A117,'PY1 Data(H)'!$A$1:$A$288,'PY1 Data(H)'!$A$1:$BR$288))</f>
        <v>355476</v>
      </c>
      <c r="Y117" s="176" cm="1">
        <f t="array" ref="Y117">_xlfn.XLOOKUP(Y$1,'PY1 Data(H)'!$A$1:$BR$1,_xlfn.XLOOKUP($A117,'PY1 Data(H)'!$A$1:$A$288,'PY1 Data(H)'!$A$1:$BR$288))</f>
        <v>1658635</v>
      </c>
      <c r="Z117" s="176" cm="1">
        <f t="array" ref="Z117">_xlfn.XLOOKUP(Z$1,'PY1 Data(H)'!$A$1:$BR$1,_xlfn.XLOOKUP($A117,'PY1 Data(H)'!$A$1:$A$288,'PY1 Data(H)'!$A$1:$BR$288))</f>
        <v>364686</v>
      </c>
      <c r="AA117" s="176" cm="1">
        <f t="array" ref="AA117">_xlfn.XLOOKUP(AA$1,'PY1 Data(H)'!$A$1:$BR$1,_xlfn.XLOOKUP($A117,'PY1 Data(H)'!$A$1:$A$288,'PY1 Data(H)'!$A$1:$BR$288))</f>
        <v>1072048</v>
      </c>
      <c r="AB117" s="176" cm="1">
        <f t="array" ref="AB117">_xlfn.XLOOKUP(AB$1,'PY1 Data(H)'!$A$1:$BR$1,_xlfn.XLOOKUP($A117,'PY1 Data(H)'!$A$1:$A$288,'PY1 Data(H)'!$A$1:$BR$288))</f>
        <v>88623</v>
      </c>
      <c r="AC117" s="176" cm="1">
        <f t="array" ref="AC117">_xlfn.XLOOKUP(AC$1,'PY1 Data(H)'!$A$1:$BR$1,_xlfn.XLOOKUP($A117,'PY1 Data(H)'!$A$1:$A$288,'PY1 Data(H)'!$A$1:$BR$288))</f>
        <v>3446651</v>
      </c>
      <c r="AD117" s="176" cm="1">
        <f t="array" ref="AD117">_xlfn.XLOOKUP(AD$1,'PY1 Data(H)'!$A$1:$BR$1,_xlfn.XLOOKUP($A117,'PY1 Data(H)'!$A$1:$A$288,'PY1 Data(H)'!$A$1:$BR$288))</f>
        <v>367582</v>
      </c>
      <c r="AE117" s="176" cm="1">
        <f t="array" ref="AE117">_xlfn.XLOOKUP(AE$1,'PY1 Data(H)'!$A$1:$BR$1,_xlfn.XLOOKUP($A117,'PY1 Data(H)'!$A$1:$A$288,'PY1 Data(H)'!$A$1:$BR$288))</f>
        <v>243049</v>
      </c>
      <c r="AF117" s="176" cm="1">
        <f t="array" ref="AF117">_xlfn.XLOOKUP(AF$1,'PY1 Data(H)'!$A$1:$BR$1,_xlfn.XLOOKUP($A117,'PY1 Data(H)'!$A$1:$A$288,'PY1 Data(H)'!$A$1:$BR$288))</f>
        <v>6174082</v>
      </c>
      <c r="AG117" s="176" cm="1">
        <f t="array" ref="AG117">_xlfn.XLOOKUP(AG$1,'PY1 Data(H)'!$A$1:$BR$1,_xlfn.XLOOKUP($A117,'PY1 Data(H)'!$A$1:$A$288,'PY1 Data(H)'!$A$1:$BR$288))</f>
        <v>10476244</v>
      </c>
      <c r="AH117" s="176" cm="1">
        <f t="array" ref="AH117">_xlfn.XLOOKUP(AH$1,'PY1 Data(H)'!$A$1:$BR$1,_xlfn.XLOOKUP($A117,'PY1 Data(H)'!$A$1:$A$288,'PY1 Data(H)'!$A$1:$BR$288))</f>
        <v>3323080</v>
      </c>
      <c r="AI117" s="176" cm="1">
        <f t="array" ref="AI117">_xlfn.XLOOKUP(AI$1,'PY1 Data(H)'!$A$1:$BR$1,_xlfn.XLOOKUP($A117,'PY1 Data(H)'!$A$1:$A$288,'PY1 Data(H)'!$A$1:$BR$288))</f>
        <v>0</v>
      </c>
      <c r="AJ117" s="176" cm="1">
        <f t="array" ref="AJ117">_xlfn.XLOOKUP(AJ$1,'PY1 Data(H)'!$A$1:$BR$1,_xlfn.XLOOKUP($A117,'PY1 Data(H)'!$A$1:$A$288,'PY1 Data(H)'!$A$1:$BR$288))</f>
        <v>2232480</v>
      </c>
      <c r="AK117" s="176" cm="1">
        <f t="array" ref="AK117">_xlfn.XLOOKUP(AK$1,'PY1 Data(H)'!$A$1:$BR$1,_xlfn.XLOOKUP($A117,'PY1 Data(H)'!$A$1:$A$288,'PY1 Data(H)'!$A$1:$BR$288))</f>
        <v>152107</v>
      </c>
      <c r="AL117" s="176" cm="1">
        <f t="array" ref="AL117">_xlfn.XLOOKUP(AL$1,'PY1 Data(H)'!$A$1:$BR$1,_xlfn.XLOOKUP($A117,'PY1 Data(H)'!$A$1:$A$288,'PY1 Data(H)'!$A$1:$BR$288))</f>
        <v>51753</v>
      </c>
      <c r="AM117" s="176" cm="1">
        <f t="array" ref="AM117">_xlfn.XLOOKUP(AM$1,'PY1 Data(H)'!$A$1:$BR$1,_xlfn.XLOOKUP($A117,'PY1 Data(H)'!$A$1:$A$288,'PY1 Data(H)'!$A$1:$BR$288))</f>
        <v>2029622</v>
      </c>
      <c r="AN117" s="176" cm="1">
        <f t="array" ref="AN117">_xlfn.XLOOKUP(AN$1,'PY1 Data(H)'!$A$1:$BR$1,_xlfn.XLOOKUP($A117,'PY1 Data(H)'!$A$1:$A$288,'PY1 Data(H)'!$A$1:$BR$288))</f>
        <v>506545</v>
      </c>
      <c r="AO117" s="176" cm="1">
        <f t="array" ref="AO117">_xlfn.XLOOKUP(AO$1,'PY1 Data(H)'!$A$1:$BR$1,_xlfn.XLOOKUP($A117,'PY1 Data(H)'!$A$1:$A$288,'PY1 Data(H)'!$A$1:$BR$288))</f>
        <v>870960</v>
      </c>
      <c r="AP117" s="176" cm="1">
        <f t="array" ref="AP117">_xlfn.XLOOKUP(AP$1,'PY1 Data(H)'!$A$1:$BR$1,_xlfn.XLOOKUP($A117,'PY1 Data(H)'!$A$1:$A$288,'PY1 Data(H)'!$A$1:$BR$288))</f>
        <v>202544</v>
      </c>
      <c r="AQ117" s="176" cm="1">
        <f t="array" ref="AQ117">_xlfn.XLOOKUP(AQ$1,'PY1 Data(H)'!$A$1:$BR$1,_xlfn.XLOOKUP($A117,'PY1 Data(H)'!$A$1:$A$288,'PY1 Data(H)'!$A$1:$BR$288))</f>
        <v>224857</v>
      </c>
      <c r="AR117" s="176" cm="1">
        <f t="array" ref="AR117">_xlfn.XLOOKUP(AR$1,'PY1 Data(H)'!$A$1:$BR$1,_xlfn.XLOOKUP($A117,'PY1 Data(H)'!$A$1:$A$288,'PY1 Data(H)'!$A$1:$BR$288))</f>
        <v>321208</v>
      </c>
      <c r="AS117" s="176" cm="1">
        <f t="array" ref="AS117">_xlfn.XLOOKUP(AS$1,'PY1 Data(H)'!$A$1:$BR$1,_xlfn.XLOOKUP($A117,'PY1 Data(H)'!$A$1:$A$288,'PY1 Data(H)'!$A$1:$BR$288))</f>
        <v>31601</v>
      </c>
      <c r="AT117" s="176" cm="1">
        <f t="array" ref="AT117">_xlfn.XLOOKUP(AT$1,'PY1 Data(H)'!$A$1:$BR$1,_xlfn.XLOOKUP($A117,'PY1 Data(H)'!$A$1:$A$288,'PY1 Data(H)'!$A$1:$BR$288))</f>
        <v>0</v>
      </c>
      <c r="AU117" s="176" cm="1">
        <f t="array" ref="AU117">_xlfn.XLOOKUP(AU$1,'PY1 Data(H)'!$A$1:$BR$1,_xlfn.XLOOKUP($A117,'PY1 Data(H)'!$A$1:$A$288,'PY1 Data(H)'!$A$1:$BR$288))</f>
        <v>1608616</v>
      </c>
      <c r="AV117" s="176" cm="1">
        <f t="array" ref="AV117">_xlfn.XLOOKUP(AV$1,'PY1 Data(H)'!$A$1:$BR$1,_xlfn.XLOOKUP($A117,'PY1 Data(H)'!$A$1:$A$288,'PY1 Data(H)'!$A$1:$BR$288))</f>
        <v>55622</v>
      </c>
      <c r="AW117" s="176" cm="1">
        <f t="array" ref="AW117">_xlfn.XLOOKUP(AW$1,'PY1 Data(H)'!$A$1:$BR$1,_xlfn.XLOOKUP($A117,'PY1 Data(H)'!$A$1:$A$288,'PY1 Data(H)'!$A$1:$BR$288))</f>
        <v>0</v>
      </c>
      <c r="AX117" s="176" cm="1">
        <f t="array" ref="AX117">_xlfn.XLOOKUP(AX$1,'PY1 Data(H)'!$A$1:$BR$1,_xlfn.XLOOKUP($A117,'PY1 Data(H)'!$A$1:$A$288,'PY1 Data(H)'!$A$1:$BR$288))</f>
        <v>5385</v>
      </c>
      <c r="AY117" s="176" cm="1">
        <f t="array" ref="AY117">_xlfn.XLOOKUP(AY$1,'PY1 Data(H)'!$A$1:$BR$1,_xlfn.XLOOKUP($A117,'PY1 Data(H)'!$A$1:$A$288,'PY1 Data(H)'!$A$1:$BR$288))</f>
        <v>295115</v>
      </c>
      <c r="AZ117" s="176" cm="1">
        <f t="array" ref="AZ117">_xlfn.XLOOKUP(AZ$1,'PY1 Data(H)'!$A$1:$BR$1,_xlfn.XLOOKUP($A117,'PY1 Data(H)'!$A$1:$A$288,'PY1 Data(H)'!$A$1:$BR$288))</f>
        <v>859529</v>
      </c>
    </row>
    <row r="118" spans="1:52" x14ac:dyDescent="0.3">
      <c r="A118">
        <v>85</v>
      </c>
      <c r="D118" s="176" cm="1">
        <f t="array" ref="D118">_xlfn.XLOOKUP(D$1,'PY1 Data(H)'!$A$1:$BR$1,_xlfn.XLOOKUP($A118,'PY1 Data(H)'!$A$1:$A$288,'PY1 Data(H)'!$A$1:$BR$288))</f>
        <v>2368691</v>
      </c>
      <c r="E118" s="176" cm="1">
        <f t="array" ref="E118">_xlfn.XLOOKUP(E$1,'PY1 Data(H)'!$A$1:$BR$1,_xlfn.XLOOKUP($A118,'PY1 Data(H)'!$A$1:$A$288,'PY1 Data(H)'!$A$1:$BR$288))</f>
        <v>2448466</v>
      </c>
      <c r="F118" s="176" cm="1">
        <f t="array" ref="F118">_xlfn.XLOOKUP(F$1,'PY1 Data(H)'!$A$1:$BR$1,_xlfn.XLOOKUP($A118,'PY1 Data(H)'!$A$1:$A$288,'PY1 Data(H)'!$A$1:$BR$288))</f>
        <v>5175222</v>
      </c>
      <c r="G118" s="176" cm="1">
        <f t="array" ref="G118">_xlfn.XLOOKUP(G$1,'PY1 Data(H)'!$A$1:$BR$1,_xlfn.XLOOKUP($A118,'PY1 Data(H)'!$A$1:$A$288,'PY1 Data(H)'!$A$1:$BR$288))</f>
        <v>13499757</v>
      </c>
      <c r="H118" s="176" cm="1">
        <f t="array" ref="H118">_xlfn.XLOOKUP(H$1,'PY1 Data(H)'!$A$1:$BR$1,_xlfn.XLOOKUP($A118,'PY1 Data(H)'!$A$1:$A$288,'PY1 Data(H)'!$A$1:$BR$288))</f>
        <v>28924292</v>
      </c>
      <c r="I118" s="176" cm="1">
        <f t="array" ref="I118">_xlfn.XLOOKUP(I$1,'PY1 Data(H)'!$A$1:$BR$1,_xlfn.XLOOKUP($A118,'PY1 Data(H)'!$A$1:$A$288,'PY1 Data(H)'!$A$1:$BR$288))</f>
        <v>19808169</v>
      </c>
      <c r="J118" s="176" cm="1">
        <f t="array" ref="J118">_xlfn.XLOOKUP(J$1,'PY1 Data(H)'!$A$1:$BR$1,_xlfn.XLOOKUP($A118,'PY1 Data(H)'!$A$1:$A$288,'PY1 Data(H)'!$A$1:$BR$288))</f>
        <v>89077300</v>
      </c>
      <c r="K118" s="176" cm="1">
        <f t="array" ref="K118">_xlfn.XLOOKUP(K$1,'PY1 Data(H)'!$A$1:$BR$1,_xlfn.XLOOKUP($A118,'PY1 Data(H)'!$A$1:$A$288,'PY1 Data(H)'!$A$1:$BR$288))</f>
        <v>8709026</v>
      </c>
      <c r="L118" s="176" cm="1">
        <f t="array" ref="L118">_xlfn.XLOOKUP(L$1,'PY1 Data(H)'!$A$1:$BR$1,_xlfn.XLOOKUP($A118,'PY1 Data(H)'!$A$1:$A$288,'PY1 Data(H)'!$A$1:$BR$288))</f>
        <v>0</v>
      </c>
      <c r="M118" s="176" cm="1">
        <f t="array" ref="M118">_xlfn.XLOOKUP(M$1,'PY1 Data(H)'!$A$1:$BR$1,_xlfn.XLOOKUP($A118,'PY1 Data(H)'!$A$1:$A$288,'PY1 Data(H)'!$A$1:$BR$288))</f>
        <v>2854827</v>
      </c>
      <c r="N118" s="176" cm="1">
        <f t="array" ref="N118">_xlfn.XLOOKUP(N$1,'PY1 Data(H)'!$A$1:$BR$1,_xlfn.XLOOKUP($A118,'PY1 Data(H)'!$A$1:$A$288,'PY1 Data(H)'!$A$1:$BR$288))</f>
        <v>3075404</v>
      </c>
      <c r="O118" s="176" cm="1">
        <f t="array" ref="O118">_xlfn.XLOOKUP(O$1,'PY1 Data(H)'!$A$1:$BR$1,_xlfn.XLOOKUP($A118,'PY1 Data(H)'!$A$1:$A$288,'PY1 Data(H)'!$A$1:$BR$288))</f>
        <v>0</v>
      </c>
      <c r="P118" s="176" cm="1">
        <f t="array" ref="P118">_xlfn.XLOOKUP(P$1,'PY1 Data(H)'!$A$1:$BR$1,_xlfn.XLOOKUP($A118,'PY1 Data(H)'!$A$1:$A$288,'PY1 Data(H)'!$A$1:$BR$288))</f>
        <v>91329272</v>
      </c>
      <c r="Q118" s="176" cm="1">
        <f t="array" ref="Q118">_xlfn.XLOOKUP(Q$1,'PY1 Data(H)'!$A$1:$BR$1,_xlfn.XLOOKUP($A118,'PY1 Data(H)'!$A$1:$A$288,'PY1 Data(H)'!$A$1:$BR$288))</f>
        <v>805787</v>
      </c>
      <c r="R118" s="176" cm="1">
        <f t="array" ref="R118">_xlfn.XLOOKUP(R$1,'PY1 Data(H)'!$A$1:$BR$1,_xlfn.XLOOKUP($A118,'PY1 Data(H)'!$A$1:$A$288,'PY1 Data(H)'!$A$1:$BR$288))</f>
        <v>301139</v>
      </c>
      <c r="S118" s="176" cm="1">
        <f t="array" ref="S118">_xlfn.XLOOKUP(S$1,'PY1 Data(H)'!$A$1:$BR$1,_xlfn.XLOOKUP($A118,'PY1 Data(H)'!$A$1:$A$288,'PY1 Data(H)'!$A$1:$BR$288))</f>
        <v>2333044</v>
      </c>
      <c r="T118" s="176" cm="1">
        <f t="array" ref="T118">_xlfn.XLOOKUP(T$1,'PY1 Data(H)'!$A$1:$BR$1,_xlfn.XLOOKUP($A118,'PY1 Data(H)'!$A$1:$A$288,'PY1 Data(H)'!$A$1:$BR$288))</f>
        <v>426734</v>
      </c>
      <c r="U118" s="176" cm="1">
        <f t="array" ref="U118">_xlfn.XLOOKUP(U$1,'PY1 Data(H)'!$A$1:$BR$1,_xlfn.XLOOKUP($A118,'PY1 Data(H)'!$A$1:$A$288,'PY1 Data(H)'!$A$1:$BR$288))</f>
        <v>45993200</v>
      </c>
      <c r="V118" s="176" cm="1">
        <f t="array" ref="V118">_xlfn.XLOOKUP(V$1,'PY1 Data(H)'!$A$1:$BR$1,_xlfn.XLOOKUP($A118,'PY1 Data(H)'!$A$1:$A$288,'PY1 Data(H)'!$A$1:$BR$288))</f>
        <v>2981128</v>
      </c>
      <c r="W118" s="176" cm="1">
        <f t="array" ref="W118">_xlfn.XLOOKUP(W$1,'PY1 Data(H)'!$A$1:$BR$1,_xlfn.XLOOKUP($A118,'PY1 Data(H)'!$A$1:$A$288,'PY1 Data(H)'!$A$1:$BR$288))</f>
        <v>397878</v>
      </c>
      <c r="X118" s="176" cm="1">
        <f t="array" ref="X118">_xlfn.XLOOKUP(X$1,'PY1 Data(H)'!$A$1:$BR$1,_xlfn.XLOOKUP($A118,'PY1 Data(H)'!$A$1:$A$288,'PY1 Data(H)'!$A$1:$BR$288))</f>
        <v>2721360</v>
      </c>
      <c r="Y118" s="176" cm="1">
        <f t="array" ref="Y118">_xlfn.XLOOKUP(Y$1,'PY1 Data(H)'!$A$1:$BR$1,_xlfn.XLOOKUP($A118,'PY1 Data(H)'!$A$1:$A$288,'PY1 Data(H)'!$A$1:$BR$288))</f>
        <v>4947059</v>
      </c>
      <c r="Z118" s="176" cm="1">
        <f t="array" ref="Z118">_xlfn.XLOOKUP(Z$1,'PY1 Data(H)'!$A$1:$BR$1,_xlfn.XLOOKUP($A118,'PY1 Data(H)'!$A$1:$A$288,'PY1 Data(H)'!$A$1:$BR$288))</f>
        <v>2032282</v>
      </c>
      <c r="AA118" s="176" cm="1">
        <f t="array" ref="AA118">_xlfn.XLOOKUP(AA$1,'PY1 Data(H)'!$A$1:$BR$1,_xlfn.XLOOKUP($A118,'PY1 Data(H)'!$A$1:$A$288,'PY1 Data(H)'!$A$1:$BR$288))</f>
        <v>1999771</v>
      </c>
      <c r="AB118" s="176" cm="1">
        <f t="array" ref="AB118">_xlfn.XLOOKUP(AB$1,'PY1 Data(H)'!$A$1:$BR$1,_xlfn.XLOOKUP($A118,'PY1 Data(H)'!$A$1:$A$288,'PY1 Data(H)'!$A$1:$BR$288))</f>
        <v>430663</v>
      </c>
      <c r="AC118" s="176" cm="1">
        <f t="array" ref="AC118">_xlfn.XLOOKUP(AC$1,'PY1 Data(H)'!$A$1:$BR$1,_xlfn.XLOOKUP($A118,'PY1 Data(H)'!$A$1:$A$288,'PY1 Data(H)'!$A$1:$BR$288))</f>
        <v>7057569</v>
      </c>
      <c r="AD118" s="176" cm="1">
        <f t="array" ref="AD118">_xlfn.XLOOKUP(AD$1,'PY1 Data(H)'!$A$1:$BR$1,_xlfn.XLOOKUP($A118,'PY1 Data(H)'!$A$1:$A$288,'PY1 Data(H)'!$A$1:$BR$288))</f>
        <v>1062958</v>
      </c>
      <c r="AE118" s="176" cm="1">
        <f t="array" ref="AE118">_xlfn.XLOOKUP(AE$1,'PY1 Data(H)'!$A$1:$BR$1,_xlfn.XLOOKUP($A118,'PY1 Data(H)'!$A$1:$A$288,'PY1 Data(H)'!$A$1:$BR$288))</f>
        <v>876234</v>
      </c>
      <c r="AF118" s="176" cm="1">
        <f t="array" ref="AF118">_xlfn.XLOOKUP(AF$1,'PY1 Data(H)'!$A$1:$BR$1,_xlfn.XLOOKUP($A118,'PY1 Data(H)'!$A$1:$A$288,'PY1 Data(H)'!$A$1:$BR$288))</f>
        <v>24983106</v>
      </c>
      <c r="AG118" s="176" cm="1">
        <f t="array" ref="AG118">_xlfn.XLOOKUP(AG$1,'PY1 Data(H)'!$A$1:$BR$1,_xlfn.XLOOKUP($A118,'PY1 Data(H)'!$A$1:$A$288,'PY1 Data(H)'!$A$1:$BR$288))</f>
        <v>33321909</v>
      </c>
      <c r="AH118" s="176" cm="1">
        <f t="array" ref="AH118">_xlfn.XLOOKUP(AH$1,'PY1 Data(H)'!$A$1:$BR$1,_xlfn.XLOOKUP($A118,'PY1 Data(H)'!$A$1:$A$288,'PY1 Data(H)'!$A$1:$BR$288))</f>
        <v>7466373</v>
      </c>
      <c r="AI118" s="176" cm="1">
        <f t="array" ref="AI118">_xlfn.XLOOKUP(AI$1,'PY1 Data(H)'!$A$1:$BR$1,_xlfn.XLOOKUP($A118,'PY1 Data(H)'!$A$1:$A$288,'PY1 Data(H)'!$A$1:$BR$288))</f>
        <v>0</v>
      </c>
      <c r="AJ118" s="176" cm="1">
        <f t="array" ref="AJ118">_xlfn.XLOOKUP(AJ$1,'PY1 Data(H)'!$A$1:$BR$1,_xlfn.XLOOKUP($A118,'PY1 Data(H)'!$A$1:$A$288,'PY1 Data(H)'!$A$1:$BR$288))</f>
        <v>7972393</v>
      </c>
      <c r="AK118" s="176" cm="1">
        <f t="array" ref="AK118">_xlfn.XLOOKUP(AK$1,'PY1 Data(H)'!$A$1:$BR$1,_xlfn.XLOOKUP($A118,'PY1 Data(H)'!$A$1:$A$288,'PY1 Data(H)'!$A$1:$BR$288))</f>
        <v>735624</v>
      </c>
      <c r="AL118" s="176" cm="1">
        <f t="array" ref="AL118">_xlfn.XLOOKUP(AL$1,'PY1 Data(H)'!$A$1:$BR$1,_xlfn.XLOOKUP($A118,'PY1 Data(H)'!$A$1:$A$288,'PY1 Data(H)'!$A$1:$BR$288))</f>
        <v>348230</v>
      </c>
      <c r="AM118" s="176" cm="1">
        <f t="array" ref="AM118">_xlfn.XLOOKUP(AM$1,'PY1 Data(H)'!$A$1:$BR$1,_xlfn.XLOOKUP($A118,'PY1 Data(H)'!$A$1:$A$288,'PY1 Data(H)'!$A$1:$BR$288))</f>
        <v>8952561</v>
      </c>
      <c r="AN118" s="176" cm="1">
        <f t="array" ref="AN118">_xlfn.XLOOKUP(AN$1,'PY1 Data(H)'!$A$1:$BR$1,_xlfn.XLOOKUP($A118,'PY1 Data(H)'!$A$1:$A$288,'PY1 Data(H)'!$A$1:$BR$288))</f>
        <v>1946884</v>
      </c>
      <c r="AO118" s="176" cm="1">
        <f t="array" ref="AO118">_xlfn.XLOOKUP(AO$1,'PY1 Data(H)'!$A$1:$BR$1,_xlfn.XLOOKUP($A118,'PY1 Data(H)'!$A$1:$A$288,'PY1 Data(H)'!$A$1:$BR$288))</f>
        <v>2298654</v>
      </c>
      <c r="AP118" s="176" cm="1">
        <f t="array" ref="AP118">_xlfn.XLOOKUP(AP$1,'PY1 Data(H)'!$A$1:$BR$1,_xlfn.XLOOKUP($A118,'PY1 Data(H)'!$A$1:$A$288,'PY1 Data(H)'!$A$1:$BR$288))</f>
        <v>1317191</v>
      </c>
      <c r="AQ118" s="176" cm="1">
        <f t="array" ref="AQ118">_xlfn.XLOOKUP(AQ$1,'PY1 Data(H)'!$A$1:$BR$1,_xlfn.XLOOKUP($A118,'PY1 Data(H)'!$A$1:$A$288,'PY1 Data(H)'!$A$1:$BR$288))</f>
        <v>512559</v>
      </c>
      <c r="AR118" s="176" cm="1">
        <f t="array" ref="AR118">_xlfn.XLOOKUP(AR$1,'PY1 Data(H)'!$A$1:$BR$1,_xlfn.XLOOKUP($A118,'PY1 Data(H)'!$A$1:$A$288,'PY1 Data(H)'!$A$1:$BR$288))</f>
        <v>457736</v>
      </c>
      <c r="AS118" s="176" cm="1">
        <f t="array" ref="AS118">_xlfn.XLOOKUP(AS$1,'PY1 Data(H)'!$A$1:$BR$1,_xlfn.XLOOKUP($A118,'PY1 Data(H)'!$A$1:$A$288,'PY1 Data(H)'!$A$1:$BR$288))</f>
        <v>156745</v>
      </c>
      <c r="AT118" s="176" cm="1">
        <f t="array" ref="AT118">_xlfn.XLOOKUP(AT$1,'PY1 Data(H)'!$A$1:$BR$1,_xlfn.XLOOKUP($A118,'PY1 Data(H)'!$A$1:$A$288,'PY1 Data(H)'!$A$1:$BR$288))</f>
        <v>0</v>
      </c>
      <c r="AU118" s="176" cm="1">
        <f t="array" ref="AU118">_xlfn.XLOOKUP(AU$1,'PY1 Data(H)'!$A$1:$BR$1,_xlfn.XLOOKUP($A118,'PY1 Data(H)'!$A$1:$A$288,'PY1 Data(H)'!$A$1:$BR$288))</f>
        <v>5201503</v>
      </c>
      <c r="AV118" s="176" cm="1">
        <f t="array" ref="AV118">_xlfn.XLOOKUP(AV$1,'PY1 Data(H)'!$A$1:$BR$1,_xlfn.XLOOKUP($A118,'PY1 Data(H)'!$A$1:$A$288,'PY1 Data(H)'!$A$1:$BR$288))</f>
        <v>55622</v>
      </c>
      <c r="AW118" s="176" cm="1">
        <f t="array" ref="AW118">_xlfn.XLOOKUP(AW$1,'PY1 Data(H)'!$A$1:$BR$1,_xlfn.XLOOKUP($A118,'PY1 Data(H)'!$A$1:$A$288,'PY1 Data(H)'!$A$1:$BR$288))</f>
        <v>0</v>
      </c>
      <c r="AX118" s="176" cm="1">
        <f t="array" ref="AX118">_xlfn.XLOOKUP(AX$1,'PY1 Data(H)'!$A$1:$BR$1,_xlfn.XLOOKUP($A118,'PY1 Data(H)'!$A$1:$A$288,'PY1 Data(H)'!$A$1:$BR$288))</f>
        <v>38803</v>
      </c>
      <c r="AY118" s="176" cm="1">
        <f t="array" ref="AY118">_xlfn.XLOOKUP(AY$1,'PY1 Data(H)'!$A$1:$BR$1,_xlfn.XLOOKUP($A118,'PY1 Data(H)'!$A$1:$A$288,'PY1 Data(H)'!$A$1:$BR$288))</f>
        <v>2164148</v>
      </c>
      <c r="AZ118" s="176" cm="1">
        <f t="array" ref="AZ118">_xlfn.XLOOKUP(AZ$1,'PY1 Data(H)'!$A$1:$BR$1,_xlfn.XLOOKUP($A118,'PY1 Data(H)'!$A$1:$A$288,'PY1 Data(H)'!$A$1:$BR$288))</f>
        <v>2570474</v>
      </c>
    </row>
    <row r="119" spans="1:52" x14ac:dyDescent="0.3">
      <c r="A119">
        <v>89</v>
      </c>
      <c r="D119" s="176" cm="1">
        <f t="array" ref="D119">_xlfn.XLOOKUP(D$1,'PY1 Data(H)'!$A$1:$BR$1,_xlfn.XLOOKUP($A119,'PY1 Data(H)'!$A$1:$A$288,'PY1 Data(H)'!$A$1:$BR$288))</f>
        <v>100716</v>
      </c>
      <c r="E119" s="176" cm="1">
        <f t="array" ref="E119">_xlfn.XLOOKUP(E$1,'PY1 Data(H)'!$A$1:$BR$1,_xlfn.XLOOKUP($A119,'PY1 Data(H)'!$A$1:$A$288,'PY1 Data(H)'!$A$1:$BR$288))</f>
        <v>61020</v>
      </c>
      <c r="F119" s="176" cm="1">
        <f t="array" ref="F119">_xlfn.XLOOKUP(F$1,'PY1 Data(H)'!$A$1:$BR$1,_xlfn.XLOOKUP($A119,'PY1 Data(H)'!$A$1:$A$288,'PY1 Data(H)'!$A$1:$BR$288))</f>
        <v>402215</v>
      </c>
      <c r="G119" s="176" cm="1">
        <f t="array" ref="G119">_xlfn.XLOOKUP(G$1,'PY1 Data(H)'!$A$1:$BR$1,_xlfn.XLOOKUP($A119,'PY1 Data(H)'!$A$1:$A$288,'PY1 Data(H)'!$A$1:$BR$288))</f>
        <v>2062773</v>
      </c>
      <c r="H119" s="176" cm="1">
        <f t="array" ref="H119">_xlfn.XLOOKUP(H$1,'PY1 Data(H)'!$A$1:$BR$1,_xlfn.XLOOKUP($A119,'PY1 Data(H)'!$A$1:$A$288,'PY1 Data(H)'!$A$1:$BR$288))</f>
        <v>3110487</v>
      </c>
      <c r="I119" s="176" cm="1">
        <f t="array" ref="I119">_xlfn.XLOOKUP(I$1,'PY1 Data(H)'!$A$1:$BR$1,_xlfn.XLOOKUP($A119,'PY1 Data(H)'!$A$1:$A$288,'PY1 Data(H)'!$A$1:$BR$288))</f>
        <v>156882</v>
      </c>
      <c r="J119" s="176" cm="1">
        <f t="array" ref="J119">_xlfn.XLOOKUP(J$1,'PY1 Data(H)'!$A$1:$BR$1,_xlfn.XLOOKUP($A119,'PY1 Data(H)'!$A$1:$A$288,'PY1 Data(H)'!$A$1:$BR$288))</f>
        <v>9016759</v>
      </c>
      <c r="K119" s="176" cm="1">
        <f t="array" ref="K119">_xlfn.XLOOKUP(K$1,'PY1 Data(H)'!$A$1:$BR$1,_xlfn.XLOOKUP($A119,'PY1 Data(H)'!$A$1:$A$288,'PY1 Data(H)'!$A$1:$BR$288))</f>
        <v>61048</v>
      </c>
      <c r="L119" s="176" cm="1">
        <f t="array" ref="L119">_xlfn.XLOOKUP(L$1,'PY1 Data(H)'!$A$1:$BR$1,_xlfn.XLOOKUP($A119,'PY1 Data(H)'!$A$1:$A$288,'PY1 Data(H)'!$A$1:$BR$288))</f>
        <v>0</v>
      </c>
      <c r="M119" s="176" cm="1">
        <f t="array" ref="M119">_xlfn.XLOOKUP(M$1,'PY1 Data(H)'!$A$1:$BR$1,_xlfn.XLOOKUP($A119,'PY1 Data(H)'!$A$1:$A$288,'PY1 Data(H)'!$A$1:$BR$288))</f>
        <v>417159</v>
      </c>
      <c r="N119" s="176" cm="1">
        <f t="array" ref="N119">_xlfn.XLOOKUP(N$1,'PY1 Data(H)'!$A$1:$BR$1,_xlfn.XLOOKUP($A119,'PY1 Data(H)'!$A$1:$A$288,'PY1 Data(H)'!$A$1:$BR$288))</f>
        <v>105906</v>
      </c>
      <c r="O119" s="176" cm="1">
        <f t="array" ref="O119">_xlfn.XLOOKUP(O$1,'PY1 Data(H)'!$A$1:$BR$1,_xlfn.XLOOKUP($A119,'PY1 Data(H)'!$A$1:$A$288,'PY1 Data(H)'!$A$1:$BR$288))</f>
        <v>0</v>
      </c>
      <c r="P119" s="176" cm="1">
        <f t="array" ref="P119">_xlfn.XLOOKUP(P$1,'PY1 Data(H)'!$A$1:$BR$1,_xlfn.XLOOKUP($A119,'PY1 Data(H)'!$A$1:$A$288,'PY1 Data(H)'!$A$1:$BR$288))</f>
        <v>9186216</v>
      </c>
      <c r="Q119" s="176" cm="1">
        <f t="array" ref="Q119">_xlfn.XLOOKUP(Q$1,'PY1 Data(H)'!$A$1:$BR$1,_xlfn.XLOOKUP($A119,'PY1 Data(H)'!$A$1:$A$288,'PY1 Data(H)'!$A$1:$BR$288))</f>
        <v>60906</v>
      </c>
      <c r="R119" s="176" cm="1">
        <f t="array" ref="R119">_xlfn.XLOOKUP(R$1,'PY1 Data(H)'!$A$1:$BR$1,_xlfn.XLOOKUP($A119,'PY1 Data(H)'!$A$1:$A$288,'PY1 Data(H)'!$A$1:$BR$288))</f>
        <v>91604</v>
      </c>
      <c r="S119" s="176" cm="1">
        <f t="array" ref="S119">_xlfn.XLOOKUP(S$1,'PY1 Data(H)'!$A$1:$BR$1,_xlfn.XLOOKUP($A119,'PY1 Data(H)'!$A$1:$A$288,'PY1 Data(H)'!$A$1:$BR$288))</f>
        <v>0</v>
      </c>
      <c r="T119" s="176" cm="1">
        <f t="array" ref="T119">_xlfn.XLOOKUP(T$1,'PY1 Data(H)'!$A$1:$BR$1,_xlfn.XLOOKUP($A119,'PY1 Data(H)'!$A$1:$A$288,'PY1 Data(H)'!$A$1:$BR$288))</f>
        <v>23628</v>
      </c>
      <c r="U119" s="176" cm="1">
        <f t="array" ref="U119">_xlfn.XLOOKUP(U$1,'PY1 Data(H)'!$A$1:$BR$1,_xlfn.XLOOKUP($A119,'PY1 Data(H)'!$A$1:$A$288,'PY1 Data(H)'!$A$1:$BR$288))</f>
        <v>3497327</v>
      </c>
      <c r="V119" s="176" cm="1">
        <f t="array" ref="V119">_xlfn.XLOOKUP(V$1,'PY1 Data(H)'!$A$1:$BR$1,_xlfn.XLOOKUP($A119,'PY1 Data(H)'!$A$1:$A$288,'PY1 Data(H)'!$A$1:$BR$288))</f>
        <v>15499</v>
      </c>
      <c r="W119" s="176" cm="1">
        <f t="array" ref="W119">_xlfn.XLOOKUP(W$1,'PY1 Data(H)'!$A$1:$BR$1,_xlfn.XLOOKUP($A119,'PY1 Data(H)'!$A$1:$A$288,'PY1 Data(H)'!$A$1:$BR$288))</f>
        <v>0</v>
      </c>
      <c r="X119" s="176" cm="1">
        <f t="array" ref="X119">_xlfn.XLOOKUP(X$1,'PY1 Data(H)'!$A$1:$BR$1,_xlfn.XLOOKUP($A119,'PY1 Data(H)'!$A$1:$A$288,'PY1 Data(H)'!$A$1:$BR$288))</f>
        <v>17649</v>
      </c>
      <c r="Y119" s="176" cm="1">
        <f t="array" ref="Y119">_xlfn.XLOOKUP(Y$1,'PY1 Data(H)'!$A$1:$BR$1,_xlfn.XLOOKUP($A119,'PY1 Data(H)'!$A$1:$A$288,'PY1 Data(H)'!$A$1:$BR$288))</f>
        <v>76268</v>
      </c>
      <c r="Z119" s="176" cm="1">
        <f t="array" ref="Z119">_xlfn.XLOOKUP(Z$1,'PY1 Data(H)'!$A$1:$BR$1,_xlfn.XLOOKUP($A119,'PY1 Data(H)'!$A$1:$A$288,'PY1 Data(H)'!$A$1:$BR$288))</f>
        <v>34167</v>
      </c>
      <c r="AA119" s="176" cm="1">
        <f t="array" ref="AA119">_xlfn.XLOOKUP(AA$1,'PY1 Data(H)'!$A$1:$BR$1,_xlfn.XLOOKUP($A119,'PY1 Data(H)'!$A$1:$A$288,'PY1 Data(H)'!$A$1:$BR$288))</f>
        <v>483315</v>
      </c>
      <c r="AB119" s="176" cm="1">
        <f t="array" ref="AB119">_xlfn.XLOOKUP(AB$1,'PY1 Data(H)'!$A$1:$BR$1,_xlfn.XLOOKUP($A119,'PY1 Data(H)'!$A$1:$A$288,'PY1 Data(H)'!$A$1:$BR$288))</f>
        <v>0</v>
      </c>
      <c r="AC119" s="176" cm="1">
        <f t="array" ref="AC119">_xlfn.XLOOKUP(AC$1,'PY1 Data(H)'!$A$1:$BR$1,_xlfn.XLOOKUP($A119,'PY1 Data(H)'!$A$1:$A$288,'PY1 Data(H)'!$A$1:$BR$288))</f>
        <v>2612148</v>
      </c>
      <c r="AD119" s="176" cm="1">
        <f t="array" ref="AD119">_xlfn.XLOOKUP(AD$1,'PY1 Data(H)'!$A$1:$BR$1,_xlfn.XLOOKUP($A119,'PY1 Data(H)'!$A$1:$A$288,'PY1 Data(H)'!$A$1:$BR$288))</f>
        <v>6331</v>
      </c>
      <c r="AE119" s="176" cm="1">
        <f t="array" ref="AE119">_xlfn.XLOOKUP(AE$1,'PY1 Data(H)'!$A$1:$BR$1,_xlfn.XLOOKUP($A119,'PY1 Data(H)'!$A$1:$A$288,'PY1 Data(H)'!$A$1:$BR$288))</f>
        <v>80446</v>
      </c>
      <c r="AF119" s="176" cm="1">
        <f t="array" ref="AF119">_xlfn.XLOOKUP(AF$1,'PY1 Data(H)'!$A$1:$BR$1,_xlfn.XLOOKUP($A119,'PY1 Data(H)'!$A$1:$A$288,'PY1 Data(H)'!$A$1:$BR$288))</f>
        <v>1691380</v>
      </c>
      <c r="AG119" s="176" cm="1">
        <f t="array" ref="AG119">_xlfn.XLOOKUP(AG$1,'PY1 Data(H)'!$A$1:$BR$1,_xlfn.XLOOKUP($A119,'PY1 Data(H)'!$A$1:$A$288,'PY1 Data(H)'!$A$1:$BR$288))</f>
        <v>2708475</v>
      </c>
      <c r="AH119" s="176" cm="1">
        <f t="array" ref="AH119">_xlfn.XLOOKUP(AH$1,'PY1 Data(H)'!$A$1:$BR$1,_xlfn.XLOOKUP($A119,'PY1 Data(H)'!$A$1:$A$288,'PY1 Data(H)'!$A$1:$BR$288))</f>
        <v>375261</v>
      </c>
      <c r="AI119" s="176" cm="1">
        <f t="array" ref="AI119">_xlfn.XLOOKUP(AI$1,'PY1 Data(H)'!$A$1:$BR$1,_xlfn.XLOOKUP($A119,'PY1 Data(H)'!$A$1:$A$288,'PY1 Data(H)'!$A$1:$BR$288))</f>
        <v>0</v>
      </c>
      <c r="AJ119" s="176" cm="1">
        <f t="array" ref="AJ119">_xlfn.XLOOKUP(AJ$1,'PY1 Data(H)'!$A$1:$BR$1,_xlfn.XLOOKUP($A119,'PY1 Data(H)'!$A$1:$A$288,'PY1 Data(H)'!$A$1:$BR$288))</f>
        <v>47262</v>
      </c>
      <c r="AK119" s="176" cm="1">
        <f t="array" ref="AK119">_xlfn.XLOOKUP(AK$1,'PY1 Data(H)'!$A$1:$BR$1,_xlfn.XLOOKUP($A119,'PY1 Data(H)'!$A$1:$A$288,'PY1 Data(H)'!$A$1:$BR$288))</f>
        <v>69316</v>
      </c>
      <c r="AL119" s="176" cm="1">
        <f t="array" ref="AL119">_xlfn.XLOOKUP(AL$1,'PY1 Data(H)'!$A$1:$BR$1,_xlfn.XLOOKUP($A119,'PY1 Data(H)'!$A$1:$A$288,'PY1 Data(H)'!$A$1:$BR$288))</f>
        <v>0</v>
      </c>
      <c r="AM119" s="176" cm="1">
        <f t="array" ref="AM119">_xlfn.XLOOKUP(AM$1,'PY1 Data(H)'!$A$1:$BR$1,_xlfn.XLOOKUP($A119,'PY1 Data(H)'!$A$1:$A$288,'PY1 Data(H)'!$A$1:$BR$288))</f>
        <v>920580</v>
      </c>
      <c r="AN119" s="176" cm="1">
        <f t="array" ref="AN119">_xlfn.XLOOKUP(AN$1,'PY1 Data(H)'!$A$1:$BR$1,_xlfn.XLOOKUP($A119,'PY1 Data(H)'!$A$1:$A$288,'PY1 Data(H)'!$A$1:$BR$288))</f>
        <v>194195</v>
      </c>
      <c r="AO119" s="176" cm="1">
        <f t="array" ref="AO119">_xlfn.XLOOKUP(AO$1,'PY1 Data(H)'!$A$1:$BR$1,_xlfn.XLOOKUP($A119,'PY1 Data(H)'!$A$1:$A$288,'PY1 Data(H)'!$A$1:$BR$288))</f>
        <v>106154</v>
      </c>
      <c r="AP119" s="176" cm="1">
        <f t="array" ref="AP119">_xlfn.XLOOKUP(AP$1,'PY1 Data(H)'!$A$1:$BR$1,_xlfn.XLOOKUP($A119,'PY1 Data(H)'!$A$1:$A$288,'PY1 Data(H)'!$A$1:$BR$288))</f>
        <v>0</v>
      </c>
      <c r="AQ119" s="176" cm="1">
        <f t="array" ref="AQ119">_xlfn.XLOOKUP(AQ$1,'PY1 Data(H)'!$A$1:$BR$1,_xlfn.XLOOKUP($A119,'PY1 Data(H)'!$A$1:$A$288,'PY1 Data(H)'!$A$1:$BR$288))</f>
        <v>10406</v>
      </c>
      <c r="AR119" s="176" cm="1">
        <f t="array" ref="AR119">_xlfn.XLOOKUP(AR$1,'PY1 Data(H)'!$A$1:$BR$1,_xlfn.XLOOKUP($A119,'PY1 Data(H)'!$A$1:$A$288,'PY1 Data(H)'!$A$1:$BR$288))</f>
        <v>237359</v>
      </c>
      <c r="AS119" s="176" cm="1">
        <f t="array" ref="AS119">_xlfn.XLOOKUP(AS$1,'PY1 Data(H)'!$A$1:$BR$1,_xlfn.XLOOKUP($A119,'PY1 Data(H)'!$A$1:$A$288,'PY1 Data(H)'!$A$1:$BR$288))</f>
        <v>0</v>
      </c>
      <c r="AT119" s="176" cm="1">
        <f t="array" ref="AT119">_xlfn.XLOOKUP(AT$1,'PY1 Data(H)'!$A$1:$BR$1,_xlfn.XLOOKUP($A119,'PY1 Data(H)'!$A$1:$A$288,'PY1 Data(H)'!$A$1:$BR$288))</f>
        <v>0</v>
      </c>
      <c r="AU119" s="176" cm="1">
        <f t="array" ref="AU119">_xlfn.XLOOKUP(AU$1,'PY1 Data(H)'!$A$1:$BR$1,_xlfn.XLOOKUP($A119,'PY1 Data(H)'!$A$1:$A$288,'PY1 Data(H)'!$A$1:$BR$288))</f>
        <v>411813</v>
      </c>
      <c r="AV119" s="176" cm="1">
        <f t="array" ref="AV119">_xlfn.XLOOKUP(AV$1,'PY1 Data(H)'!$A$1:$BR$1,_xlfn.XLOOKUP($A119,'PY1 Data(H)'!$A$1:$A$288,'PY1 Data(H)'!$A$1:$BR$288))</f>
        <v>0</v>
      </c>
      <c r="AW119" s="176" cm="1">
        <f t="array" ref="AW119">_xlfn.XLOOKUP(AW$1,'PY1 Data(H)'!$A$1:$BR$1,_xlfn.XLOOKUP($A119,'PY1 Data(H)'!$A$1:$A$288,'PY1 Data(H)'!$A$1:$BR$288))</f>
        <v>0</v>
      </c>
      <c r="AX119" s="176" cm="1">
        <f t="array" ref="AX119">_xlfn.XLOOKUP(AX$1,'PY1 Data(H)'!$A$1:$BR$1,_xlfn.XLOOKUP($A119,'PY1 Data(H)'!$A$1:$A$288,'PY1 Data(H)'!$A$1:$BR$288))</f>
        <v>0</v>
      </c>
      <c r="AY119" s="176" cm="1">
        <f t="array" ref="AY119">_xlfn.XLOOKUP(AY$1,'PY1 Data(H)'!$A$1:$BR$1,_xlfn.XLOOKUP($A119,'PY1 Data(H)'!$A$1:$A$288,'PY1 Data(H)'!$A$1:$BR$288))</f>
        <v>1166</v>
      </c>
      <c r="AZ119" s="176" cm="1">
        <f t="array" ref="AZ119">_xlfn.XLOOKUP(AZ$1,'PY1 Data(H)'!$A$1:$BR$1,_xlfn.XLOOKUP($A119,'PY1 Data(H)'!$A$1:$A$288,'PY1 Data(H)'!$A$1:$BR$288))</f>
        <v>58173</v>
      </c>
    </row>
    <row r="120" spans="1:52" x14ac:dyDescent="0.3">
      <c r="A120">
        <v>350</v>
      </c>
      <c r="D120" s="176" cm="1">
        <f t="array" ref="D120">_xlfn.XLOOKUP(D$1,'PY1 Data(H)'!$A$1:$BR$1,_xlfn.XLOOKUP($A120,'PY1 Data(H)'!$A$1:$A$288,'PY1 Data(H)'!$A$1:$BR$288))</f>
        <v>1585</v>
      </c>
      <c r="E120" s="176" cm="1">
        <f t="array" ref="E120">_xlfn.XLOOKUP(E$1,'PY1 Data(H)'!$A$1:$BR$1,_xlfn.XLOOKUP($A120,'PY1 Data(H)'!$A$1:$A$288,'PY1 Data(H)'!$A$1:$BR$288))</f>
        <v>21498</v>
      </c>
      <c r="F120" s="176" cm="1">
        <f t="array" ref="F120">_xlfn.XLOOKUP(F$1,'PY1 Data(H)'!$A$1:$BR$1,_xlfn.XLOOKUP($A120,'PY1 Data(H)'!$A$1:$A$288,'PY1 Data(H)'!$A$1:$BR$288))</f>
        <v>188404</v>
      </c>
      <c r="G120" s="176" cm="1">
        <f t="array" ref="G120">_xlfn.XLOOKUP(G$1,'PY1 Data(H)'!$A$1:$BR$1,_xlfn.XLOOKUP($A120,'PY1 Data(H)'!$A$1:$A$288,'PY1 Data(H)'!$A$1:$BR$288))</f>
        <v>11230957</v>
      </c>
      <c r="H120" s="176" cm="1">
        <f t="array" ref="H120">_xlfn.XLOOKUP(H$1,'PY1 Data(H)'!$A$1:$BR$1,_xlfn.XLOOKUP($A120,'PY1 Data(H)'!$A$1:$A$288,'PY1 Data(H)'!$A$1:$BR$288))</f>
        <v>353352</v>
      </c>
      <c r="I120" s="176" cm="1">
        <f t="array" ref="I120">_xlfn.XLOOKUP(I$1,'PY1 Data(H)'!$A$1:$BR$1,_xlfn.XLOOKUP($A120,'PY1 Data(H)'!$A$1:$A$288,'PY1 Data(H)'!$A$1:$BR$288))</f>
        <v>107629</v>
      </c>
      <c r="J120" s="176" cm="1">
        <f t="array" ref="J120">_xlfn.XLOOKUP(J$1,'PY1 Data(H)'!$A$1:$BR$1,_xlfn.XLOOKUP($A120,'PY1 Data(H)'!$A$1:$A$288,'PY1 Data(H)'!$A$1:$BR$288))</f>
        <v>5565890</v>
      </c>
      <c r="K120" s="176" cm="1">
        <f t="array" ref="K120">_xlfn.XLOOKUP(K$1,'PY1 Data(H)'!$A$1:$BR$1,_xlfn.XLOOKUP($A120,'PY1 Data(H)'!$A$1:$A$288,'PY1 Data(H)'!$A$1:$BR$288))</f>
        <v>1446830</v>
      </c>
      <c r="L120" s="176" cm="1">
        <f t="array" ref="L120">_xlfn.XLOOKUP(L$1,'PY1 Data(H)'!$A$1:$BR$1,_xlfn.XLOOKUP($A120,'PY1 Data(H)'!$A$1:$A$288,'PY1 Data(H)'!$A$1:$BR$288))</f>
        <v>0</v>
      </c>
      <c r="M120" s="176" cm="1">
        <f t="array" ref="M120">_xlfn.XLOOKUP(M$1,'PY1 Data(H)'!$A$1:$BR$1,_xlfn.XLOOKUP($A120,'PY1 Data(H)'!$A$1:$A$288,'PY1 Data(H)'!$A$1:$BR$288))</f>
        <v>13551</v>
      </c>
      <c r="N120" s="176" cm="1">
        <f t="array" ref="N120">_xlfn.XLOOKUP(N$1,'PY1 Data(H)'!$A$1:$BR$1,_xlfn.XLOOKUP($A120,'PY1 Data(H)'!$A$1:$A$288,'PY1 Data(H)'!$A$1:$BR$288))</f>
        <v>22025</v>
      </c>
      <c r="O120" s="176" cm="1">
        <f t="array" ref="O120">_xlfn.XLOOKUP(O$1,'PY1 Data(H)'!$A$1:$BR$1,_xlfn.XLOOKUP($A120,'PY1 Data(H)'!$A$1:$A$288,'PY1 Data(H)'!$A$1:$BR$288))</f>
        <v>0</v>
      </c>
      <c r="P120" s="176" cm="1">
        <f t="array" ref="P120">_xlfn.XLOOKUP(P$1,'PY1 Data(H)'!$A$1:$BR$1,_xlfn.XLOOKUP($A120,'PY1 Data(H)'!$A$1:$A$288,'PY1 Data(H)'!$A$1:$BR$288))</f>
        <v>2229647</v>
      </c>
      <c r="Q120" s="176" cm="1">
        <f t="array" ref="Q120">_xlfn.XLOOKUP(Q$1,'PY1 Data(H)'!$A$1:$BR$1,_xlfn.XLOOKUP($A120,'PY1 Data(H)'!$A$1:$A$288,'PY1 Data(H)'!$A$1:$BR$288))</f>
        <v>17408</v>
      </c>
      <c r="R120" s="176" cm="1">
        <f t="array" ref="R120">_xlfn.XLOOKUP(R$1,'PY1 Data(H)'!$A$1:$BR$1,_xlfn.XLOOKUP($A120,'PY1 Data(H)'!$A$1:$A$288,'PY1 Data(H)'!$A$1:$BR$288))</f>
        <v>113</v>
      </c>
      <c r="S120" s="176" cm="1">
        <f t="array" ref="S120">_xlfn.XLOOKUP(S$1,'PY1 Data(H)'!$A$1:$BR$1,_xlfn.XLOOKUP($A120,'PY1 Data(H)'!$A$1:$A$288,'PY1 Data(H)'!$A$1:$BR$288))</f>
        <v>17712</v>
      </c>
      <c r="T120" s="176" cm="1">
        <f t="array" ref="T120">_xlfn.XLOOKUP(T$1,'PY1 Data(H)'!$A$1:$BR$1,_xlfn.XLOOKUP($A120,'PY1 Data(H)'!$A$1:$A$288,'PY1 Data(H)'!$A$1:$BR$288))</f>
        <v>688</v>
      </c>
      <c r="U120" s="176" cm="1">
        <f t="array" ref="U120">_xlfn.XLOOKUP(U$1,'PY1 Data(H)'!$A$1:$BR$1,_xlfn.XLOOKUP($A120,'PY1 Data(H)'!$A$1:$A$288,'PY1 Data(H)'!$A$1:$BR$288))</f>
        <v>1121807</v>
      </c>
      <c r="V120" s="176" cm="1">
        <f t="array" ref="V120">_xlfn.XLOOKUP(V$1,'PY1 Data(H)'!$A$1:$BR$1,_xlfn.XLOOKUP($A120,'PY1 Data(H)'!$A$1:$A$288,'PY1 Data(H)'!$A$1:$BR$288))</f>
        <v>12968</v>
      </c>
      <c r="W120" s="176" cm="1">
        <f t="array" ref="W120">_xlfn.XLOOKUP(W$1,'PY1 Data(H)'!$A$1:$BR$1,_xlfn.XLOOKUP($A120,'PY1 Data(H)'!$A$1:$A$288,'PY1 Data(H)'!$A$1:$BR$288))</f>
        <v>575</v>
      </c>
      <c r="X120" s="176" cm="1">
        <f t="array" ref="X120">_xlfn.XLOOKUP(X$1,'PY1 Data(H)'!$A$1:$BR$1,_xlfn.XLOOKUP($A120,'PY1 Data(H)'!$A$1:$A$288,'PY1 Data(H)'!$A$1:$BR$288))</f>
        <v>275079</v>
      </c>
      <c r="Y120" s="176" cm="1">
        <f t="array" ref="Y120">_xlfn.XLOOKUP(Y$1,'PY1 Data(H)'!$A$1:$BR$1,_xlfn.XLOOKUP($A120,'PY1 Data(H)'!$A$1:$A$288,'PY1 Data(H)'!$A$1:$BR$288))</f>
        <v>1136691</v>
      </c>
      <c r="Z120" s="176" cm="1">
        <f t="array" ref="Z120">_xlfn.XLOOKUP(Z$1,'PY1 Data(H)'!$A$1:$BR$1,_xlfn.XLOOKUP($A120,'PY1 Data(H)'!$A$1:$A$288,'PY1 Data(H)'!$A$1:$BR$288))</f>
        <v>59004</v>
      </c>
      <c r="AA120" s="176" cm="1">
        <f t="array" ref="AA120">_xlfn.XLOOKUP(AA$1,'PY1 Data(H)'!$A$1:$BR$1,_xlfn.XLOOKUP($A120,'PY1 Data(H)'!$A$1:$A$288,'PY1 Data(H)'!$A$1:$BR$288))</f>
        <v>227</v>
      </c>
      <c r="AB120" s="176" cm="1">
        <f t="array" ref="AB120">_xlfn.XLOOKUP(AB$1,'PY1 Data(H)'!$A$1:$BR$1,_xlfn.XLOOKUP($A120,'PY1 Data(H)'!$A$1:$A$288,'PY1 Data(H)'!$A$1:$BR$288))</f>
        <v>34848</v>
      </c>
      <c r="AC120" s="176" cm="1">
        <f t="array" ref="AC120">_xlfn.XLOOKUP(AC$1,'PY1 Data(H)'!$A$1:$BR$1,_xlfn.XLOOKUP($A120,'PY1 Data(H)'!$A$1:$A$288,'PY1 Data(H)'!$A$1:$BR$288))</f>
        <v>173261</v>
      </c>
      <c r="AD120" s="176" cm="1">
        <f t="array" ref="AD120">_xlfn.XLOOKUP(AD$1,'PY1 Data(H)'!$A$1:$BR$1,_xlfn.XLOOKUP($A120,'PY1 Data(H)'!$A$1:$A$288,'PY1 Data(H)'!$A$1:$BR$288))</f>
        <v>7821</v>
      </c>
      <c r="AE120" s="176" cm="1">
        <f t="array" ref="AE120">_xlfn.XLOOKUP(AE$1,'PY1 Data(H)'!$A$1:$BR$1,_xlfn.XLOOKUP($A120,'PY1 Data(H)'!$A$1:$A$288,'PY1 Data(H)'!$A$1:$BR$288))</f>
        <v>40009</v>
      </c>
      <c r="AF120" s="176" cm="1">
        <f t="array" ref="AF120">_xlfn.XLOOKUP(AF$1,'PY1 Data(H)'!$A$1:$BR$1,_xlfn.XLOOKUP($A120,'PY1 Data(H)'!$A$1:$A$288,'PY1 Data(H)'!$A$1:$BR$288))</f>
        <v>6448723</v>
      </c>
      <c r="AG120" s="176" cm="1">
        <f t="array" ref="AG120">_xlfn.XLOOKUP(AG$1,'PY1 Data(H)'!$A$1:$BR$1,_xlfn.XLOOKUP($A120,'PY1 Data(H)'!$A$1:$A$288,'PY1 Data(H)'!$A$1:$BR$288))</f>
        <v>2868157</v>
      </c>
      <c r="AH120" s="176" cm="1">
        <f t="array" ref="AH120">_xlfn.XLOOKUP(AH$1,'PY1 Data(H)'!$A$1:$BR$1,_xlfn.XLOOKUP($A120,'PY1 Data(H)'!$A$1:$A$288,'PY1 Data(H)'!$A$1:$BR$288))</f>
        <v>61638</v>
      </c>
      <c r="AI120" s="176" cm="1">
        <f t="array" ref="AI120">_xlfn.XLOOKUP(AI$1,'PY1 Data(H)'!$A$1:$BR$1,_xlfn.XLOOKUP($A120,'PY1 Data(H)'!$A$1:$A$288,'PY1 Data(H)'!$A$1:$BR$288))</f>
        <v>0</v>
      </c>
      <c r="AJ120" s="176" cm="1">
        <f t="array" ref="AJ120">_xlfn.XLOOKUP(AJ$1,'PY1 Data(H)'!$A$1:$BR$1,_xlfn.XLOOKUP($A120,'PY1 Data(H)'!$A$1:$A$288,'PY1 Data(H)'!$A$1:$BR$288))</f>
        <v>180637</v>
      </c>
      <c r="AK120" s="176" cm="1">
        <f t="array" ref="AK120">_xlfn.XLOOKUP(AK$1,'PY1 Data(H)'!$A$1:$BR$1,_xlfn.XLOOKUP($A120,'PY1 Data(H)'!$A$1:$A$288,'PY1 Data(H)'!$A$1:$BR$288))</f>
        <v>18427</v>
      </c>
      <c r="AL120" s="176" cm="1">
        <f t="array" ref="AL120">_xlfn.XLOOKUP(AL$1,'PY1 Data(H)'!$A$1:$BR$1,_xlfn.XLOOKUP($A120,'PY1 Data(H)'!$A$1:$A$288,'PY1 Data(H)'!$A$1:$BR$288))</f>
        <v>145125</v>
      </c>
      <c r="AM120" s="176" cm="1">
        <f t="array" ref="AM120">_xlfn.XLOOKUP(AM$1,'PY1 Data(H)'!$A$1:$BR$1,_xlfn.XLOOKUP($A120,'PY1 Data(H)'!$A$1:$A$288,'PY1 Data(H)'!$A$1:$BR$288))</f>
        <v>61472</v>
      </c>
      <c r="AN120" s="176" cm="1">
        <f t="array" ref="AN120">_xlfn.XLOOKUP(AN$1,'PY1 Data(H)'!$A$1:$BR$1,_xlfn.XLOOKUP($A120,'PY1 Data(H)'!$A$1:$A$288,'PY1 Data(H)'!$A$1:$BR$288))</f>
        <v>5210</v>
      </c>
      <c r="AO120" s="176" cm="1">
        <f t="array" ref="AO120">_xlfn.XLOOKUP(AO$1,'PY1 Data(H)'!$A$1:$BR$1,_xlfn.XLOOKUP($A120,'PY1 Data(H)'!$A$1:$A$288,'PY1 Data(H)'!$A$1:$BR$288))</f>
        <v>94664</v>
      </c>
      <c r="AP120" s="176" cm="1">
        <f t="array" ref="AP120">_xlfn.XLOOKUP(AP$1,'PY1 Data(H)'!$A$1:$BR$1,_xlfn.XLOOKUP($A120,'PY1 Data(H)'!$A$1:$A$288,'PY1 Data(H)'!$A$1:$BR$288))</f>
        <v>64836</v>
      </c>
      <c r="AQ120" s="176" cm="1">
        <f t="array" ref="AQ120">_xlfn.XLOOKUP(AQ$1,'PY1 Data(H)'!$A$1:$BR$1,_xlfn.XLOOKUP($A120,'PY1 Data(H)'!$A$1:$A$288,'PY1 Data(H)'!$A$1:$BR$288))</f>
        <v>3265</v>
      </c>
      <c r="AR120" s="176" cm="1">
        <f t="array" ref="AR120">_xlfn.XLOOKUP(AR$1,'PY1 Data(H)'!$A$1:$BR$1,_xlfn.XLOOKUP($A120,'PY1 Data(H)'!$A$1:$A$288,'PY1 Data(H)'!$A$1:$BR$288))</f>
        <v>1258016</v>
      </c>
      <c r="AS120" s="176" cm="1">
        <f t="array" ref="AS120">_xlfn.XLOOKUP(AS$1,'PY1 Data(H)'!$A$1:$BR$1,_xlfn.XLOOKUP($A120,'PY1 Data(H)'!$A$1:$A$288,'PY1 Data(H)'!$A$1:$BR$288))</f>
        <v>2795</v>
      </c>
      <c r="AT120" s="176" cm="1">
        <f t="array" ref="AT120">_xlfn.XLOOKUP(AT$1,'PY1 Data(H)'!$A$1:$BR$1,_xlfn.XLOOKUP($A120,'PY1 Data(H)'!$A$1:$A$288,'PY1 Data(H)'!$A$1:$BR$288))</f>
        <v>0</v>
      </c>
      <c r="AU120" s="176" cm="1">
        <f t="array" ref="AU120">_xlfn.XLOOKUP(AU$1,'PY1 Data(H)'!$A$1:$BR$1,_xlfn.XLOOKUP($A120,'PY1 Data(H)'!$A$1:$A$288,'PY1 Data(H)'!$A$1:$BR$288))</f>
        <v>15286</v>
      </c>
      <c r="AV120" s="176" cm="1">
        <f t="array" ref="AV120">_xlfn.XLOOKUP(AV$1,'PY1 Data(H)'!$A$1:$BR$1,_xlfn.XLOOKUP($A120,'PY1 Data(H)'!$A$1:$A$288,'PY1 Data(H)'!$A$1:$BR$288))</f>
        <v>0</v>
      </c>
      <c r="AW120" s="176" cm="1">
        <f t="array" ref="AW120">_xlfn.XLOOKUP(AW$1,'PY1 Data(H)'!$A$1:$BR$1,_xlfn.XLOOKUP($A120,'PY1 Data(H)'!$A$1:$A$288,'PY1 Data(H)'!$A$1:$BR$288))</f>
        <v>0</v>
      </c>
      <c r="AX120" s="176" cm="1">
        <f t="array" ref="AX120">_xlfn.XLOOKUP(AX$1,'PY1 Data(H)'!$A$1:$BR$1,_xlfn.XLOOKUP($A120,'PY1 Data(H)'!$A$1:$A$288,'PY1 Data(H)'!$A$1:$BR$288))</f>
        <v>0</v>
      </c>
      <c r="AY120" s="176" cm="1">
        <f t="array" ref="AY120">_xlfn.XLOOKUP(AY$1,'PY1 Data(H)'!$A$1:$BR$1,_xlfn.XLOOKUP($A120,'PY1 Data(H)'!$A$1:$A$288,'PY1 Data(H)'!$A$1:$BR$288))</f>
        <v>13611</v>
      </c>
      <c r="AZ120" s="176" cm="1">
        <f t="array" ref="AZ120">_xlfn.XLOOKUP(AZ$1,'PY1 Data(H)'!$A$1:$BR$1,_xlfn.XLOOKUP($A120,'PY1 Data(H)'!$A$1:$A$288,'PY1 Data(H)'!$A$1:$BR$288))</f>
        <v>499848</v>
      </c>
    </row>
    <row r="121" spans="1:52" x14ac:dyDescent="0.3">
      <c r="A121">
        <v>351</v>
      </c>
      <c r="D121" s="176" cm="1">
        <f t="array" ref="D121">_xlfn.XLOOKUP(D$1,'PY1 Data(H)'!$A$1:$BR$1,_xlfn.XLOOKUP($A121,'PY1 Data(H)'!$A$1:$A$288,'PY1 Data(H)'!$A$1:$BR$288))</f>
        <v>100716</v>
      </c>
      <c r="E121" s="176" cm="1">
        <f t="array" ref="E121">_xlfn.XLOOKUP(E$1,'PY1 Data(H)'!$A$1:$BR$1,_xlfn.XLOOKUP($A121,'PY1 Data(H)'!$A$1:$A$288,'PY1 Data(H)'!$A$1:$BR$288))</f>
        <v>69901</v>
      </c>
      <c r="F121" s="176" cm="1">
        <f t="array" ref="F121">_xlfn.XLOOKUP(F$1,'PY1 Data(H)'!$A$1:$BR$1,_xlfn.XLOOKUP($A121,'PY1 Data(H)'!$A$1:$A$288,'PY1 Data(H)'!$A$1:$BR$288))</f>
        <v>402215</v>
      </c>
      <c r="G121" s="176" cm="1">
        <f t="array" ref="G121">_xlfn.XLOOKUP(G$1,'PY1 Data(H)'!$A$1:$BR$1,_xlfn.XLOOKUP($A121,'PY1 Data(H)'!$A$1:$A$288,'PY1 Data(H)'!$A$1:$BR$288))</f>
        <v>2062773</v>
      </c>
      <c r="H121" s="176" cm="1">
        <f t="array" ref="H121">_xlfn.XLOOKUP(H$1,'PY1 Data(H)'!$A$1:$BR$1,_xlfn.XLOOKUP($A121,'PY1 Data(H)'!$A$1:$A$288,'PY1 Data(H)'!$A$1:$BR$288))</f>
        <v>3110487</v>
      </c>
      <c r="I121" s="176" cm="1">
        <f t="array" ref="I121">_xlfn.XLOOKUP(I$1,'PY1 Data(H)'!$A$1:$BR$1,_xlfn.XLOOKUP($A121,'PY1 Data(H)'!$A$1:$A$288,'PY1 Data(H)'!$A$1:$BR$288))</f>
        <v>156882</v>
      </c>
      <c r="J121" s="176" cm="1">
        <f t="array" ref="J121">_xlfn.XLOOKUP(J$1,'PY1 Data(H)'!$A$1:$BR$1,_xlfn.XLOOKUP($A121,'PY1 Data(H)'!$A$1:$A$288,'PY1 Data(H)'!$A$1:$BR$288))</f>
        <v>9133209</v>
      </c>
      <c r="K121" s="176" cm="1">
        <f t="array" ref="K121">_xlfn.XLOOKUP(K$1,'PY1 Data(H)'!$A$1:$BR$1,_xlfn.XLOOKUP($A121,'PY1 Data(H)'!$A$1:$A$288,'PY1 Data(H)'!$A$1:$BR$288))</f>
        <v>240408</v>
      </c>
      <c r="L121" s="176" cm="1">
        <f t="array" ref="L121">_xlfn.XLOOKUP(L$1,'PY1 Data(H)'!$A$1:$BR$1,_xlfn.XLOOKUP($A121,'PY1 Data(H)'!$A$1:$A$288,'PY1 Data(H)'!$A$1:$BR$288))</f>
        <v>0</v>
      </c>
      <c r="M121" s="176" cm="1">
        <f t="array" ref="M121">_xlfn.XLOOKUP(M$1,'PY1 Data(H)'!$A$1:$BR$1,_xlfn.XLOOKUP($A121,'PY1 Data(H)'!$A$1:$A$288,'PY1 Data(H)'!$A$1:$BR$288))</f>
        <v>417159</v>
      </c>
      <c r="N121" s="176" cm="1">
        <f t="array" ref="N121">_xlfn.XLOOKUP(N$1,'PY1 Data(H)'!$A$1:$BR$1,_xlfn.XLOOKUP($A121,'PY1 Data(H)'!$A$1:$A$288,'PY1 Data(H)'!$A$1:$BR$288))</f>
        <v>121889</v>
      </c>
      <c r="O121" s="176" cm="1">
        <f t="array" ref="O121">_xlfn.XLOOKUP(O$1,'PY1 Data(H)'!$A$1:$BR$1,_xlfn.XLOOKUP($A121,'PY1 Data(H)'!$A$1:$A$288,'PY1 Data(H)'!$A$1:$BR$288))</f>
        <v>0</v>
      </c>
      <c r="P121" s="176" cm="1">
        <f t="array" ref="P121">_xlfn.XLOOKUP(P$1,'PY1 Data(H)'!$A$1:$BR$1,_xlfn.XLOOKUP($A121,'PY1 Data(H)'!$A$1:$A$288,'PY1 Data(H)'!$A$1:$BR$288))</f>
        <v>9741973</v>
      </c>
      <c r="Q121" s="176" cm="1">
        <f t="array" ref="Q121">_xlfn.XLOOKUP(Q$1,'PY1 Data(H)'!$A$1:$BR$1,_xlfn.XLOOKUP($A121,'PY1 Data(H)'!$A$1:$A$288,'PY1 Data(H)'!$A$1:$BR$288))</f>
        <v>60906</v>
      </c>
      <c r="R121" s="176" cm="1">
        <f t="array" ref="R121">_xlfn.XLOOKUP(R$1,'PY1 Data(H)'!$A$1:$BR$1,_xlfn.XLOOKUP($A121,'PY1 Data(H)'!$A$1:$A$288,'PY1 Data(H)'!$A$1:$BR$288))</f>
        <v>91604</v>
      </c>
      <c r="S121" s="176" cm="1">
        <f t="array" ref="S121">_xlfn.XLOOKUP(S$1,'PY1 Data(H)'!$A$1:$BR$1,_xlfn.XLOOKUP($A121,'PY1 Data(H)'!$A$1:$A$288,'PY1 Data(H)'!$A$1:$BR$288))</f>
        <v>16239</v>
      </c>
      <c r="T121" s="176" cm="1">
        <f t="array" ref="T121">_xlfn.XLOOKUP(T$1,'PY1 Data(H)'!$A$1:$BR$1,_xlfn.XLOOKUP($A121,'PY1 Data(H)'!$A$1:$A$288,'PY1 Data(H)'!$A$1:$BR$288))</f>
        <v>0</v>
      </c>
      <c r="U121" s="176" cm="1">
        <f t="array" ref="U121">_xlfn.XLOOKUP(U$1,'PY1 Data(H)'!$A$1:$BR$1,_xlfn.XLOOKUP($A121,'PY1 Data(H)'!$A$1:$A$288,'PY1 Data(H)'!$A$1:$BR$288))</f>
        <v>3497327</v>
      </c>
      <c r="V121" s="176" cm="1">
        <f t="array" ref="V121">_xlfn.XLOOKUP(V$1,'PY1 Data(H)'!$A$1:$BR$1,_xlfn.XLOOKUP($A121,'PY1 Data(H)'!$A$1:$A$288,'PY1 Data(H)'!$A$1:$BR$288))</f>
        <v>69315</v>
      </c>
      <c r="W121" s="176" cm="1">
        <f t="array" ref="W121">_xlfn.XLOOKUP(W$1,'PY1 Data(H)'!$A$1:$BR$1,_xlfn.XLOOKUP($A121,'PY1 Data(H)'!$A$1:$A$288,'PY1 Data(H)'!$A$1:$BR$288))</f>
        <v>0</v>
      </c>
      <c r="X121" s="176" cm="1">
        <f t="array" ref="X121">_xlfn.XLOOKUP(X$1,'PY1 Data(H)'!$A$1:$BR$1,_xlfn.XLOOKUP($A121,'PY1 Data(H)'!$A$1:$A$288,'PY1 Data(H)'!$A$1:$BR$288))</f>
        <v>17649</v>
      </c>
      <c r="Y121" s="176" cm="1">
        <f t="array" ref="Y121">_xlfn.XLOOKUP(Y$1,'PY1 Data(H)'!$A$1:$BR$1,_xlfn.XLOOKUP($A121,'PY1 Data(H)'!$A$1:$A$288,'PY1 Data(H)'!$A$1:$BR$288))</f>
        <v>76268</v>
      </c>
      <c r="Z121" s="176" cm="1">
        <f t="array" ref="Z121">_xlfn.XLOOKUP(Z$1,'PY1 Data(H)'!$A$1:$BR$1,_xlfn.XLOOKUP($A121,'PY1 Data(H)'!$A$1:$A$288,'PY1 Data(H)'!$A$1:$BR$288))</f>
        <v>34167</v>
      </c>
      <c r="AA121" s="176" cm="1">
        <f t="array" ref="AA121">_xlfn.XLOOKUP(AA$1,'PY1 Data(H)'!$A$1:$BR$1,_xlfn.XLOOKUP($A121,'PY1 Data(H)'!$A$1:$A$288,'PY1 Data(H)'!$A$1:$BR$288))</f>
        <v>483315</v>
      </c>
      <c r="AB121" s="176" cm="1">
        <f t="array" ref="AB121">_xlfn.XLOOKUP(AB$1,'PY1 Data(H)'!$A$1:$BR$1,_xlfn.XLOOKUP($A121,'PY1 Data(H)'!$A$1:$A$288,'PY1 Data(H)'!$A$1:$BR$288))</f>
        <v>33984</v>
      </c>
      <c r="AC121" s="176" cm="1">
        <f t="array" ref="AC121">_xlfn.XLOOKUP(AC$1,'PY1 Data(H)'!$A$1:$BR$1,_xlfn.XLOOKUP($A121,'PY1 Data(H)'!$A$1:$A$288,'PY1 Data(H)'!$A$1:$BR$288))</f>
        <v>2807968</v>
      </c>
      <c r="AD121" s="176" cm="1">
        <f t="array" ref="AD121">_xlfn.XLOOKUP(AD$1,'PY1 Data(H)'!$A$1:$BR$1,_xlfn.XLOOKUP($A121,'PY1 Data(H)'!$A$1:$A$288,'PY1 Data(H)'!$A$1:$BR$288))</f>
        <v>6331</v>
      </c>
      <c r="AE121" s="176" cm="1">
        <f t="array" ref="AE121">_xlfn.XLOOKUP(AE$1,'PY1 Data(H)'!$A$1:$BR$1,_xlfn.XLOOKUP($A121,'PY1 Data(H)'!$A$1:$A$288,'PY1 Data(H)'!$A$1:$BR$288))</f>
        <v>80446</v>
      </c>
      <c r="AF121" s="176" cm="1">
        <f t="array" ref="AF121">_xlfn.XLOOKUP(AF$1,'PY1 Data(H)'!$A$1:$BR$1,_xlfn.XLOOKUP($A121,'PY1 Data(H)'!$A$1:$A$288,'PY1 Data(H)'!$A$1:$BR$288))</f>
        <v>1691380</v>
      </c>
      <c r="AG121" s="176" cm="1">
        <f t="array" ref="AG121">_xlfn.XLOOKUP(AG$1,'PY1 Data(H)'!$A$1:$BR$1,_xlfn.XLOOKUP($A121,'PY1 Data(H)'!$A$1:$A$288,'PY1 Data(H)'!$A$1:$BR$288))</f>
        <v>3075868</v>
      </c>
      <c r="AH121" s="176" cm="1">
        <f t="array" ref="AH121">_xlfn.XLOOKUP(AH$1,'PY1 Data(H)'!$A$1:$BR$1,_xlfn.XLOOKUP($A121,'PY1 Data(H)'!$A$1:$A$288,'PY1 Data(H)'!$A$1:$BR$288))</f>
        <v>375261</v>
      </c>
      <c r="AI121" s="176" cm="1">
        <f t="array" ref="AI121">_xlfn.XLOOKUP(AI$1,'PY1 Data(H)'!$A$1:$BR$1,_xlfn.XLOOKUP($A121,'PY1 Data(H)'!$A$1:$A$288,'PY1 Data(H)'!$A$1:$BR$288))</f>
        <v>0</v>
      </c>
      <c r="AJ121" s="176" cm="1">
        <f t="array" ref="AJ121">_xlfn.XLOOKUP(AJ$1,'PY1 Data(H)'!$A$1:$BR$1,_xlfn.XLOOKUP($A121,'PY1 Data(H)'!$A$1:$A$288,'PY1 Data(H)'!$A$1:$BR$288))</f>
        <v>47262</v>
      </c>
      <c r="AK121" s="176" cm="1">
        <f t="array" ref="AK121">_xlfn.XLOOKUP(AK$1,'PY1 Data(H)'!$A$1:$BR$1,_xlfn.XLOOKUP($A121,'PY1 Data(H)'!$A$1:$A$288,'PY1 Data(H)'!$A$1:$BR$288))</f>
        <v>69316</v>
      </c>
      <c r="AL121" s="176" cm="1">
        <f t="array" ref="AL121">_xlfn.XLOOKUP(AL$1,'PY1 Data(H)'!$A$1:$BR$1,_xlfn.XLOOKUP($A121,'PY1 Data(H)'!$A$1:$A$288,'PY1 Data(H)'!$A$1:$BR$288))</f>
        <v>0</v>
      </c>
      <c r="AM121" s="176" cm="1">
        <f t="array" ref="AM121">_xlfn.XLOOKUP(AM$1,'PY1 Data(H)'!$A$1:$BR$1,_xlfn.XLOOKUP($A121,'PY1 Data(H)'!$A$1:$A$288,'PY1 Data(H)'!$A$1:$BR$288))</f>
        <v>1420580</v>
      </c>
      <c r="AN121" s="176" cm="1">
        <f t="array" ref="AN121">_xlfn.XLOOKUP(AN$1,'PY1 Data(H)'!$A$1:$BR$1,_xlfn.XLOOKUP($A121,'PY1 Data(H)'!$A$1:$A$288,'PY1 Data(H)'!$A$1:$BR$288))</f>
        <v>194195</v>
      </c>
      <c r="AO121" s="176" cm="1">
        <f t="array" ref="AO121">_xlfn.XLOOKUP(AO$1,'PY1 Data(H)'!$A$1:$BR$1,_xlfn.XLOOKUP($A121,'PY1 Data(H)'!$A$1:$A$288,'PY1 Data(H)'!$A$1:$BR$288))</f>
        <v>106154</v>
      </c>
      <c r="AP121" s="176" cm="1">
        <f t="array" ref="AP121">_xlfn.XLOOKUP(AP$1,'PY1 Data(H)'!$A$1:$BR$1,_xlfn.XLOOKUP($A121,'PY1 Data(H)'!$A$1:$A$288,'PY1 Data(H)'!$A$1:$BR$288))</f>
        <v>0</v>
      </c>
      <c r="AQ121" s="176" cm="1">
        <f t="array" ref="AQ121">_xlfn.XLOOKUP(AQ$1,'PY1 Data(H)'!$A$1:$BR$1,_xlfn.XLOOKUP($A121,'PY1 Data(H)'!$A$1:$A$288,'PY1 Data(H)'!$A$1:$BR$288))</f>
        <v>10406</v>
      </c>
      <c r="AR121" s="176" cm="1">
        <f t="array" ref="AR121">_xlfn.XLOOKUP(AR$1,'PY1 Data(H)'!$A$1:$BR$1,_xlfn.XLOOKUP($A121,'PY1 Data(H)'!$A$1:$A$288,'PY1 Data(H)'!$A$1:$BR$288))</f>
        <v>237359</v>
      </c>
      <c r="AS121" s="176" cm="1">
        <f t="array" ref="AS121">_xlfn.XLOOKUP(AS$1,'PY1 Data(H)'!$A$1:$BR$1,_xlfn.XLOOKUP($A121,'PY1 Data(H)'!$A$1:$A$288,'PY1 Data(H)'!$A$1:$BR$288))</f>
        <v>0</v>
      </c>
      <c r="AT121" s="176" cm="1">
        <f t="array" ref="AT121">_xlfn.XLOOKUP(AT$1,'PY1 Data(H)'!$A$1:$BR$1,_xlfn.XLOOKUP($A121,'PY1 Data(H)'!$A$1:$A$288,'PY1 Data(H)'!$A$1:$BR$288))</f>
        <v>0</v>
      </c>
      <c r="AU121" s="176" cm="1">
        <f t="array" ref="AU121">_xlfn.XLOOKUP(AU$1,'PY1 Data(H)'!$A$1:$BR$1,_xlfn.XLOOKUP($A121,'PY1 Data(H)'!$A$1:$A$288,'PY1 Data(H)'!$A$1:$BR$288))</f>
        <v>460286</v>
      </c>
      <c r="AV121" s="176" cm="1">
        <f t="array" ref="AV121">_xlfn.XLOOKUP(AV$1,'PY1 Data(H)'!$A$1:$BR$1,_xlfn.XLOOKUP($A121,'PY1 Data(H)'!$A$1:$A$288,'PY1 Data(H)'!$A$1:$BR$288))</f>
        <v>0</v>
      </c>
      <c r="AW121" s="176" cm="1">
        <f t="array" ref="AW121">_xlfn.XLOOKUP(AW$1,'PY1 Data(H)'!$A$1:$BR$1,_xlfn.XLOOKUP($A121,'PY1 Data(H)'!$A$1:$A$288,'PY1 Data(H)'!$A$1:$BR$288))</f>
        <v>0</v>
      </c>
      <c r="AX121" s="176" cm="1">
        <f t="array" ref="AX121">_xlfn.XLOOKUP(AX$1,'PY1 Data(H)'!$A$1:$BR$1,_xlfn.XLOOKUP($A121,'PY1 Data(H)'!$A$1:$A$288,'PY1 Data(H)'!$A$1:$BR$288))</f>
        <v>0</v>
      </c>
      <c r="AY121" s="176" cm="1">
        <f t="array" ref="AY121">_xlfn.XLOOKUP(AY$1,'PY1 Data(H)'!$A$1:$BR$1,_xlfn.XLOOKUP($A121,'PY1 Data(H)'!$A$1:$A$288,'PY1 Data(H)'!$A$1:$BR$288))</f>
        <v>1166</v>
      </c>
      <c r="AZ121" s="176" cm="1">
        <f t="array" ref="AZ121">_xlfn.XLOOKUP(AZ$1,'PY1 Data(H)'!$A$1:$BR$1,_xlfn.XLOOKUP($A121,'PY1 Data(H)'!$A$1:$A$288,'PY1 Data(H)'!$A$1:$BR$288))</f>
        <v>58173</v>
      </c>
    </row>
    <row r="122" spans="1:52" x14ac:dyDescent="0.3">
      <c r="A122">
        <v>191</v>
      </c>
      <c r="D122" s="176" cm="1">
        <f t="array" ref="D122">_xlfn.XLOOKUP(D$1,'PY1 Data(H)'!$A$1:$BR$1,_xlfn.XLOOKUP($A122,'PY1 Data(H)'!$A$1:$A$288,'PY1 Data(H)'!$A$1:$BR$288))</f>
        <v>183023</v>
      </c>
      <c r="E122" s="176" cm="1">
        <f t="array" ref="E122">_xlfn.XLOOKUP(E$1,'PY1 Data(H)'!$A$1:$BR$1,_xlfn.XLOOKUP($A122,'PY1 Data(H)'!$A$1:$A$288,'PY1 Data(H)'!$A$1:$BR$288))</f>
        <v>435496</v>
      </c>
      <c r="F122" s="176" cm="1">
        <f t="array" ref="F122">_xlfn.XLOOKUP(F$1,'PY1 Data(H)'!$A$1:$BR$1,_xlfn.XLOOKUP($A122,'PY1 Data(H)'!$A$1:$A$288,'PY1 Data(H)'!$A$1:$BR$288))</f>
        <v>0</v>
      </c>
      <c r="G122" s="176" cm="1">
        <f t="array" ref="G122">_xlfn.XLOOKUP(G$1,'PY1 Data(H)'!$A$1:$BR$1,_xlfn.XLOOKUP($A122,'PY1 Data(H)'!$A$1:$A$288,'PY1 Data(H)'!$A$1:$BR$288))</f>
        <v>3317735</v>
      </c>
      <c r="H122" s="176" cm="1">
        <f t="array" ref="H122">_xlfn.XLOOKUP(H$1,'PY1 Data(H)'!$A$1:$BR$1,_xlfn.XLOOKUP($A122,'PY1 Data(H)'!$A$1:$A$288,'PY1 Data(H)'!$A$1:$BR$288))</f>
        <v>27495066</v>
      </c>
      <c r="I122" s="176" cm="1">
        <f t="array" ref="I122">_xlfn.XLOOKUP(I$1,'PY1 Data(H)'!$A$1:$BR$1,_xlfn.XLOOKUP($A122,'PY1 Data(H)'!$A$1:$A$288,'PY1 Data(H)'!$A$1:$BR$288))</f>
        <v>7793393</v>
      </c>
      <c r="J122" s="176" cm="1">
        <f t="array" ref="J122">_xlfn.XLOOKUP(J$1,'PY1 Data(H)'!$A$1:$BR$1,_xlfn.XLOOKUP($A122,'PY1 Data(H)'!$A$1:$A$288,'PY1 Data(H)'!$A$1:$BR$288))</f>
        <v>11664569</v>
      </c>
      <c r="K122" s="176" cm="1">
        <f t="array" ref="K122">_xlfn.XLOOKUP(K$1,'PY1 Data(H)'!$A$1:$BR$1,_xlfn.XLOOKUP($A122,'PY1 Data(H)'!$A$1:$A$288,'PY1 Data(H)'!$A$1:$BR$288))</f>
        <v>0</v>
      </c>
      <c r="L122" s="176" cm="1">
        <f t="array" ref="L122">_xlfn.XLOOKUP(L$1,'PY1 Data(H)'!$A$1:$BR$1,_xlfn.XLOOKUP($A122,'PY1 Data(H)'!$A$1:$A$288,'PY1 Data(H)'!$A$1:$BR$288))</f>
        <v>0</v>
      </c>
      <c r="M122" s="176" cm="1">
        <f t="array" ref="M122">_xlfn.XLOOKUP(M$1,'PY1 Data(H)'!$A$1:$BR$1,_xlfn.XLOOKUP($A122,'PY1 Data(H)'!$A$1:$A$288,'PY1 Data(H)'!$A$1:$BR$288))</f>
        <v>633930</v>
      </c>
      <c r="N122" s="176" cm="1">
        <f t="array" ref="N122">_xlfn.XLOOKUP(N$1,'PY1 Data(H)'!$A$1:$BR$1,_xlfn.XLOOKUP($A122,'PY1 Data(H)'!$A$1:$A$288,'PY1 Data(H)'!$A$1:$BR$288))</f>
        <v>427010</v>
      </c>
      <c r="O122" s="176" cm="1">
        <f t="array" ref="O122">_xlfn.XLOOKUP(O$1,'PY1 Data(H)'!$A$1:$BR$1,_xlfn.XLOOKUP($A122,'PY1 Data(H)'!$A$1:$A$288,'PY1 Data(H)'!$A$1:$BR$288))</f>
        <v>0</v>
      </c>
      <c r="P122" s="176" cm="1">
        <f t="array" ref="P122">_xlfn.XLOOKUP(P$1,'PY1 Data(H)'!$A$1:$BR$1,_xlfn.XLOOKUP($A122,'PY1 Data(H)'!$A$1:$A$288,'PY1 Data(H)'!$A$1:$BR$288))</f>
        <v>14432212</v>
      </c>
      <c r="Q122" s="176" cm="1">
        <f t="array" ref="Q122">_xlfn.XLOOKUP(Q$1,'PY1 Data(H)'!$A$1:$BR$1,_xlfn.XLOOKUP($A122,'PY1 Data(H)'!$A$1:$A$288,'PY1 Data(H)'!$A$1:$BR$288))</f>
        <v>0</v>
      </c>
      <c r="R122" s="176" cm="1">
        <f t="array" ref="R122">_xlfn.XLOOKUP(R$1,'PY1 Data(H)'!$A$1:$BR$1,_xlfn.XLOOKUP($A122,'PY1 Data(H)'!$A$1:$A$288,'PY1 Data(H)'!$A$1:$BR$288))</f>
        <v>0</v>
      </c>
      <c r="S122" s="176" cm="1">
        <f t="array" ref="S122">_xlfn.XLOOKUP(S$1,'PY1 Data(H)'!$A$1:$BR$1,_xlfn.XLOOKUP($A122,'PY1 Data(H)'!$A$1:$A$288,'PY1 Data(H)'!$A$1:$BR$288))</f>
        <v>811400</v>
      </c>
      <c r="T122" s="176" cm="1">
        <f t="array" ref="T122">_xlfn.XLOOKUP(T$1,'PY1 Data(H)'!$A$1:$BR$1,_xlfn.XLOOKUP($A122,'PY1 Data(H)'!$A$1:$A$288,'PY1 Data(H)'!$A$1:$BR$288))</f>
        <v>69476</v>
      </c>
      <c r="U122" s="176" cm="1">
        <f t="array" ref="U122">_xlfn.XLOOKUP(U$1,'PY1 Data(H)'!$A$1:$BR$1,_xlfn.XLOOKUP($A122,'PY1 Data(H)'!$A$1:$A$288,'PY1 Data(H)'!$A$1:$BR$288))</f>
        <v>2032380</v>
      </c>
      <c r="V122" s="176" cm="1">
        <f t="array" ref="V122">_xlfn.XLOOKUP(V$1,'PY1 Data(H)'!$A$1:$BR$1,_xlfn.XLOOKUP($A122,'PY1 Data(H)'!$A$1:$A$288,'PY1 Data(H)'!$A$1:$BR$288))</f>
        <v>27634</v>
      </c>
      <c r="W122" s="176" cm="1">
        <f t="array" ref="W122">_xlfn.XLOOKUP(W$1,'PY1 Data(H)'!$A$1:$BR$1,_xlfn.XLOOKUP($A122,'PY1 Data(H)'!$A$1:$A$288,'PY1 Data(H)'!$A$1:$BR$288))</f>
        <v>0</v>
      </c>
      <c r="X122" s="176" cm="1">
        <f t="array" ref="X122">_xlfn.XLOOKUP(X$1,'PY1 Data(H)'!$A$1:$BR$1,_xlfn.XLOOKUP($A122,'PY1 Data(H)'!$A$1:$A$288,'PY1 Data(H)'!$A$1:$BR$288))</f>
        <v>200000</v>
      </c>
      <c r="Y122" s="176" cm="1">
        <f t="array" ref="Y122">_xlfn.XLOOKUP(Y$1,'PY1 Data(H)'!$A$1:$BR$1,_xlfn.XLOOKUP($A122,'PY1 Data(H)'!$A$1:$A$288,'PY1 Data(H)'!$A$1:$BR$288))</f>
        <v>0</v>
      </c>
      <c r="Z122" s="176" cm="1">
        <f t="array" ref="Z122">_xlfn.XLOOKUP(Z$1,'PY1 Data(H)'!$A$1:$BR$1,_xlfn.XLOOKUP($A122,'PY1 Data(H)'!$A$1:$A$288,'PY1 Data(H)'!$A$1:$BR$288))</f>
        <v>1286600</v>
      </c>
      <c r="AA122" s="176" cm="1">
        <f t="array" ref="AA122">_xlfn.XLOOKUP(AA$1,'PY1 Data(H)'!$A$1:$BR$1,_xlfn.XLOOKUP($A122,'PY1 Data(H)'!$A$1:$A$288,'PY1 Data(H)'!$A$1:$BR$288))</f>
        <v>0</v>
      </c>
      <c r="AB122" s="176" cm="1">
        <f t="array" ref="AB122">_xlfn.XLOOKUP(AB$1,'PY1 Data(H)'!$A$1:$BR$1,_xlfn.XLOOKUP($A122,'PY1 Data(H)'!$A$1:$A$288,'PY1 Data(H)'!$A$1:$BR$288))</f>
        <v>0</v>
      </c>
      <c r="AC122" s="176" cm="1">
        <f t="array" ref="AC122">_xlfn.XLOOKUP(AC$1,'PY1 Data(H)'!$A$1:$BR$1,_xlfn.XLOOKUP($A122,'PY1 Data(H)'!$A$1:$A$288,'PY1 Data(H)'!$A$1:$BR$288))</f>
        <v>0</v>
      </c>
      <c r="AD122" s="176" cm="1">
        <f t="array" ref="AD122">_xlfn.XLOOKUP(AD$1,'PY1 Data(H)'!$A$1:$BR$1,_xlfn.XLOOKUP($A122,'PY1 Data(H)'!$A$1:$A$288,'PY1 Data(H)'!$A$1:$BR$288))</f>
        <v>88144</v>
      </c>
      <c r="AE122" s="176" cm="1">
        <f t="array" ref="AE122">_xlfn.XLOOKUP(AE$1,'PY1 Data(H)'!$A$1:$BR$1,_xlfn.XLOOKUP($A122,'PY1 Data(H)'!$A$1:$A$288,'PY1 Data(H)'!$A$1:$BR$288))</f>
        <v>0</v>
      </c>
      <c r="AF122" s="176" cm="1">
        <f t="array" ref="AF122">_xlfn.XLOOKUP(AF$1,'PY1 Data(H)'!$A$1:$BR$1,_xlfn.XLOOKUP($A122,'PY1 Data(H)'!$A$1:$A$288,'PY1 Data(H)'!$A$1:$BR$288))</f>
        <v>3251397</v>
      </c>
      <c r="AG122" s="176" cm="1">
        <f t="array" ref="AG122">_xlfn.XLOOKUP(AG$1,'PY1 Data(H)'!$A$1:$BR$1,_xlfn.XLOOKUP($A122,'PY1 Data(H)'!$A$1:$A$288,'PY1 Data(H)'!$A$1:$BR$288))</f>
        <v>1365144</v>
      </c>
      <c r="AH122" s="176" cm="1">
        <f t="array" ref="AH122">_xlfn.XLOOKUP(AH$1,'PY1 Data(H)'!$A$1:$BR$1,_xlfn.XLOOKUP($A122,'PY1 Data(H)'!$A$1:$A$288,'PY1 Data(H)'!$A$1:$BR$288))</f>
        <v>0</v>
      </c>
      <c r="AI122" s="176" cm="1">
        <f t="array" ref="AI122">_xlfn.XLOOKUP(AI$1,'PY1 Data(H)'!$A$1:$BR$1,_xlfn.XLOOKUP($A122,'PY1 Data(H)'!$A$1:$A$288,'PY1 Data(H)'!$A$1:$BR$288))</f>
        <v>0</v>
      </c>
      <c r="AJ122" s="176" cm="1">
        <f t="array" ref="AJ122">_xlfn.XLOOKUP(AJ$1,'PY1 Data(H)'!$A$1:$BR$1,_xlfn.XLOOKUP($A122,'PY1 Data(H)'!$A$1:$A$288,'PY1 Data(H)'!$A$1:$BR$288))</f>
        <v>0</v>
      </c>
      <c r="AK122" s="176" cm="1">
        <f t="array" ref="AK122">_xlfn.XLOOKUP(AK$1,'PY1 Data(H)'!$A$1:$BR$1,_xlfn.XLOOKUP($A122,'PY1 Data(H)'!$A$1:$A$288,'PY1 Data(H)'!$A$1:$BR$288))</f>
        <v>0</v>
      </c>
      <c r="AL122" s="176" cm="1">
        <f t="array" ref="AL122">_xlfn.XLOOKUP(AL$1,'PY1 Data(H)'!$A$1:$BR$1,_xlfn.XLOOKUP($A122,'PY1 Data(H)'!$A$1:$A$288,'PY1 Data(H)'!$A$1:$BR$288))</f>
        <v>0</v>
      </c>
      <c r="AM122" s="176" cm="1">
        <f t="array" ref="AM122">_xlfn.XLOOKUP(AM$1,'PY1 Data(H)'!$A$1:$BR$1,_xlfn.XLOOKUP($A122,'PY1 Data(H)'!$A$1:$A$288,'PY1 Data(H)'!$A$1:$BR$288))</f>
        <v>0</v>
      </c>
      <c r="AN122" s="176" cm="1">
        <f t="array" ref="AN122">_xlfn.XLOOKUP(AN$1,'PY1 Data(H)'!$A$1:$BR$1,_xlfn.XLOOKUP($A122,'PY1 Data(H)'!$A$1:$A$288,'PY1 Data(H)'!$A$1:$BR$288))</f>
        <v>0</v>
      </c>
      <c r="AO122" s="176" cm="1">
        <f t="array" ref="AO122">_xlfn.XLOOKUP(AO$1,'PY1 Data(H)'!$A$1:$BR$1,_xlfn.XLOOKUP($A122,'PY1 Data(H)'!$A$1:$A$288,'PY1 Data(H)'!$A$1:$BR$288))</f>
        <v>344492</v>
      </c>
      <c r="AP122" s="176" cm="1">
        <f t="array" ref="AP122">_xlfn.XLOOKUP(AP$1,'PY1 Data(H)'!$A$1:$BR$1,_xlfn.XLOOKUP($A122,'PY1 Data(H)'!$A$1:$A$288,'PY1 Data(H)'!$A$1:$BR$288))</f>
        <v>116904</v>
      </c>
      <c r="AQ122" s="176" cm="1">
        <f t="array" ref="AQ122">_xlfn.XLOOKUP(AQ$1,'PY1 Data(H)'!$A$1:$BR$1,_xlfn.XLOOKUP($A122,'PY1 Data(H)'!$A$1:$A$288,'PY1 Data(H)'!$A$1:$BR$288))</f>
        <v>51000</v>
      </c>
      <c r="AR122" s="176" cm="1">
        <f t="array" ref="AR122">_xlfn.XLOOKUP(AR$1,'PY1 Data(H)'!$A$1:$BR$1,_xlfn.XLOOKUP($A122,'PY1 Data(H)'!$A$1:$A$288,'PY1 Data(H)'!$A$1:$BR$288))</f>
        <v>0</v>
      </c>
      <c r="AS122" s="176" cm="1">
        <f t="array" ref="AS122">_xlfn.XLOOKUP(AS$1,'PY1 Data(H)'!$A$1:$BR$1,_xlfn.XLOOKUP($A122,'PY1 Data(H)'!$A$1:$A$288,'PY1 Data(H)'!$A$1:$BR$288))</f>
        <v>0</v>
      </c>
      <c r="AT122" s="176" cm="1">
        <f t="array" ref="AT122">_xlfn.XLOOKUP(AT$1,'PY1 Data(H)'!$A$1:$BR$1,_xlfn.XLOOKUP($A122,'PY1 Data(H)'!$A$1:$A$288,'PY1 Data(H)'!$A$1:$BR$288))</f>
        <v>0</v>
      </c>
      <c r="AU122" s="176" cm="1">
        <f t="array" ref="AU122">_xlfn.XLOOKUP(AU$1,'PY1 Data(H)'!$A$1:$BR$1,_xlfn.XLOOKUP($A122,'PY1 Data(H)'!$A$1:$A$288,'PY1 Data(H)'!$A$1:$BR$288))</f>
        <v>268604</v>
      </c>
      <c r="AV122" s="176" cm="1">
        <f t="array" ref="AV122">_xlfn.XLOOKUP(AV$1,'PY1 Data(H)'!$A$1:$BR$1,_xlfn.XLOOKUP($A122,'PY1 Data(H)'!$A$1:$A$288,'PY1 Data(H)'!$A$1:$BR$288))</f>
        <v>0</v>
      </c>
      <c r="AW122" s="176" cm="1">
        <f t="array" ref="AW122">_xlfn.XLOOKUP(AW$1,'PY1 Data(H)'!$A$1:$BR$1,_xlfn.XLOOKUP($A122,'PY1 Data(H)'!$A$1:$A$288,'PY1 Data(H)'!$A$1:$BR$288))</f>
        <v>0</v>
      </c>
      <c r="AX122" s="176" cm="1">
        <f t="array" ref="AX122">_xlfn.XLOOKUP(AX$1,'PY1 Data(H)'!$A$1:$BR$1,_xlfn.XLOOKUP($A122,'PY1 Data(H)'!$A$1:$A$288,'PY1 Data(H)'!$A$1:$BR$288))</f>
        <v>0</v>
      </c>
      <c r="AY122" s="176" cm="1">
        <f t="array" ref="AY122">_xlfn.XLOOKUP(AY$1,'PY1 Data(H)'!$A$1:$BR$1,_xlfn.XLOOKUP($A122,'PY1 Data(H)'!$A$1:$A$288,'PY1 Data(H)'!$A$1:$BR$288))</f>
        <v>220930</v>
      </c>
      <c r="AZ122" s="176" cm="1">
        <f t="array" ref="AZ122">_xlfn.XLOOKUP(AZ$1,'PY1 Data(H)'!$A$1:$BR$1,_xlfn.XLOOKUP($A122,'PY1 Data(H)'!$A$1:$A$288,'PY1 Data(H)'!$A$1:$BR$288))</f>
        <v>702630</v>
      </c>
    </row>
    <row r="123" spans="1:52" x14ac:dyDescent="0.3">
      <c r="A123">
        <v>1053</v>
      </c>
      <c r="D123" s="176" t="e" cm="1">
        <f t="array" ref="D123">_xlfn.XLOOKUP(D$1,'PY1 Data(H)'!$A$1:$BR$1,_xlfn.XLOOKUP($A123,'PY1 Data(H)'!$A$1:$A$288,'PY1 Data(H)'!$A$1:$BR$288))</f>
        <v>#N/A</v>
      </c>
      <c r="E123" s="176" t="e" cm="1">
        <f t="array" ref="E123">_xlfn.XLOOKUP(E$1,'PY1 Data(H)'!$A$1:$BR$1,_xlfn.XLOOKUP($A123,'PY1 Data(H)'!$A$1:$A$288,'PY1 Data(H)'!$A$1:$BR$288))</f>
        <v>#N/A</v>
      </c>
      <c r="F123" s="176" t="e" cm="1">
        <f t="array" ref="F123">_xlfn.XLOOKUP(F$1,'PY1 Data(H)'!$A$1:$BR$1,_xlfn.XLOOKUP($A123,'PY1 Data(H)'!$A$1:$A$288,'PY1 Data(H)'!$A$1:$BR$288))</f>
        <v>#N/A</v>
      </c>
      <c r="G123" s="176" t="e" cm="1">
        <f t="array" ref="G123">_xlfn.XLOOKUP(G$1,'PY1 Data(H)'!$A$1:$BR$1,_xlfn.XLOOKUP($A123,'PY1 Data(H)'!$A$1:$A$288,'PY1 Data(H)'!$A$1:$BR$288))</f>
        <v>#N/A</v>
      </c>
      <c r="H123" s="176" t="e" cm="1">
        <f t="array" ref="H123">_xlfn.XLOOKUP(H$1,'PY1 Data(H)'!$A$1:$BR$1,_xlfn.XLOOKUP($A123,'PY1 Data(H)'!$A$1:$A$288,'PY1 Data(H)'!$A$1:$BR$288))</f>
        <v>#N/A</v>
      </c>
      <c r="I123" s="176" t="e" cm="1">
        <f t="array" ref="I123">_xlfn.XLOOKUP(I$1,'PY1 Data(H)'!$A$1:$BR$1,_xlfn.XLOOKUP($A123,'PY1 Data(H)'!$A$1:$A$288,'PY1 Data(H)'!$A$1:$BR$288))</f>
        <v>#N/A</v>
      </c>
      <c r="J123" s="176" t="e" cm="1">
        <f t="array" ref="J123">_xlfn.XLOOKUP(J$1,'PY1 Data(H)'!$A$1:$BR$1,_xlfn.XLOOKUP($A123,'PY1 Data(H)'!$A$1:$A$288,'PY1 Data(H)'!$A$1:$BR$288))</f>
        <v>#N/A</v>
      </c>
      <c r="K123" s="176" t="e" cm="1">
        <f t="array" ref="K123">_xlfn.XLOOKUP(K$1,'PY1 Data(H)'!$A$1:$BR$1,_xlfn.XLOOKUP($A123,'PY1 Data(H)'!$A$1:$A$288,'PY1 Data(H)'!$A$1:$BR$288))</f>
        <v>#N/A</v>
      </c>
      <c r="L123" s="176" t="e" cm="1">
        <f t="array" ref="L123">_xlfn.XLOOKUP(L$1,'PY1 Data(H)'!$A$1:$BR$1,_xlfn.XLOOKUP($A123,'PY1 Data(H)'!$A$1:$A$288,'PY1 Data(H)'!$A$1:$BR$288))</f>
        <v>#N/A</v>
      </c>
      <c r="M123" s="176" t="e" cm="1">
        <f t="array" ref="M123">_xlfn.XLOOKUP(M$1,'PY1 Data(H)'!$A$1:$BR$1,_xlfn.XLOOKUP($A123,'PY1 Data(H)'!$A$1:$A$288,'PY1 Data(H)'!$A$1:$BR$288))</f>
        <v>#N/A</v>
      </c>
      <c r="N123" s="176" t="e" cm="1">
        <f t="array" ref="N123">_xlfn.XLOOKUP(N$1,'PY1 Data(H)'!$A$1:$BR$1,_xlfn.XLOOKUP($A123,'PY1 Data(H)'!$A$1:$A$288,'PY1 Data(H)'!$A$1:$BR$288))</f>
        <v>#N/A</v>
      </c>
      <c r="O123" s="176" t="e" cm="1">
        <f t="array" ref="O123">_xlfn.XLOOKUP(O$1,'PY1 Data(H)'!$A$1:$BR$1,_xlfn.XLOOKUP($A123,'PY1 Data(H)'!$A$1:$A$288,'PY1 Data(H)'!$A$1:$BR$288))</f>
        <v>#N/A</v>
      </c>
      <c r="P123" s="176" t="e" cm="1">
        <f t="array" ref="P123">_xlfn.XLOOKUP(P$1,'PY1 Data(H)'!$A$1:$BR$1,_xlfn.XLOOKUP($A123,'PY1 Data(H)'!$A$1:$A$288,'PY1 Data(H)'!$A$1:$BR$288))</f>
        <v>#N/A</v>
      </c>
      <c r="Q123" s="176" t="e" cm="1">
        <f t="array" ref="Q123">_xlfn.XLOOKUP(Q$1,'PY1 Data(H)'!$A$1:$BR$1,_xlfn.XLOOKUP($A123,'PY1 Data(H)'!$A$1:$A$288,'PY1 Data(H)'!$A$1:$BR$288))</f>
        <v>#N/A</v>
      </c>
      <c r="R123" s="176" t="e" cm="1">
        <f t="array" ref="R123">_xlfn.XLOOKUP(R$1,'PY1 Data(H)'!$A$1:$BR$1,_xlfn.XLOOKUP($A123,'PY1 Data(H)'!$A$1:$A$288,'PY1 Data(H)'!$A$1:$BR$288))</f>
        <v>#N/A</v>
      </c>
      <c r="S123" s="176" t="e" cm="1">
        <f t="array" ref="S123">_xlfn.XLOOKUP(S$1,'PY1 Data(H)'!$A$1:$BR$1,_xlfn.XLOOKUP($A123,'PY1 Data(H)'!$A$1:$A$288,'PY1 Data(H)'!$A$1:$BR$288))</f>
        <v>#N/A</v>
      </c>
      <c r="T123" s="176" t="e" cm="1">
        <f t="array" ref="T123">_xlfn.XLOOKUP(T$1,'PY1 Data(H)'!$A$1:$BR$1,_xlfn.XLOOKUP($A123,'PY1 Data(H)'!$A$1:$A$288,'PY1 Data(H)'!$A$1:$BR$288))</f>
        <v>#N/A</v>
      </c>
      <c r="U123" s="176" t="e" cm="1">
        <f t="array" ref="U123">_xlfn.XLOOKUP(U$1,'PY1 Data(H)'!$A$1:$BR$1,_xlfn.XLOOKUP($A123,'PY1 Data(H)'!$A$1:$A$288,'PY1 Data(H)'!$A$1:$BR$288))</f>
        <v>#N/A</v>
      </c>
      <c r="V123" s="176" t="e" cm="1">
        <f t="array" ref="V123">_xlfn.XLOOKUP(V$1,'PY1 Data(H)'!$A$1:$BR$1,_xlfn.XLOOKUP($A123,'PY1 Data(H)'!$A$1:$A$288,'PY1 Data(H)'!$A$1:$BR$288))</f>
        <v>#N/A</v>
      </c>
      <c r="W123" s="176" t="e" cm="1">
        <f t="array" ref="W123">_xlfn.XLOOKUP(W$1,'PY1 Data(H)'!$A$1:$BR$1,_xlfn.XLOOKUP($A123,'PY1 Data(H)'!$A$1:$A$288,'PY1 Data(H)'!$A$1:$BR$288))</f>
        <v>#N/A</v>
      </c>
      <c r="X123" s="176" t="e" cm="1">
        <f t="array" ref="X123">_xlfn.XLOOKUP(X$1,'PY1 Data(H)'!$A$1:$BR$1,_xlfn.XLOOKUP($A123,'PY1 Data(H)'!$A$1:$A$288,'PY1 Data(H)'!$A$1:$BR$288))</f>
        <v>#N/A</v>
      </c>
      <c r="Y123" s="176" t="e" cm="1">
        <f t="array" ref="Y123">_xlfn.XLOOKUP(Y$1,'PY1 Data(H)'!$A$1:$BR$1,_xlfn.XLOOKUP($A123,'PY1 Data(H)'!$A$1:$A$288,'PY1 Data(H)'!$A$1:$BR$288))</f>
        <v>#N/A</v>
      </c>
      <c r="Z123" s="176" t="e" cm="1">
        <f t="array" ref="Z123">_xlfn.XLOOKUP(Z$1,'PY1 Data(H)'!$A$1:$BR$1,_xlfn.XLOOKUP($A123,'PY1 Data(H)'!$A$1:$A$288,'PY1 Data(H)'!$A$1:$BR$288))</f>
        <v>#N/A</v>
      </c>
      <c r="AA123" s="176" t="e" cm="1">
        <f t="array" ref="AA123">_xlfn.XLOOKUP(AA$1,'PY1 Data(H)'!$A$1:$BR$1,_xlfn.XLOOKUP($A123,'PY1 Data(H)'!$A$1:$A$288,'PY1 Data(H)'!$A$1:$BR$288))</f>
        <v>#N/A</v>
      </c>
      <c r="AB123" s="176" t="e" cm="1">
        <f t="array" ref="AB123">_xlfn.XLOOKUP(AB$1,'PY1 Data(H)'!$A$1:$BR$1,_xlfn.XLOOKUP($A123,'PY1 Data(H)'!$A$1:$A$288,'PY1 Data(H)'!$A$1:$BR$288))</f>
        <v>#N/A</v>
      </c>
      <c r="AC123" s="176" t="e" cm="1">
        <f t="array" ref="AC123">_xlfn.XLOOKUP(AC$1,'PY1 Data(H)'!$A$1:$BR$1,_xlfn.XLOOKUP($A123,'PY1 Data(H)'!$A$1:$A$288,'PY1 Data(H)'!$A$1:$BR$288))</f>
        <v>#N/A</v>
      </c>
      <c r="AD123" s="176" t="e" cm="1">
        <f t="array" ref="AD123">_xlfn.XLOOKUP(AD$1,'PY1 Data(H)'!$A$1:$BR$1,_xlfn.XLOOKUP($A123,'PY1 Data(H)'!$A$1:$A$288,'PY1 Data(H)'!$A$1:$BR$288))</f>
        <v>#N/A</v>
      </c>
      <c r="AE123" s="176" t="e" cm="1">
        <f t="array" ref="AE123">_xlfn.XLOOKUP(AE$1,'PY1 Data(H)'!$A$1:$BR$1,_xlfn.XLOOKUP($A123,'PY1 Data(H)'!$A$1:$A$288,'PY1 Data(H)'!$A$1:$BR$288))</f>
        <v>#N/A</v>
      </c>
      <c r="AF123" s="176" t="e" cm="1">
        <f t="array" ref="AF123">_xlfn.XLOOKUP(AF$1,'PY1 Data(H)'!$A$1:$BR$1,_xlfn.XLOOKUP($A123,'PY1 Data(H)'!$A$1:$A$288,'PY1 Data(H)'!$A$1:$BR$288))</f>
        <v>#N/A</v>
      </c>
      <c r="AG123" s="176" t="e" cm="1">
        <f t="array" ref="AG123">_xlfn.XLOOKUP(AG$1,'PY1 Data(H)'!$A$1:$BR$1,_xlfn.XLOOKUP($A123,'PY1 Data(H)'!$A$1:$A$288,'PY1 Data(H)'!$A$1:$BR$288))</f>
        <v>#N/A</v>
      </c>
      <c r="AH123" s="176" t="e" cm="1">
        <f t="array" ref="AH123">_xlfn.XLOOKUP(AH$1,'PY1 Data(H)'!$A$1:$BR$1,_xlfn.XLOOKUP($A123,'PY1 Data(H)'!$A$1:$A$288,'PY1 Data(H)'!$A$1:$BR$288))</f>
        <v>#N/A</v>
      </c>
      <c r="AI123" s="176" t="e" cm="1">
        <f t="array" ref="AI123">_xlfn.XLOOKUP(AI$1,'PY1 Data(H)'!$A$1:$BR$1,_xlfn.XLOOKUP($A123,'PY1 Data(H)'!$A$1:$A$288,'PY1 Data(H)'!$A$1:$BR$288))</f>
        <v>#N/A</v>
      </c>
      <c r="AJ123" s="176" t="e" cm="1">
        <f t="array" ref="AJ123">_xlfn.XLOOKUP(AJ$1,'PY1 Data(H)'!$A$1:$BR$1,_xlfn.XLOOKUP($A123,'PY1 Data(H)'!$A$1:$A$288,'PY1 Data(H)'!$A$1:$BR$288))</f>
        <v>#N/A</v>
      </c>
      <c r="AK123" s="176" t="e" cm="1">
        <f t="array" ref="AK123">_xlfn.XLOOKUP(AK$1,'PY1 Data(H)'!$A$1:$BR$1,_xlfn.XLOOKUP($A123,'PY1 Data(H)'!$A$1:$A$288,'PY1 Data(H)'!$A$1:$BR$288))</f>
        <v>#N/A</v>
      </c>
      <c r="AL123" s="176" t="e" cm="1">
        <f t="array" ref="AL123">_xlfn.XLOOKUP(AL$1,'PY1 Data(H)'!$A$1:$BR$1,_xlfn.XLOOKUP($A123,'PY1 Data(H)'!$A$1:$A$288,'PY1 Data(H)'!$A$1:$BR$288))</f>
        <v>#N/A</v>
      </c>
      <c r="AM123" s="176" t="e" cm="1">
        <f t="array" ref="AM123">_xlfn.XLOOKUP(AM$1,'PY1 Data(H)'!$A$1:$BR$1,_xlfn.XLOOKUP($A123,'PY1 Data(H)'!$A$1:$A$288,'PY1 Data(H)'!$A$1:$BR$288))</f>
        <v>#N/A</v>
      </c>
      <c r="AN123" s="176" t="e" cm="1">
        <f t="array" ref="AN123">_xlfn.XLOOKUP(AN$1,'PY1 Data(H)'!$A$1:$BR$1,_xlfn.XLOOKUP($A123,'PY1 Data(H)'!$A$1:$A$288,'PY1 Data(H)'!$A$1:$BR$288))</f>
        <v>#N/A</v>
      </c>
      <c r="AO123" s="176" t="e" cm="1">
        <f t="array" ref="AO123">_xlfn.XLOOKUP(AO$1,'PY1 Data(H)'!$A$1:$BR$1,_xlfn.XLOOKUP($A123,'PY1 Data(H)'!$A$1:$A$288,'PY1 Data(H)'!$A$1:$BR$288))</f>
        <v>#N/A</v>
      </c>
      <c r="AP123" s="176" t="e" cm="1">
        <f t="array" ref="AP123">_xlfn.XLOOKUP(AP$1,'PY1 Data(H)'!$A$1:$BR$1,_xlfn.XLOOKUP($A123,'PY1 Data(H)'!$A$1:$A$288,'PY1 Data(H)'!$A$1:$BR$288))</f>
        <v>#N/A</v>
      </c>
      <c r="AQ123" s="176" t="e" cm="1">
        <f t="array" ref="AQ123">_xlfn.XLOOKUP(AQ$1,'PY1 Data(H)'!$A$1:$BR$1,_xlfn.XLOOKUP($A123,'PY1 Data(H)'!$A$1:$A$288,'PY1 Data(H)'!$A$1:$BR$288))</f>
        <v>#N/A</v>
      </c>
      <c r="AR123" s="176" t="e" cm="1">
        <f t="array" ref="AR123">_xlfn.XLOOKUP(AR$1,'PY1 Data(H)'!$A$1:$BR$1,_xlfn.XLOOKUP($A123,'PY1 Data(H)'!$A$1:$A$288,'PY1 Data(H)'!$A$1:$BR$288))</f>
        <v>#N/A</v>
      </c>
      <c r="AS123" s="176" t="e" cm="1">
        <f t="array" ref="AS123">_xlfn.XLOOKUP(AS$1,'PY1 Data(H)'!$A$1:$BR$1,_xlfn.XLOOKUP($A123,'PY1 Data(H)'!$A$1:$A$288,'PY1 Data(H)'!$A$1:$BR$288))</f>
        <v>#N/A</v>
      </c>
      <c r="AT123" s="176" t="e" cm="1">
        <f t="array" ref="AT123">_xlfn.XLOOKUP(AT$1,'PY1 Data(H)'!$A$1:$BR$1,_xlfn.XLOOKUP($A123,'PY1 Data(H)'!$A$1:$A$288,'PY1 Data(H)'!$A$1:$BR$288))</f>
        <v>#N/A</v>
      </c>
      <c r="AU123" s="176" t="e" cm="1">
        <f t="array" ref="AU123">_xlfn.XLOOKUP(AU$1,'PY1 Data(H)'!$A$1:$BR$1,_xlfn.XLOOKUP($A123,'PY1 Data(H)'!$A$1:$A$288,'PY1 Data(H)'!$A$1:$BR$288))</f>
        <v>#N/A</v>
      </c>
      <c r="AV123" s="176" t="e" cm="1">
        <f t="array" ref="AV123">_xlfn.XLOOKUP(AV$1,'PY1 Data(H)'!$A$1:$BR$1,_xlfn.XLOOKUP($A123,'PY1 Data(H)'!$A$1:$A$288,'PY1 Data(H)'!$A$1:$BR$288))</f>
        <v>#N/A</v>
      </c>
      <c r="AW123" s="176" t="e" cm="1">
        <f t="array" ref="AW123">_xlfn.XLOOKUP(AW$1,'PY1 Data(H)'!$A$1:$BR$1,_xlfn.XLOOKUP($A123,'PY1 Data(H)'!$A$1:$A$288,'PY1 Data(H)'!$A$1:$BR$288))</f>
        <v>#N/A</v>
      </c>
      <c r="AX123" s="176" t="e" cm="1">
        <f t="array" ref="AX123">_xlfn.XLOOKUP(AX$1,'PY1 Data(H)'!$A$1:$BR$1,_xlfn.XLOOKUP($A123,'PY1 Data(H)'!$A$1:$A$288,'PY1 Data(H)'!$A$1:$BR$288))</f>
        <v>#N/A</v>
      </c>
      <c r="AY123" s="176" t="e" cm="1">
        <f t="array" ref="AY123">_xlfn.XLOOKUP(AY$1,'PY1 Data(H)'!$A$1:$BR$1,_xlfn.XLOOKUP($A123,'PY1 Data(H)'!$A$1:$A$288,'PY1 Data(H)'!$A$1:$BR$288))</f>
        <v>#N/A</v>
      </c>
      <c r="AZ123" s="176" t="e" cm="1">
        <f t="array" ref="AZ123">_xlfn.XLOOKUP(AZ$1,'PY1 Data(H)'!$A$1:$BR$1,_xlfn.XLOOKUP($A123,'PY1 Data(H)'!$A$1:$A$288,'PY1 Data(H)'!$A$1:$BR$288))</f>
        <v>#N/A</v>
      </c>
    </row>
    <row r="124" spans="1:52" x14ac:dyDescent="0.3">
      <c r="A124">
        <v>352</v>
      </c>
      <c r="D124" s="176" cm="1">
        <f t="array" ref="D124">_xlfn.XLOOKUP(D$1,'PY1 Data(H)'!$A$1:$BR$1,_xlfn.XLOOKUP($A124,'PY1 Data(H)'!$A$1:$A$288,'PY1 Data(H)'!$A$1:$BR$288))</f>
        <v>0</v>
      </c>
      <c r="E124" s="176" cm="1">
        <f t="array" ref="E124">_xlfn.XLOOKUP(E$1,'PY1 Data(H)'!$A$1:$BR$1,_xlfn.XLOOKUP($A124,'PY1 Data(H)'!$A$1:$A$288,'PY1 Data(H)'!$A$1:$BR$288))</f>
        <v>0</v>
      </c>
      <c r="F124" s="176" cm="1">
        <f t="array" ref="F124">_xlfn.XLOOKUP(F$1,'PY1 Data(H)'!$A$1:$BR$1,_xlfn.XLOOKUP($A124,'PY1 Data(H)'!$A$1:$A$288,'PY1 Data(H)'!$A$1:$BR$288))</f>
        <v>0</v>
      </c>
      <c r="G124" s="176" cm="1">
        <f t="array" ref="G124">_xlfn.XLOOKUP(G$1,'PY1 Data(H)'!$A$1:$BR$1,_xlfn.XLOOKUP($A124,'PY1 Data(H)'!$A$1:$A$288,'PY1 Data(H)'!$A$1:$BR$288))</f>
        <v>0</v>
      </c>
      <c r="H124" s="176" cm="1">
        <f t="array" ref="H124">_xlfn.XLOOKUP(H$1,'PY1 Data(H)'!$A$1:$BR$1,_xlfn.XLOOKUP($A124,'PY1 Data(H)'!$A$1:$A$288,'PY1 Data(H)'!$A$1:$BR$288))</f>
        <v>0</v>
      </c>
      <c r="I124" s="176" cm="1">
        <f t="array" ref="I124">_xlfn.XLOOKUP(I$1,'PY1 Data(H)'!$A$1:$BR$1,_xlfn.XLOOKUP($A124,'PY1 Data(H)'!$A$1:$A$288,'PY1 Data(H)'!$A$1:$BR$288))</f>
        <v>0</v>
      </c>
      <c r="J124" s="176" cm="1">
        <f t="array" ref="J124">_xlfn.XLOOKUP(J$1,'PY1 Data(H)'!$A$1:$BR$1,_xlfn.XLOOKUP($A124,'PY1 Data(H)'!$A$1:$A$288,'PY1 Data(H)'!$A$1:$BR$288))</f>
        <v>0</v>
      </c>
      <c r="K124" s="176" cm="1">
        <f t="array" ref="K124">_xlfn.XLOOKUP(K$1,'PY1 Data(H)'!$A$1:$BR$1,_xlfn.XLOOKUP($A124,'PY1 Data(H)'!$A$1:$A$288,'PY1 Data(H)'!$A$1:$BR$288))</f>
        <v>0</v>
      </c>
      <c r="L124" s="176" cm="1">
        <f t="array" ref="L124">_xlfn.XLOOKUP(L$1,'PY1 Data(H)'!$A$1:$BR$1,_xlfn.XLOOKUP($A124,'PY1 Data(H)'!$A$1:$A$288,'PY1 Data(H)'!$A$1:$BR$288))</f>
        <v>0</v>
      </c>
      <c r="M124" s="176" cm="1">
        <f t="array" ref="M124">_xlfn.XLOOKUP(M$1,'PY1 Data(H)'!$A$1:$BR$1,_xlfn.XLOOKUP($A124,'PY1 Data(H)'!$A$1:$A$288,'PY1 Data(H)'!$A$1:$BR$288))</f>
        <v>0</v>
      </c>
      <c r="N124" s="176" cm="1">
        <f t="array" ref="N124">_xlfn.XLOOKUP(N$1,'PY1 Data(H)'!$A$1:$BR$1,_xlfn.XLOOKUP($A124,'PY1 Data(H)'!$A$1:$A$288,'PY1 Data(H)'!$A$1:$BR$288))</f>
        <v>0</v>
      </c>
      <c r="O124" s="176" cm="1">
        <f t="array" ref="O124">_xlfn.XLOOKUP(O$1,'PY1 Data(H)'!$A$1:$BR$1,_xlfn.XLOOKUP($A124,'PY1 Data(H)'!$A$1:$A$288,'PY1 Data(H)'!$A$1:$BR$288))</f>
        <v>0</v>
      </c>
      <c r="P124" s="176" cm="1">
        <f t="array" ref="P124">_xlfn.XLOOKUP(P$1,'PY1 Data(H)'!$A$1:$BR$1,_xlfn.XLOOKUP($A124,'PY1 Data(H)'!$A$1:$A$288,'PY1 Data(H)'!$A$1:$BR$288))</f>
        <v>4107291</v>
      </c>
      <c r="Q124" s="176" cm="1">
        <f t="array" ref="Q124">_xlfn.XLOOKUP(Q$1,'PY1 Data(H)'!$A$1:$BR$1,_xlfn.XLOOKUP($A124,'PY1 Data(H)'!$A$1:$A$288,'PY1 Data(H)'!$A$1:$BR$288))</f>
        <v>0</v>
      </c>
      <c r="R124" s="176" cm="1">
        <f t="array" ref="R124">_xlfn.XLOOKUP(R$1,'PY1 Data(H)'!$A$1:$BR$1,_xlfn.XLOOKUP($A124,'PY1 Data(H)'!$A$1:$A$288,'PY1 Data(H)'!$A$1:$BR$288))</f>
        <v>0</v>
      </c>
      <c r="S124" s="176" cm="1">
        <f t="array" ref="S124">_xlfn.XLOOKUP(S$1,'PY1 Data(H)'!$A$1:$BR$1,_xlfn.XLOOKUP($A124,'PY1 Data(H)'!$A$1:$A$288,'PY1 Data(H)'!$A$1:$BR$288))</f>
        <v>0</v>
      </c>
      <c r="T124" s="176" cm="1">
        <f t="array" ref="T124">_xlfn.XLOOKUP(T$1,'PY1 Data(H)'!$A$1:$BR$1,_xlfn.XLOOKUP($A124,'PY1 Data(H)'!$A$1:$A$288,'PY1 Data(H)'!$A$1:$BR$288))</f>
        <v>0</v>
      </c>
      <c r="U124" s="176" cm="1">
        <f t="array" ref="U124">_xlfn.XLOOKUP(U$1,'PY1 Data(H)'!$A$1:$BR$1,_xlfn.XLOOKUP($A124,'PY1 Data(H)'!$A$1:$A$288,'PY1 Data(H)'!$A$1:$BR$288))</f>
        <v>0</v>
      </c>
      <c r="V124" s="176" cm="1">
        <f t="array" ref="V124">_xlfn.XLOOKUP(V$1,'PY1 Data(H)'!$A$1:$BR$1,_xlfn.XLOOKUP($A124,'PY1 Data(H)'!$A$1:$A$288,'PY1 Data(H)'!$A$1:$BR$288))</f>
        <v>0</v>
      </c>
      <c r="W124" s="176" cm="1">
        <f t="array" ref="W124">_xlfn.XLOOKUP(W$1,'PY1 Data(H)'!$A$1:$BR$1,_xlfn.XLOOKUP($A124,'PY1 Data(H)'!$A$1:$A$288,'PY1 Data(H)'!$A$1:$BR$288))</f>
        <v>0</v>
      </c>
      <c r="X124" s="176" cm="1">
        <f t="array" ref="X124">_xlfn.XLOOKUP(X$1,'PY1 Data(H)'!$A$1:$BR$1,_xlfn.XLOOKUP($A124,'PY1 Data(H)'!$A$1:$A$288,'PY1 Data(H)'!$A$1:$BR$288))</f>
        <v>0</v>
      </c>
      <c r="Y124" s="176" cm="1">
        <f t="array" ref="Y124">_xlfn.XLOOKUP(Y$1,'PY1 Data(H)'!$A$1:$BR$1,_xlfn.XLOOKUP($A124,'PY1 Data(H)'!$A$1:$A$288,'PY1 Data(H)'!$A$1:$BR$288))</f>
        <v>0</v>
      </c>
      <c r="Z124" s="176" cm="1">
        <f t="array" ref="Z124">_xlfn.XLOOKUP(Z$1,'PY1 Data(H)'!$A$1:$BR$1,_xlfn.XLOOKUP($A124,'PY1 Data(H)'!$A$1:$A$288,'PY1 Data(H)'!$A$1:$BR$288))</f>
        <v>0</v>
      </c>
      <c r="AA124" s="176" cm="1">
        <f t="array" ref="AA124">_xlfn.XLOOKUP(AA$1,'PY1 Data(H)'!$A$1:$BR$1,_xlfn.XLOOKUP($A124,'PY1 Data(H)'!$A$1:$A$288,'PY1 Data(H)'!$A$1:$BR$288))</f>
        <v>0</v>
      </c>
      <c r="AB124" s="176" cm="1">
        <f t="array" ref="AB124">_xlfn.XLOOKUP(AB$1,'PY1 Data(H)'!$A$1:$BR$1,_xlfn.XLOOKUP($A124,'PY1 Data(H)'!$A$1:$A$288,'PY1 Data(H)'!$A$1:$BR$288))</f>
        <v>0</v>
      </c>
      <c r="AC124" s="176" cm="1">
        <f t="array" ref="AC124">_xlfn.XLOOKUP(AC$1,'PY1 Data(H)'!$A$1:$BR$1,_xlfn.XLOOKUP($A124,'PY1 Data(H)'!$A$1:$A$288,'PY1 Data(H)'!$A$1:$BR$288))</f>
        <v>0</v>
      </c>
      <c r="AD124" s="176" cm="1">
        <f t="array" ref="AD124">_xlfn.XLOOKUP(AD$1,'PY1 Data(H)'!$A$1:$BR$1,_xlfn.XLOOKUP($A124,'PY1 Data(H)'!$A$1:$A$288,'PY1 Data(H)'!$A$1:$BR$288))</f>
        <v>0</v>
      </c>
      <c r="AE124" s="176" cm="1">
        <f t="array" ref="AE124">_xlfn.XLOOKUP(AE$1,'PY1 Data(H)'!$A$1:$BR$1,_xlfn.XLOOKUP($A124,'PY1 Data(H)'!$A$1:$A$288,'PY1 Data(H)'!$A$1:$BR$288))</f>
        <v>0</v>
      </c>
      <c r="AF124" s="176" cm="1">
        <f t="array" ref="AF124">_xlfn.XLOOKUP(AF$1,'PY1 Data(H)'!$A$1:$BR$1,_xlfn.XLOOKUP($A124,'PY1 Data(H)'!$A$1:$A$288,'PY1 Data(H)'!$A$1:$BR$288))</f>
        <v>0</v>
      </c>
      <c r="AG124" s="176" cm="1">
        <f t="array" ref="AG124">_xlfn.XLOOKUP(AG$1,'PY1 Data(H)'!$A$1:$BR$1,_xlfn.XLOOKUP($A124,'PY1 Data(H)'!$A$1:$A$288,'PY1 Data(H)'!$A$1:$BR$288))</f>
        <v>0</v>
      </c>
      <c r="AH124" s="176" cm="1">
        <f t="array" ref="AH124">_xlfn.XLOOKUP(AH$1,'PY1 Data(H)'!$A$1:$BR$1,_xlfn.XLOOKUP($A124,'PY1 Data(H)'!$A$1:$A$288,'PY1 Data(H)'!$A$1:$BR$288))</f>
        <v>0</v>
      </c>
      <c r="AI124" s="176" cm="1">
        <f t="array" ref="AI124">_xlfn.XLOOKUP(AI$1,'PY1 Data(H)'!$A$1:$BR$1,_xlfn.XLOOKUP($A124,'PY1 Data(H)'!$A$1:$A$288,'PY1 Data(H)'!$A$1:$BR$288))</f>
        <v>0</v>
      </c>
      <c r="AJ124" s="176" cm="1">
        <f t="array" ref="AJ124">_xlfn.XLOOKUP(AJ$1,'PY1 Data(H)'!$A$1:$BR$1,_xlfn.XLOOKUP($A124,'PY1 Data(H)'!$A$1:$A$288,'PY1 Data(H)'!$A$1:$BR$288))</f>
        <v>0</v>
      </c>
      <c r="AK124" s="176" cm="1">
        <f t="array" ref="AK124">_xlfn.XLOOKUP(AK$1,'PY1 Data(H)'!$A$1:$BR$1,_xlfn.XLOOKUP($A124,'PY1 Data(H)'!$A$1:$A$288,'PY1 Data(H)'!$A$1:$BR$288))</f>
        <v>0</v>
      </c>
      <c r="AL124" s="176" cm="1">
        <f t="array" ref="AL124">_xlfn.XLOOKUP(AL$1,'PY1 Data(H)'!$A$1:$BR$1,_xlfn.XLOOKUP($A124,'PY1 Data(H)'!$A$1:$A$288,'PY1 Data(H)'!$A$1:$BR$288))</f>
        <v>0</v>
      </c>
      <c r="AM124" s="176" cm="1">
        <f t="array" ref="AM124">_xlfn.XLOOKUP(AM$1,'PY1 Data(H)'!$A$1:$BR$1,_xlfn.XLOOKUP($A124,'PY1 Data(H)'!$A$1:$A$288,'PY1 Data(H)'!$A$1:$BR$288))</f>
        <v>0</v>
      </c>
      <c r="AN124" s="176" cm="1">
        <f t="array" ref="AN124">_xlfn.XLOOKUP(AN$1,'PY1 Data(H)'!$A$1:$BR$1,_xlfn.XLOOKUP($A124,'PY1 Data(H)'!$A$1:$A$288,'PY1 Data(H)'!$A$1:$BR$288))</f>
        <v>0</v>
      </c>
      <c r="AO124" s="176" cm="1">
        <f t="array" ref="AO124">_xlfn.XLOOKUP(AO$1,'PY1 Data(H)'!$A$1:$BR$1,_xlfn.XLOOKUP($A124,'PY1 Data(H)'!$A$1:$A$288,'PY1 Data(H)'!$A$1:$BR$288))</f>
        <v>0</v>
      </c>
      <c r="AP124" s="176" cm="1">
        <f t="array" ref="AP124">_xlfn.XLOOKUP(AP$1,'PY1 Data(H)'!$A$1:$BR$1,_xlfn.XLOOKUP($A124,'PY1 Data(H)'!$A$1:$A$288,'PY1 Data(H)'!$A$1:$BR$288))</f>
        <v>0</v>
      </c>
      <c r="AQ124" s="176" cm="1">
        <f t="array" ref="AQ124">_xlfn.XLOOKUP(AQ$1,'PY1 Data(H)'!$A$1:$BR$1,_xlfn.XLOOKUP($A124,'PY1 Data(H)'!$A$1:$A$288,'PY1 Data(H)'!$A$1:$BR$288))</f>
        <v>0</v>
      </c>
      <c r="AR124" s="176" cm="1">
        <f t="array" ref="AR124">_xlfn.XLOOKUP(AR$1,'PY1 Data(H)'!$A$1:$BR$1,_xlfn.XLOOKUP($A124,'PY1 Data(H)'!$A$1:$A$288,'PY1 Data(H)'!$A$1:$BR$288))</f>
        <v>0</v>
      </c>
      <c r="AS124" s="176" cm="1">
        <f t="array" ref="AS124">_xlfn.XLOOKUP(AS$1,'PY1 Data(H)'!$A$1:$BR$1,_xlfn.XLOOKUP($A124,'PY1 Data(H)'!$A$1:$A$288,'PY1 Data(H)'!$A$1:$BR$288))</f>
        <v>0</v>
      </c>
      <c r="AT124" s="176" cm="1">
        <f t="array" ref="AT124">_xlfn.XLOOKUP(AT$1,'PY1 Data(H)'!$A$1:$BR$1,_xlfn.XLOOKUP($A124,'PY1 Data(H)'!$A$1:$A$288,'PY1 Data(H)'!$A$1:$BR$288))</f>
        <v>0</v>
      </c>
      <c r="AU124" s="176" cm="1">
        <f t="array" ref="AU124">_xlfn.XLOOKUP(AU$1,'PY1 Data(H)'!$A$1:$BR$1,_xlfn.XLOOKUP($A124,'PY1 Data(H)'!$A$1:$A$288,'PY1 Data(H)'!$A$1:$BR$288))</f>
        <v>0</v>
      </c>
      <c r="AV124" s="176" cm="1">
        <f t="array" ref="AV124">_xlfn.XLOOKUP(AV$1,'PY1 Data(H)'!$A$1:$BR$1,_xlfn.XLOOKUP($A124,'PY1 Data(H)'!$A$1:$A$288,'PY1 Data(H)'!$A$1:$BR$288))</f>
        <v>0</v>
      </c>
      <c r="AW124" s="176" cm="1">
        <f t="array" ref="AW124">_xlfn.XLOOKUP(AW$1,'PY1 Data(H)'!$A$1:$BR$1,_xlfn.XLOOKUP($A124,'PY1 Data(H)'!$A$1:$A$288,'PY1 Data(H)'!$A$1:$BR$288))</f>
        <v>0</v>
      </c>
      <c r="AX124" s="176" cm="1">
        <f t="array" ref="AX124">_xlfn.XLOOKUP(AX$1,'PY1 Data(H)'!$A$1:$BR$1,_xlfn.XLOOKUP($A124,'PY1 Data(H)'!$A$1:$A$288,'PY1 Data(H)'!$A$1:$BR$288))</f>
        <v>0</v>
      </c>
      <c r="AY124" s="176" cm="1">
        <f t="array" ref="AY124">_xlfn.XLOOKUP(AY$1,'PY1 Data(H)'!$A$1:$BR$1,_xlfn.XLOOKUP($A124,'PY1 Data(H)'!$A$1:$A$288,'PY1 Data(H)'!$A$1:$BR$288))</f>
        <v>0</v>
      </c>
      <c r="AZ124" s="176" cm="1">
        <f t="array" ref="AZ124">_xlfn.XLOOKUP(AZ$1,'PY1 Data(H)'!$A$1:$BR$1,_xlfn.XLOOKUP($A124,'PY1 Data(H)'!$A$1:$A$288,'PY1 Data(H)'!$A$1:$BR$288))</f>
        <v>1150118</v>
      </c>
    </row>
    <row r="125" spans="1:52" x14ac:dyDescent="0.3">
      <c r="A125">
        <v>986</v>
      </c>
      <c r="D125" s="176" cm="1">
        <f t="array" ref="D125">_xlfn.XLOOKUP(D$1,'PY1 Data(H)'!$A$1:$BR$1,_xlfn.XLOOKUP($A125,'PY1 Data(H)'!$A$1:$A$288,'PY1 Data(H)'!$A$1:$BR$288))</f>
        <v>0</v>
      </c>
      <c r="E125" s="176" cm="1">
        <f t="array" ref="E125">_xlfn.XLOOKUP(E$1,'PY1 Data(H)'!$A$1:$BR$1,_xlfn.XLOOKUP($A125,'PY1 Data(H)'!$A$1:$A$288,'PY1 Data(H)'!$A$1:$BR$288))</f>
        <v>0</v>
      </c>
      <c r="F125" s="176" cm="1">
        <f t="array" ref="F125">_xlfn.XLOOKUP(F$1,'PY1 Data(H)'!$A$1:$BR$1,_xlfn.XLOOKUP($A125,'PY1 Data(H)'!$A$1:$A$288,'PY1 Data(H)'!$A$1:$BR$288))</f>
        <v>0</v>
      </c>
      <c r="G125" s="176" cm="1">
        <f t="array" ref="G125">_xlfn.XLOOKUP(G$1,'PY1 Data(H)'!$A$1:$BR$1,_xlfn.XLOOKUP($A125,'PY1 Data(H)'!$A$1:$A$288,'PY1 Data(H)'!$A$1:$BR$288))</f>
        <v>0</v>
      </c>
      <c r="H125" s="176" cm="1">
        <f t="array" ref="H125">_xlfn.XLOOKUP(H$1,'PY1 Data(H)'!$A$1:$BR$1,_xlfn.XLOOKUP($A125,'PY1 Data(H)'!$A$1:$A$288,'PY1 Data(H)'!$A$1:$BR$288))</f>
        <v>0</v>
      </c>
      <c r="I125" s="176" cm="1">
        <f t="array" ref="I125">_xlfn.XLOOKUP(I$1,'PY1 Data(H)'!$A$1:$BR$1,_xlfn.XLOOKUP($A125,'PY1 Data(H)'!$A$1:$A$288,'PY1 Data(H)'!$A$1:$BR$288))</f>
        <v>0</v>
      </c>
      <c r="J125" s="176" cm="1">
        <f t="array" ref="J125">_xlfn.XLOOKUP(J$1,'PY1 Data(H)'!$A$1:$BR$1,_xlfn.XLOOKUP($A125,'PY1 Data(H)'!$A$1:$A$288,'PY1 Data(H)'!$A$1:$BR$288))</f>
        <v>0</v>
      </c>
      <c r="K125" s="176" cm="1">
        <f t="array" ref="K125">_xlfn.XLOOKUP(K$1,'PY1 Data(H)'!$A$1:$BR$1,_xlfn.XLOOKUP($A125,'PY1 Data(H)'!$A$1:$A$288,'PY1 Data(H)'!$A$1:$BR$288))</f>
        <v>0</v>
      </c>
      <c r="L125" s="176" cm="1">
        <f t="array" ref="L125">_xlfn.XLOOKUP(L$1,'PY1 Data(H)'!$A$1:$BR$1,_xlfn.XLOOKUP($A125,'PY1 Data(H)'!$A$1:$A$288,'PY1 Data(H)'!$A$1:$BR$288))</f>
        <v>0</v>
      </c>
      <c r="M125" s="176" cm="1">
        <f t="array" ref="M125">_xlfn.XLOOKUP(M$1,'PY1 Data(H)'!$A$1:$BR$1,_xlfn.XLOOKUP($A125,'PY1 Data(H)'!$A$1:$A$288,'PY1 Data(H)'!$A$1:$BR$288))</f>
        <v>0</v>
      </c>
      <c r="N125" s="176" cm="1">
        <f t="array" ref="N125">_xlfn.XLOOKUP(N$1,'PY1 Data(H)'!$A$1:$BR$1,_xlfn.XLOOKUP($A125,'PY1 Data(H)'!$A$1:$A$288,'PY1 Data(H)'!$A$1:$BR$288))</f>
        <v>0</v>
      </c>
      <c r="O125" s="176" cm="1">
        <f t="array" ref="O125">_xlfn.XLOOKUP(O$1,'PY1 Data(H)'!$A$1:$BR$1,_xlfn.XLOOKUP($A125,'PY1 Data(H)'!$A$1:$A$288,'PY1 Data(H)'!$A$1:$BR$288))</f>
        <v>0</v>
      </c>
      <c r="P125" s="176" cm="1">
        <f t="array" ref="P125">_xlfn.XLOOKUP(P$1,'PY1 Data(H)'!$A$1:$BR$1,_xlfn.XLOOKUP($A125,'PY1 Data(H)'!$A$1:$A$288,'PY1 Data(H)'!$A$1:$BR$288))</f>
        <v>0</v>
      </c>
      <c r="Q125" s="176" cm="1">
        <f t="array" ref="Q125">_xlfn.XLOOKUP(Q$1,'PY1 Data(H)'!$A$1:$BR$1,_xlfn.XLOOKUP($A125,'PY1 Data(H)'!$A$1:$A$288,'PY1 Data(H)'!$A$1:$BR$288))</f>
        <v>0</v>
      </c>
      <c r="R125" s="176" cm="1">
        <f t="array" ref="R125">_xlfn.XLOOKUP(R$1,'PY1 Data(H)'!$A$1:$BR$1,_xlfn.XLOOKUP($A125,'PY1 Data(H)'!$A$1:$A$288,'PY1 Data(H)'!$A$1:$BR$288))</f>
        <v>0</v>
      </c>
      <c r="S125" s="176" cm="1">
        <f t="array" ref="S125">_xlfn.XLOOKUP(S$1,'PY1 Data(H)'!$A$1:$BR$1,_xlfn.XLOOKUP($A125,'PY1 Data(H)'!$A$1:$A$288,'PY1 Data(H)'!$A$1:$BR$288))</f>
        <v>0</v>
      </c>
      <c r="T125" s="176" cm="1">
        <f t="array" ref="T125">_xlfn.XLOOKUP(T$1,'PY1 Data(H)'!$A$1:$BR$1,_xlfn.XLOOKUP($A125,'PY1 Data(H)'!$A$1:$A$288,'PY1 Data(H)'!$A$1:$BR$288))</f>
        <v>0</v>
      </c>
      <c r="U125" s="176" cm="1">
        <f t="array" ref="U125">_xlfn.XLOOKUP(U$1,'PY1 Data(H)'!$A$1:$BR$1,_xlfn.XLOOKUP($A125,'PY1 Data(H)'!$A$1:$A$288,'PY1 Data(H)'!$A$1:$BR$288))</f>
        <v>0</v>
      </c>
      <c r="V125" s="176" cm="1">
        <f t="array" ref="V125">_xlfn.XLOOKUP(V$1,'PY1 Data(H)'!$A$1:$BR$1,_xlfn.XLOOKUP($A125,'PY1 Data(H)'!$A$1:$A$288,'PY1 Data(H)'!$A$1:$BR$288))</f>
        <v>0</v>
      </c>
      <c r="W125" s="176" cm="1">
        <f t="array" ref="W125">_xlfn.XLOOKUP(W$1,'PY1 Data(H)'!$A$1:$BR$1,_xlfn.XLOOKUP($A125,'PY1 Data(H)'!$A$1:$A$288,'PY1 Data(H)'!$A$1:$BR$288))</f>
        <v>0</v>
      </c>
      <c r="X125" s="176" cm="1">
        <f t="array" ref="X125">_xlfn.XLOOKUP(X$1,'PY1 Data(H)'!$A$1:$BR$1,_xlfn.XLOOKUP($A125,'PY1 Data(H)'!$A$1:$A$288,'PY1 Data(H)'!$A$1:$BR$288))</f>
        <v>0</v>
      </c>
      <c r="Y125" s="176" cm="1">
        <f t="array" ref="Y125">_xlfn.XLOOKUP(Y$1,'PY1 Data(H)'!$A$1:$BR$1,_xlfn.XLOOKUP($A125,'PY1 Data(H)'!$A$1:$A$288,'PY1 Data(H)'!$A$1:$BR$288))</f>
        <v>0</v>
      </c>
      <c r="Z125" s="176" cm="1">
        <f t="array" ref="Z125">_xlfn.XLOOKUP(Z$1,'PY1 Data(H)'!$A$1:$BR$1,_xlfn.XLOOKUP($A125,'PY1 Data(H)'!$A$1:$A$288,'PY1 Data(H)'!$A$1:$BR$288))</f>
        <v>0</v>
      </c>
      <c r="AA125" s="176" cm="1">
        <f t="array" ref="AA125">_xlfn.XLOOKUP(AA$1,'PY1 Data(H)'!$A$1:$BR$1,_xlfn.XLOOKUP($A125,'PY1 Data(H)'!$A$1:$A$288,'PY1 Data(H)'!$A$1:$BR$288))</f>
        <v>0</v>
      </c>
      <c r="AB125" s="176" cm="1">
        <f t="array" ref="AB125">_xlfn.XLOOKUP(AB$1,'PY1 Data(H)'!$A$1:$BR$1,_xlfn.XLOOKUP($A125,'PY1 Data(H)'!$A$1:$A$288,'PY1 Data(H)'!$A$1:$BR$288))</f>
        <v>0</v>
      </c>
      <c r="AC125" s="176" cm="1">
        <f t="array" ref="AC125">_xlfn.XLOOKUP(AC$1,'PY1 Data(H)'!$A$1:$BR$1,_xlfn.XLOOKUP($A125,'PY1 Data(H)'!$A$1:$A$288,'PY1 Data(H)'!$A$1:$BR$288))</f>
        <v>0</v>
      </c>
      <c r="AD125" s="176" cm="1">
        <f t="array" ref="AD125">_xlfn.XLOOKUP(AD$1,'PY1 Data(H)'!$A$1:$BR$1,_xlfn.XLOOKUP($A125,'PY1 Data(H)'!$A$1:$A$288,'PY1 Data(H)'!$A$1:$BR$288))</f>
        <v>0</v>
      </c>
      <c r="AE125" s="176" cm="1">
        <f t="array" ref="AE125">_xlfn.XLOOKUP(AE$1,'PY1 Data(H)'!$A$1:$BR$1,_xlfn.XLOOKUP($A125,'PY1 Data(H)'!$A$1:$A$288,'PY1 Data(H)'!$A$1:$BR$288))</f>
        <v>0</v>
      </c>
      <c r="AF125" s="176" cm="1">
        <f t="array" ref="AF125">_xlfn.XLOOKUP(AF$1,'PY1 Data(H)'!$A$1:$BR$1,_xlfn.XLOOKUP($A125,'PY1 Data(H)'!$A$1:$A$288,'PY1 Data(H)'!$A$1:$BR$288))</f>
        <v>0</v>
      </c>
      <c r="AG125" s="176" cm="1">
        <f t="array" ref="AG125">_xlfn.XLOOKUP(AG$1,'PY1 Data(H)'!$A$1:$BR$1,_xlfn.XLOOKUP($A125,'PY1 Data(H)'!$A$1:$A$288,'PY1 Data(H)'!$A$1:$BR$288))</f>
        <v>0</v>
      </c>
      <c r="AH125" s="176" cm="1">
        <f t="array" ref="AH125">_xlfn.XLOOKUP(AH$1,'PY1 Data(H)'!$A$1:$BR$1,_xlfn.XLOOKUP($A125,'PY1 Data(H)'!$A$1:$A$288,'PY1 Data(H)'!$A$1:$BR$288))</f>
        <v>0</v>
      </c>
      <c r="AI125" s="176" cm="1">
        <f t="array" ref="AI125">_xlfn.XLOOKUP(AI$1,'PY1 Data(H)'!$A$1:$BR$1,_xlfn.XLOOKUP($A125,'PY1 Data(H)'!$A$1:$A$288,'PY1 Data(H)'!$A$1:$BR$288))</f>
        <v>0</v>
      </c>
      <c r="AJ125" s="176" cm="1">
        <f t="array" ref="AJ125">_xlfn.XLOOKUP(AJ$1,'PY1 Data(H)'!$A$1:$BR$1,_xlfn.XLOOKUP($A125,'PY1 Data(H)'!$A$1:$A$288,'PY1 Data(H)'!$A$1:$BR$288))</f>
        <v>0</v>
      </c>
      <c r="AK125" s="176" cm="1">
        <f t="array" ref="AK125">_xlfn.XLOOKUP(AK$1,'PY1 Data(H)'!$A$1:$BR$1,_xlfn.XLOOKUP($A125,'PY1 Data(H)'!$A$1:$A$288,'PY1 Data(H)'!$A$1:$BR$288))</f>
        <v>0</v>
      </c>
      <c r="AL125" s="176" cm="1">
        <f t="array" ref="AL125">_xlfn.XLOOKUP(AL$1,'PY1 Data(H)'!$A$1:$BR$1,_xlfn.XLOOKUP($A125,'PY1 Data(H)'!$A$1:$A$288,'PY1 Data(H)'!$A$1:$BR$288))</f>
        <v>0</v>
      </c>
      <c r="AM125" s="176" cm="1">
        <f t="array" ref="AM125">_xlfn.XLOOKUP(AM$1,'PY1 Data(H)'!$A$1:$BR$1,_xlfn.XLOOKUP($A125,'PY1 Data(H)'!$A$1:$A$288,'PY1 Data(H)'!$A$1:$BR$288))</f>
        <v>0</v>
      </c>
      <c r="AN125" s="176" cm="1">
        <f t="array" ref="AN125">_xlfn.XLOOKUP(AN$1,'PY1 Data(H)'!$A$1:$BR$1,_xlfn.XLOOKUP($A125,'PY1 Data(H)'!$A$1:$A$288,'PY1 Data(H)'!$A$1:$BR$288))</f>
        <v>0</v>
      </c>
      <c r="AO125" s="176" cm="1">
        <f t="array" ref="AO125">_xlfn.XLOOKUP(AO$1,'PY1 Data(H)'!$A$1:$BR$1,_xlfn.XLOOKUP($A125,'PY1 Data(H)'!$A$1:$A$288,'PY1 Data(H)'!$A$1:$BR$288))</f>
        <v>0</v>
      </c>
      <c r="AP125" s="176" cm="1">
        <f t="array" ref="AP125">_xlfn.XLOOKUP(AP$1,'PY1 Data(H)'!$A$1:$BR$1,_xlfn.XLOOKUP($A125,'PY1 Data(H)'!$A$1:$A$288,'PY1 Data(H)'!$A$1:$BR$288))</f>
        <v>0</v>
      </c>
      <c r="AQ125" s="176" cm="1">
        <f t="array" ref="AQ125">_xlfn.XLOOKUP(AQ$1,'PY1 Data(H)'!$A$1:$BR$1,_xlfn.XLOOKUP($A125,'PY1 Data(H)'!$A$1:$A$288,'PY1 Data(H)'!$A$1:$BR$288))</f>
        <v>0</v>
      </c>
      <c r="AR125" s="176" cm="1">
        <f t="array" ref="AR125">_xlfn.XLOOKUP(AR$1,'PY1 Data(H)'!$A$1:$BR$1,_xlfn.XLOOKUP($A125,'PY1 Data(H)'!$A$1:$A$288,'PY1 Data(H)'!$A$1:$BR$288))</f>
        <v>0</v>
      </c>
      <c r="AS125" s="176" cm="1">
        <f t="array" ref="AS125">_xlfn.XLOOKUP(AS$1,'PY1 Data(H)'!$A$1:$BR$1,_xlfn.XLOOKUP($A125,'PY1 Data(H)'!$A$1:$A$288,'PY1 Data(H)'!$A$1:$BR$288))</f>
        <v>0</v>
      </c>
      <c r="AT125" s="176" cm="1">
        <f t="array" ref="AT125">_xlfn.XLOOKUP(AT$1,'PY1 Data(H)'!$A$1:$BR$1,_xlfn.XLOOKUP($A125,'PY1 Data(H)'!$A$1:$A$288,'PY1 Data(H)'!$A$1:$BR$288))</f>
        <v>0</v>
      </c>
      <c r="AU125" s="176" cm="1">
        <f t="array" ref="AU125">_xlfn.XLOOKUP(AU$1,'PY1 Data(H)'!$A$1:$BR$1,_xlfn.XLOOKUP($A125,'PY1 Data(H)'!$A$1:$A$288,'PY1 Data(H)'!$A$1:$BR$288))</f>
        <v>0</v>
      </c>
      <c r="AV125" s="176" cm="1">
        <f t="array" ref="AV125">_xlfn.XLOOKUP(AV$1,'PY1 Data(H)'!$A$1:$BR$1,_xlfn.XLOOKUP($A125,'PY1 Data(H)'!$A$1:$A$288,'PY1 Data(H)'!$A$1:$BR$288))</f>
        <v>0</v>
      </c>
      <c r="AW125" s="176" cm="1">
        <f t="array" ref="AW125">_xlfn.XLOOKUP(AW$1,'PY1 Data(H)'!$A$1:$BR$1,_xlfn.XLOOKUP($A125,'PY1 Data(H)'!$A$1:$A$288,'PY1 Data(H)'!$A$1:$BR$288))</f>
        <v>0</v>
      </c>
      <c r="AX125" s="176" cm="1">
        <f t="array" ref="AX125">_xlfn.XLOOKUP(AX$1,'PY1 Data(H)'!$A$1:$BR$1,_xlfn.XLOOKUP($A125,'PY1 Data(H)'!$A$1:$A$288,'PY1 Data(H)'!$A$1:$BR$288))</f>
        <v>0</v>
      </c>
      <c r="AY125" s="176" cm="1">
        <f t="array" ref="AY125">_xlfn.XLOOKUP(AY$1,'PY1 Data(H)'!$A$1:$BR$1,_xlfn.XLOOKUP($A125,'PY1 Data(H)'!$A$1:$A$288,'PY1 Data(H)'!$A$1:$BR$288))</f>
        <v>0</v>
      </c>
      <c r="AZ125" s="176" cm="1">
        <f t="array" ref="AZ125">_xlfn.XLOOKUP(AZ$1,'PY1 Data(H)'!$A$1:$BR$1,_xlfn.XLOOKUP($A125,'PY1 Data(H)'!$A$1:$A$288,'PY1 Data(H)'!$A$1:$BR$288))</f>
        <v>0</v>
      </c>
    </row>
    <row r="126" spans="1:52" x14ac:dyDescent="0.3">
      <c r="A126">
        <v>353</v>
      </c>
      <c r="D126" s="176" cm="1">
        <f t="array" ref="D126">_xlfn.XLOOKUP(D$1,'PY1 Data(H)'!$A$1:$BR$1,_xlfn.XLOOKUP($A126,'PY1 Data(H)'!$A$1:$A$288,'PY1 Data(H)'!$A$1:$BR$288))</f>
        <v>0</v>
      </c>
      <c r="E126" s="176" cm="1">
        <f t="array" ref="E126">_xlfn.XLOOKUP(E$1,'PY1 Data(H)'!$A$1:$BR$1,_xlfn.XLOOKUP($A126,'PY1 Data(H)'!$A$1:$A$288,'PY1 Data(H)'!$A$1:$BR$288))</f>
        <v>0</v>
      </c>
      <c r="F126" s="176" cm="1">
        <f t="array" ref="F126">_xlfn.XLOOKUP(F$1,'PY1 Data(H)'!$A$1:$BR$1,_xlfn.XLOOKUP($A126,'PY1 Data(H)'!$A$1:$A$288,'PY1 Data(H)'!$A$1:$BR$288))</f>
        <v>0</v>
      </c>
      <c r="G126" s="176" cm="1">
        <f t="array" ref="G126">_xlfn.XLOOKUP(G$1,'PY1 Data(H)'!$A$1:$BR$1,_xlfn.XLOOKUP($A126,'PY1 Data(H)'!$A$1:$A$288,'PY1 Data(H)'!$A$1:$BR$288))</f>
        <v>0</v>
      </c>
      <c r="H126" s="176" cm="1">
        <f t="array" ref="H126">_xlfn.XLOOKUP(H$1,'PY1 Data(H)'!$A$1:$BR$1,_xlfn.XLOOKUP($A126,'PY1 Data(H)'!$A$1:$A$288,'PY1 Data(H)'!$A$1:$BR$288))</f>
        <v>0</v>
      </c>
      <c r="I126" s="176" cm="1">
        <f t="array" ref="I126">_xlfn.XLOOKUP(I$1,'PY1 Data(H)'!$A$1:$BR$1,_xlfn.XLOOKUP($A126,'PY1 Data(H)'!$A$1:$A$288,'PY1 Data(H)'!$A$1:$BR$288))</f>
        <v>0</v>
      </c>
      <c r="J126" s="176" cm="1">
        <f t="array" ref="J126">_xlfn.XLOOKUP(J$1,'PY1 Data(H)'!$A$1:$BR$1,_xlfn.XLOOKUP($A126,'PY1 Data(H)'!$A$1:$A$288,'PY1 Data(H)'!$A$1:$BR$288))</f>
        <v>0</v>
      </c>
      <c r="K126" s="176" cm="1">
        <f t="array" ref="K126">_xlfn.XLOOKUP(K$1,'PY1 Data(H)'!$A$1:$BR$1,_xlfn.XLOOKUP($A126,'PY1 Data(H)'!$A$1:$A$288,'PY1 Data(H)'!$A$1:$BR$288))</f>
        <v>0</v>
      </c>
      <c r="L126" s="176" cm="1">
        <f t="array" ref="L126">_xlfn.XLOOKUP(L$1,'PY1 Data(H)'!$A$1:$BR$1,_xlfn.XLOOKUP($A126,'PY1 Data(H)'!$A$1:$A$288,'PY1 Data(H)'!$A$1:$BR$288))</f>
        <v>0</v>
      </c>
      <c r="M126" s="176" cm="1">
        <f t="array" ref="M126">_xlfn.XLOOKUP(M$1,'PY1 Data(H)'!$A$1:$BR$1,_xlfn.XLOOKUP($A126,'PY1 Data(H)'!$A$1:$A$288,'PY1 Data(H)'!$A$1:$BR$288))</f>
        <v>0</v>
      </c>
      <c r="N126" s="176" cm="1">
        <f t="array" ref="N126">_xlfn.XLOOKUP(N$1,'PY1 Data(H)'!$A$1:$BR$1,_xlfn.XLOOKUP($A126,'PY1 Data(H)'!$A$1:$A$288,'PY1 Data(H)'!$A$1:$BR$288))</f>
        <v>0</v>
      </c>
      <c r="O126" s="176" cm="1">
        <f t="array" ref="O126">_xlfn.XLOOKUP(O$1,'PY1 Data(H)'!$A$1:$BR$1,_xlfn.XLOOKUP($A126,'PY1 Data(H)'!$A$1:$A$288,'PY1 Data(H)'!$A$1:$BR$288))</f>
        <v>0</v>
      </c>
      <c r="P126" s="176" cm="1">
        <f t="array" ref="P126">_xlfn.XLOOKUP(P$1,'PY1 Data(H)'!$A$1:$BR$1,_xlfn.XLOOKUP($A126,'PY1 Data(H)'!$A$1:$A$288,'PY1 Data(H)'!$A$1:$BR$288))</f>
        <v>0</v>
      </c>
      <c r="Q126" s="176" cm="1">
        <f t="array" ref="Q126">_xlfn.XLOOKUP(Q$1,'PY1 Data(H)'!$A$1:$BR$1,_xlfn.XLOOKUP($A126,'PY1 Data(H)'!$A$1:$A$288,'PY1 Data(H)'!$A$1:$BR$288))</f>
        <v>0</v>
      </c>
      <c r="R126" s="176" cm="1">
        <f t="array" ref="R126">_xlfn.XLOOKUP(R$1,'PY1 Data(H)'!$A$1:$BR$1,_xlfn.XLOOKUP($A126,'PY1 Data(H)'!$A$1:$A$288,'PY1 Data(H)'!$A$1:$BR$288))</f>
        <v>0</v>
      </c>
      <c r="S126" s="176" cm="1">
        <f t="array" ref="S126">_xlfn.XLOOKUP(S$1,'PY1 Data(H)'!$A$1:$BR$1,_xlfn.XLOOKUP($A126,'PY1 Data(H)'!$A$1:$A$288,'PY1 Data(H)'!$A$1:$BR$288))</f>
        <v>0</v>
      </c>
      <c r="T126" s="176" cm="1">
        <f t="array" ref="T126">_xlfn.XLOOKUP(T$1,'PY1 Data(H)'!$A$1:$BR$1,_xlfn.XLOOKUP($A126,'PY1 Data(H)'!$A$1:$A$288,'PY1 Data(H)'!$A$1:$BR$288))</f>
        <v>0</v>
      </c>
      <c r="U126" s="176" cm="1">
        <f t="array" ref="U126">_xlfn.XLOOKUP(U$1,'PY1 Data(H)'!$A$1:$BR$1,_xlfn.XLOOKUP($A126,'PY1 Data(H)'!$A$1:$A$288,'PY1 Data(H)'!$A$1:$BR$288))</f>
        <v>0</v>
      </c>
      <c r="V126" s="176" cm="1">
        <f t="array" ref="V126">_xlfn.XLOOKUP(V$1,'PY1 Data(H)'!$A$1:$BR$1,_xlfn.XLOOKUP($A126,'PY1 Data(H)'!$A$1:$A$288,'PY1 Data(H)'!$A$1:$BR$288))</f>
        <v>0</v>
      </c>
      <c r="W126" s="176" cm="1">
        <f t="array" ref="W126">_xlfn.XLOOKUP(W$1,'PY1 Data(H)'!$A$1:$BR$1,_xlfn.XLOOKUP($A126,'PY1 Data(H)'!$A$1:$A$288,'PY1 Data(H)'!$A$1:$BR$288))</f>
        <v>0</v>
      </c>
      <c r="X126" s="176" cm="1">
        <f t="array" ref="X126">_xlfn.XLOOKUP(X$1,'PY1 Data(H)'!$A$1:$BR$1,_xlfn.XLOOKUP($A126,'PY1 Data(H)'!$A$1:$A$288,'PY1 Data(H)'!$A$1:$BR$288))</f>
        <v>0</v>
      </c>
      <c r="Y126" s="176" cm="1">
        <f t="array" ref="Y126">_xlfn.XLOOKUP(Y$1,'PY1 Data(H)'!$A$1:$BR$1,_xlfn.XLOOKUP($A126,'PY1 Data(H)'!$A$1:$A$288,'PY1 Data(H)'!$A$1:$BR$288))</f>
        <v>0</v>
      </c>
      <c r="Z126" s="176" cm="1">
        <f t="array" ref="Z126">_xlfn.XLOOKUP(Z$1,'PY1 Data(H)'!$A$1:$BR$1,_xlfn.XLOOKUP($A126,'PY1 Data(H)'!$A$1:$A$288,'PY1 Data(H)'!$A$1:$BR$288))</f>
        <v>0</v>
      </c>
      <c r="AA126" s="176" cm="1">
        <f t="array" ref="AA126">_xlfn.XLOOKUP(AA$1,'PY1 Data(H)'!$A$1:$BR$1,_xlfn.XLOOKUP($A126,'PY1 Data(H)'!$A$1:$A$288,'PY1 Data(H)'!$A$1:$BR$288))</f>
        <v>0</v>
      </c>
      <c r="AB126" s="176" cm="1">
        <f t="array" ref="AB126">_xlfn.XLOOKUP(AB$1,'PY1 Data(H)'!$A$1:$BR$1,_xlfn.XLOOKUP($A126,'PY1 Data(H)'!$A$1:$A$288,'PY1 Data(H)'!$A$1:$BR$288))</f>
        <v>0</v>
      </c>
      <c r="AC126" s="176" cm="1">
        <f t="array" ref="AC126">_xlfn.XLOOKUP(AC$1,'PY1 Data(H)'!$A$1:$BR$1,_xlfn.XLOOKUP($A126,'PY1 Data(H)'!$A$1:$A$288,'PY1 Data(H)'!$A$1:$BR$288))</f>
        <v>0</v>
      </c>
      <c r="AD126" s="176" cm="1">
        <f t="array" ref="AD126">_xlfn.XLOOKUP(AD$1,'PY1 Data(H)'!$A$1:$BR$1,_xlfn.XLOOKUP($A126,'PY1 Data(H)'!$A$1:$A$288,'PY1 Data(H)'!$A$1:$BR$288))</f>
        <v>0</v>
      </c>
      <c r="AE126" s="176" cm="1">
        <f t="array" ref="AE126">_xlfn.XLOOKUP(AE$1,'PY1 Data(H)'!$A$1:$BR$1,_xlfn.XLOOKUP($A126,'PY1 Data(H)'!$A$1:$A$288,'PY1 Data(H)'!$A$1:$BR$288))</f>
        <v>0</v>
      </c>
      <c r="AF126" s="176" cm="1">
        <f t="array" ref="AF126">_xlfn.XLOOKUP(AF$1,'PY1 Data(H)'!$A$1:$BR$1,_xlfn.XLOOKUP($A126,'PY1 Data(H)'!$A$1:$A$288,'PY1 Data(H)'!$A$1:$BR$288))</f>
        <v>0</v>
      </c>
      <c r="AG126" s="176" cm="1">
        <f t="array" ref="AG126">_xlfn.XLOOKUP(AG$1,'PY1 Data(H)'!$A$1:$BR$1,_xlfn.XLOOKUP($A126,'PY1 Data(H)'!$A$1:$A$288,'PY1 Data(H)'!$A$1:$BR$288))</f>
        <v>0</v>
      </c>
      <c r="AH126" s="176" cm="1">
        <f t="array" ref="AH126">_xlfn.XLOOKUP(AH$1,'PY1 Data(H)'!$A$1:$BR$1,_xlfn.XLOOKUP($A126,'PY1 Data(H)'!$A$1:$A$288,'PY1 Data(H)'!$A$1:$BR$288))</f>
        <v>0</v>
      </c>
      <c r="AI126" s="176" cm="1">
        <f t="array" ref="AI126">_xlfn.XLOOKUP(AI$1,'PY1 Data(H)'!$A$1:$BR$1,_xlfn.XLOOKUP($A126,'PY1 Data(H)'!$A$1:$A$288,'PY1 Data(H)'!$A$1:$BR$288))</f>
        <v>0</v>
      </c>
      <c r="AJ126" s="176" cm="1">
        <f t="array" ref="AJ126">_xlfn.XLOOKUP(AJ$1,'PY1 Data(H)'!$A$1:$BR$1,_xlfn.XLOOKUP($A126,'PY1 Data(H)'!$A$1:$A$288,'PY1 Data(H)'!$A$1:$BR$288))</f>
        <v>0</v>
      </c>
      <c r="AK126" s="176" cm="1">
        <f t="array" ref="AK126">_xlfn.XLOOKUP(AK$1,'PY1 Data(H)'!$A$1:$BR$1,_xlfn.XLOOKUP($A126,'PY1 Data(H)'!$A$1:$A$288,'PY1 Data(H)'!$A$1:$BR$288))</f>
        <v>0</v>
      </c>
      <c r="AL126" s="176" cm="1">
        <f t="array" ref="AL126">_xlfn.XLOOKUP(AL$1,'PY1 Data(H)'!$A$1:$BR$1,_xlfn.XLOOKUP($A126,'PY1 Data(H)'!$A$1:$A$288,'PY1 Data(H)'!$A$1:$BR$288))</f>
        <v>0</v>
      </c>
      <c r="AM126" s="176" cm="1">
        <f t="array" ref="AM126">_xlfn.XLOOKUP(AM$1,'PY1 Data(H)'!$A$1:$BR$1,_xlfn.XLOOKUP($A126,'PY1 Data(H)'!$A$1:$A$288,'PY1 Data(H)'!$A$1:$BR$288))</f>
        <v>0</v>
      </c>
      <c r="AN126" s="176" cm="1">
        <f t="array" ref="AN126">_xlfn.XLOOKUP(AN$1,'PY1 Data(H)'!$A$1:$BR$1,_xlfn.XLOOKUP($A126,'PY1 Data(H)'!$A$1:$A$288,'PY1 Data(H)'!$A$1:$BR$288))</f>
        <v>0</v>
      </c>
      <c r="AO126" s="176" cm="1">
        <f t="array" ref="AO126">_xlfn.XLOOKUP(AO$1,'PY1 Data(H)'!$A$1:$BR$1,_xlfn.XLOOKUP($A126,'PY1 Data(H)'!$A$1:$A$288,'PY1 Data(H)'!$A$1:$BR$288))</f>
        <v>0</v>
      </c>
      <c r="AP126" s="176" cm="1">
        <f t="array" ref="AP126">_xlfn.XLOOKUP(AP$1,'PY1 Data(H)'!$A$1:$BR$1,_xlfn.XLOOKUP($A126,'PY1 Data(H)'!$A$1:$A$288,'PY1 Data(H)'!$A$1:$BR$288))</f>
        <v>0</v>
      </c>
      <c r="AQ126" s="176" cm="1">
        <f t="array" ref="AQ126">_xlfn.XLOOKUP(AQ$1,'PY1 Data(H)'!$A$1:$BR$1,_xlfn.XLOOKUP($A126,'PY1 Data(H)'!$A$1:$A$288,'PY1 Data(H)'!$A$1:$BR$288))</f>
        <v>0</v>
      </c>
      <c r="AR126" s="176" cm="1">
        <f t="array" ref="AR126">_xlfn.XLOOKUP(AR$1,'PY1 Data(H)'!$A$1:$BR$1,_xlfn.XLOOKUP($A126,'PY1 Data(H)'!$A$1:$A$288,'PY1 Data(H)'!$A$1:$BR$288))</f>
        <v>0</v>
      </c>
      <c r="AS126" s="176" cm="1">
        <f t="array" ref="AS126">_xlfn.XLOOKUP(AS$1,'PY1 Data(H)'!$A$1:$BR$1,_xlfn.XLOOKUP($A126,'PY1 Data(H)'!$A$1:$A$288,'PY1 Data(H)'!$A$1:$BR$288))</f>
        <v>0</v>
      </c>
      <c r="AT126" s="176" cm="1">
        <f t="array" ref="AT126">_xlfn.XLOOKUP(AT$1,'PY1 Data(H)'!$A$1:$BR$1,_xlfn.XLOOKUP($A126,'PY1 Data(H)'!$A$1:$A$288,'PY1 Data(H)'!$A$1:$BR$288))</f>
        <v>0</v>
      </c>
      <c r="AU126" s="176" cm="1">
        <f t="array" ref="AU126">_xlfn.XLOOKUP(AU$1,'PY1 Data(H)'!$A$1:$BR$1,_xlfn.XLOOKUP($A126,'PY1 Data(H)'!$A$1:$A$288,'PY1 Data(H)'!$A$1:$BR$288))</f>
        <v>0</v>
      </c>
      <c r="AV126" s="176" cm="1">
        <f t="array" ref="AV126">_xlfn.XLOOKUP(AV$1,'PY1 Data(H)'!$A$1:$BR$1,_xlfn.XLOOKUP($A126,'PY1 Data(H)'!$A$1:$A$288,'PY1 Data(H)'!$A$1:$BR$288))</f>
        <v>0</v>
      </c>
      <c r="AW126" s="176" cm="1">
        <f t="array" ref="AW126">_xlfn.XLOOKUP(AW$1,'PY1 Data(H)'!$A$1:$BR$1,_xlfn.XLOOKUP($A126,'PY1 Data(H)'!$A$1:$A$288,'PY1 Data(H)'!$A$1:$BR$288))</f>
        <v>0</v>
      </c>
      <c r="AX126" s="176" cm="1">
        <f t="array" ref="AX126">_xlfn.XLOOKUP(AX$1,'PY1 Data(H)'!$A$1:$BR$1,_xlfn.XLOOKUP($A126,'PY1 Data(H)'!$A$1:$A$288,'PY1 Data(H)'!$A$1:$BR$288))</f>
        <v>0</v>
      </c>
      <c r="AY126" s="176" cm="1">
        <f t="array" ref="AY126">_xlfn.XLOOKUP(AY$1,'PY1 Data(H)'!$A$1:$BR$1,_xlfn.XLOOKUP($A126,'PY1 Data(H)'!$A$1:$A$288,'PY1 Data(H)'!$A$1:$BR$288))</f>
        <v>0</v>
      </c>
      <c r="AZ126" s="176" cm="1">
        <f t="array" ref="AZ126">_xlfn.XLOOKUP(AZ$1,'PY1 Data(H)'!$A$1:$BR$1,_xlfn.XLOOKUP($A126,'PY1 Data(H)'!$A$1:$A$288,'PY1 Data(H)'!$A$1:$BR$288))</f>
        <v>0</v>
      </c>
    </row>
    <row r="127" spans="1:52" x14ac:dyDescent="0.3">
      <c r="A127">
        <v>50</v>
      </c>
      <c r="D127" s="176" cm="1">
        <f t="array" ref="D127">_xlfn.XLOOKUP(D$1,'PY1 Data(H)'!$A$1:$BR$1,_xlfn.XLOOKUP($A127,'PY1 Data(H)'!$A$1:$A$288,'PY1 Data(H)'!$A$1:$BR$288))</f>
        <v>-424672</v>
      </c>
      <c r="E127" s="176" cm="1">
        <f t="array" ref="E127">_xlfn.XLOOKUP(E$1,'PY1 Data(H)'!$A$1:$BR$1,_xlfn.XLOOKUP($A127,'PY1 Data(H)'!$A$1:$A$288,'PY1 Data(H)'!$A$1:$BR$288))</f>
        <v>699082</v>
      </c>
      <c r="F127" s="176" cm="1">
        <f t="array" ref="F127">_xlfn.XLOOKUP(F$1,'PY1 Data(H)'!$A$1:$BR$1,_xlfn.XLOOKUP($A127,'PY1 Data(H)'!$A$1:$A$288,'PY1 Data(H)'!$A$1:$BR$288))</f>
        <v>2153876</v>
      </c>
      <c r="G127" s="176" cm="1">
        <f t="array" ref="G127">_xlfn.XLOOKUP(G$1,'PY1 Data(H)'!$A$1:$BR$1,_xlfn.XLOOKUP($A127,'PY1 Data(H)'!$A$1:$A$288,'PY1 Data(H)'!$A$1:$BR$288))</f>
        <v>21108043</v>
      </c>
      <c r="H127" s="176" cm="1">
        <f t="array" ref="H127">_xlfn.XLOOKUP(H$1,'PY1 Data(H)'!$A$1:$BR$1,_xlfn.XLOOKUP($A127,'PY1 Data(H)'!$A$1:$A$288,'PY1 Data(H)'!$A$1:$BR$288))</f>
        <v>41267622</v>
      </c>
      <c r="I127" s="176" cm="1">
        <f t="array" ref="I127">_xlfn.XLOOKUP(I$1,'PY1 Data(H)'!$A$1:$BR$1,_xlfn.XLOOKUP($A127,'PY1 Data(H)'!$A$1:$A$288,'PY1 Data(H)'!$A$1:$BR$288))</f>
        <v>5967870</v>
      </c>
      <c r="J127" s="176" cm="1">
        <f t="array" ref="J127">_xlfn.XLOOKUP(J$1,'PY1 Data(H)'!$A$1:$BR$1,_xlfn.XLOOKUP($A127,'PY1 Data(H)'!$A$1:$A$288,'PY1 Data(H)'!$A$1:$BR$288))</f>
        <v>25390601</v>
      </c>
      <c r="K127" s="176" cm="1">
        <f t="array" ref="K127">_xlfn.XLOOKUP(K$1,'PY1 Data(H)'!$A$1:$BR$1,_xlfn.XLOOKUP($A127,'PY1 Data(H)'!$A$1:$A$288,'PY1 Data(H)'!$A$1:$BR$288))</f>
        <v>948997</v>
      </c>
      <c r="L127" s="176" cm="1">
        <f t="array" ref="L127">_xlfn.XLOOKUP(L$1,'PY1 Data(H)'!$A$1:$BR$1,_xlfn.XLOOKUP($A127,'PY1 Data(H)'!$A$1:$A$288,'PY1 Data(H)'!$A$1:$BR$288))</f>
        <v>0</v>
      </c>
      <c r="M127" s="176" cm="1">
        <f t="array" ref="M127">_xlfn.XLOOKUP(M$1,'PY1 Data(H)'!$A$1:$BR$1,_xlfn.XLOOKUP($A127,'PY1 Data(H)'!$A$1:$A$288,'PY1 Data(H)'!$A$1:$BR$288))</f>
        <v>-95000</v>
      </c>
      <c r="N127" s="176" cm="1">
        <f t="array" ref="N127">_xlfn.XLOOKUP(N$1,'PY1 Data(H)'!$A$1:$BR$1,_xlfn.XLOOKUP($A127,'PY1 Data(H)'!$A$1:$A$288,'PY1 Data(H)'!$A$1:$BR$288))</f>
        <v>435004</v>
      </c>
      <c r="O127" s="176" cm="1">
        <f t="array" ref="O127">_xlfn.XLOOKUP(O$1,'PY1 Data(H)'!$A$1:$BR$1,_xlfn.XLOOKUP($A127,'PY1 Data(H)'!$A$1:$A$288,'PY1 Data(H)'!$A$1:$BR$288))</f>
        <v>0</v>
      </c>
      <c r="P127" s="176" cm="1">
        <f t="array" ref="P127">_xlfn.XLOOKUP(P$1,'PY1 Data(H)'!$A$1:$BR$1,_xlfn.XLOOKUP($A127,'PY1 Data(H)'!$A$1:$A$288,'PY1 Data(H)'!$A$1:$BR$288))</f>
        <v>32477036</v>
      </c>
      <c r="Q127" s="176" cm="1">
        <f t="array" ref="Q127">_xlfn.XLOOKUP(Q$1,'PY1 Data(H)'!$A$1:$BR$1,_xlfn.XLOOKUP($A127,'PY1 Data(H)'!$A$1:$A$288,'PY1 Data(H)'!$A$1:$BR$288))</f>
        <v>190881</v>
      </c>
      <c r="R127" s="176" cm="1">
        <f t="array" ref="R127">_xlfn.XLOOKUP(R$1,'PY1 Data(H)'!$A$1:$BR$1,_xlfn.XLOOKUP($A127,'PY1 Data(H)'!$A$1:$A$288,'PY1 Data(H)'!$A$1:$BR$288))</f>
        <v>-129573</v>
      </c>
      <c r="S127" s="176" cm="1">
        <f t="array" ref="S127">_xlfn.XLOOKUP(S$1,'PY1 Data(H)'!$A$1:$BR$1,_xlfn.XLOOKUP($A127,'PY1 Data(H)'!$A$1:$A$288,'PY1 Data(H)'!$A$1:$BR$288))</f>
        <v>1038568</v>
      </c>
      <c r="T127" s="176" cm="1">
        <f t="array" ref="T127">_xlfn.XLOOKUP(T$1,'PY1 Data(H)'!$A$1:$BR$1,_xlfn.XLOOKUP($A127,'PY1 Data(H)'!$A$1:$A$288,'PY1 Data(H)'!$A$1:$BR$288))</f>
        <v>372870</v>
      </c>
      <c r="U127" s="176" cm="1">
        <f t="array" ref="U127">_xlfn.XLOOKUP(U$1,'PY1 Data(H)'!$A$1:$BR$1,_xlfn.XLOOKUP($A127,'PY1 Data(H)'!$A$1:$A$288,'PY1 Data(H)'!$A$1:$BR$288))</f>
        <v>1579835</v>
      </c>
      <c r="V127" s="176" cm="1">
        <f t="array" ref="V127">_xlfn.XLOOKUP(V$1,'PY1 Data(H)'!$A$1:$BR$1,_xlfn.XLOOKUP($A127,'PY1 Data(H)'!$A$1:$A$288,'PY1 Data(H)'!$A$1:$BR$288))</f>
        <v>771198</v>
      </c>
      <c r="W127" s="176" cm="1">
        <f t="array" ref="W127">_xlfn.XLOOKUP(W$1,'PY1 Data(H)'!$A$1:$BR$1,_xlfn.XLOOKUP($A127,'PY1 Data(H)'!$A$1:$A$288,'PY1 Data(H)'!$A$1:$BR$288))</f>
        <v>169776</v>
      </c>
      <c r="X127" s="176" cm="1">
        <f t="array" ref="X127">_xlfn.XLOOKUP(X$1,'PY1 Data(H)'!$A$1:$BR$1,_xlfn.XLOOKUP($A127,'PY1 Data(H)'!$A$1:$A$288,'PY1 Data(H)'!$A$1:$BR$288))</f>
        <v>265052</v>
      </c>
      <c r="Y127" s="176" cm="1">
        <f t="array" ref="Y127">_xlfn.XLOOKUP(Y$1,'PY1 Data(H)'!$A$1:$BR$1,_xlfn.XLOOKUP($A127,'PY1 Data(H)'!$A$1:$A$288,'PY1 Data(H)'!$A$1:$BR$288))</f>
        <v>669358</v>
      </c>
      <c r="Z127" s="176" cm="1">
        <f t="array" ref="Z127">_xlfn.XLOOKUP(Z$1,'PY1 Data(H)'!$A$1:$BR$1,_xlfn.XLOOKUP($A127,'PY1 Data(H)'!$A$1:$A$288,'PY1 Data(H)'!$A$1:$BR$288))</f>
        <v>1360312</v>
      </c>
      <c r="AA127" s="176" cm="1">
        <f t="array" ref="AA127">_xlfn.XLOOKUP(AA$1,'PY1 Data(H)'!$A$1:$BR$1,_xlfn.XLOOKUP($A127,'PY1 Data(H)'!$A$1:$A$288,'PY1 Data(H)'!$A$1:$BR$288))</f>
        <v>-702571</v>
      </c>
      <c r="AB127" s="176" cm="1">
        <f t="array" ref="AB127">_xlfn.XLOOKUP(AB$1,'PY1 Data(H)'!$A$1:$BR$1,_xlfn.XLOOKUP($A127,'PY1 Data(H)'!$A$1:$A$288,'PY1 Data(H)'!$A$1:$BR$288))</f>
        <v>2230</v>
      </c>
      <c r="AC127" s="176" cm="1">
        <f t="array" ref="AC127">_xlfn.XLOOKUP(AC$1,'PY1 Data(H)'!$A$1:$BR$1,_xlfn.XLOOKUP($A127,'PY1 Data(H)'!$A$1:$A$288,'PY1 Data(H)'!$A$1:$BR$288))</f>
        <v>748751</v>
      </c>
      <c r="AD127" s="176" cm="1">
        <f t="array" ref="AD127">_xlfn.XLOOKUP(AD$1,'PY1 Data(H)'!$A$1:$BR$1,_xlfn.XLOOKUP($A127,'PY1 Data(H)'!$A$1:$A$288,'PY1 Data(H)'!$A$1:$BR$288))</f>
        <v>334050</v>
      </c>
      <c r="AE127" s="176" cm="1">
        <f t="array" ref="AE127">_xlfn.XLOOKUP(AE$1,'PY1 Data(H)'!$A$1:$BR$1,_xlfn.XLOOKUP($A127,'PY1 Data(H)'!$A$1:$A$288,'PY1 Data(H)'!$A$1:$BR$288))</f>
        <v>-212899</v>
      </c>
      <c r="AF127" s="176" cm="1">
        <f t="array" ref="AF127">_xlfn.XLOOKUP(AF$1,'PY1 Data(H)'!$A$1:$BR$1,_xlfn.XLOOKUP($A127,'PY1 Data(H)'!$A$1:$A$288,'PY1 Data(H)'!$A$1:$BR$288))</f>
        <v>9669245</v>
      </c>
      <c r="AG127" s="176" cm="1">
        <f t="array" ref="AG127">_xlfn.XLOOKUP(AG$1,'PY1 Data(H)'!$A$1:$BR$1,_xlfn.XLOOKUP($A127,'PY1 Data(H)'!$A$1:$A$288,'PY1 Data(H)'!$A$1:$BR$288))</f>
        <v>3350345</v>
      </c>
      <c r="AH127" s="176" cm="1">
        <f t="array" ref="AH127">_xlfn.XLOOKUP(AH$1,'PY1 Data(H)'!$A$1:$BR$1,_xlfn.XLOOKUP($A127,'PY1 Data(H)'!$A$1:$A$288,'PY1 Data(H)'!$A$1:$BR$288))</f>
        <v>914695</v>
      </c>
      <c r="AI127" s="176" cm="1">
        <f t="array" ref="AI127">_xlfn.XLOOKUP(AI$1,'PY1 Data(H)'!$A$1:$BR$1,_xlfn.XLOOKUP($A127,'PY1 Data(H)'!$A$1:$A$288,'PY1 Data(H)'!$A$1:$BR$288))</f>
        <v>0</v>
      </c>
      <c r="AJ127" s="176" cm="1">
        <f t="array" ref="AJ127">_xlfn.XLOOKUP(AJ$1,'PY1 Data(H)'!$A$1:$BR$1,_xlfn.XLOOKUP($A127,'PY1 Data(H)'!$A$1:$A$288,'PY1 Data(H)'!$A$1:$BR$288))</f>
        <v>956913</v>
      </c>
      <c r="AK127" s="176" cm="1">
        <f t="array" ref="AK127">_xlfn.XLOOKUP(AK$1,'PY1 Data(H)'!$A$1:$BR$1,_xlfn.XLOOKUP($A127,'PY1 Data(H)'!$A$1:$A$288,'PY1 Data(H)'!$A$1:$BR$288))</f>
        <v>-92259</v>
      </c>
      <c r="AL127" s="176" cm="1">
        <f t="array" ref="AL127">_xlfn.XLOOKUP(AL$1,'PY1 Data(H)'!$A$1:$BR$1,_xlfn.XLOOKUP($A127,'PY1 Data(H)'!$A$1:$A$288,'PY1 Data(H)'!$A$1:$BR$288))</f>
        <v>-88605</v>
      </c>
      <c r="AM127" s="176" cm="1">
        <f t="array" ref="AM127">_xlfn.XLOOKUP(AM$1,'PY1 Data(H)'!$A$1:$BR$1,_xlfn.XLOOKUP($A127,'PY1 Data(H)'!$A$1:$A$288,'PY1 Data(H)'!$A$1:$BR$288))</f>
        <v>3227418</v>
      </c>
      <c r="AN127" s="176" cm="1">
        <f t="array" ref="AN127">_xlfn.XLOOKUP(AN$1,'PY1 Data(H)'!$A$1:$BR$1,_xlfn.XLOOKUP($A127,'PY1 Data(H)'!$A$1:$A$288,'PY1 Data(H)'!$A$1:$BR$288))</f>
        <v>181637</v>
      </c>
      <c r="AO127" s="176" cm="1">
        <f t="array" ref="AO127">_xlfn.XLOOKUP(AO$1,'PY1 Data(H)'!$A$1:$BR$1,_xlfn.XLOOKUP($A127,'PY1 Data(H)'!$A$1:$A$288,'PY1 Data(H)'!$A$1:$BR$288))</f>
        <v>813409</v>
      </c>
      <c r="AP127" s="176" cm="1">
        <f t="array" ref="AP127">_xlfn.XLOOKUP(AP$1,'PY1 Data(H)'!$A$1:$BR$1,_xlfn.XLOOKUP($A127,'PY1 Data(H)'!$A$1:$A$288,'PY1 Data(H)'!$A$1:$BR$288))</f>
        <v>474329</v>
      </c>
      <c r="AQ127" s="176" cm="1">
        <f t="array" ref="AQ127">_xlfn.XLOOKUP(AQ$1,'PY1 Data(H)'!$A$1:$BR$1,_xlfn.XLOOKUP($A127,'PY1 Data(H)'!$A$1:$A$288,'PY1 Data(H)'!$A$1:$BR$288))</f>
        <v>254161</v>
      </c>
      <c r="AR127" s="176" cm="1">
        <f t="array" ref="AR127">_xlfn.XLOOKUP(AR$1,'PY1 Data(H)'!$A$1:$BR$1,_xlfn.XLOOKUP($A127,'PY1 Data(H)'!$A$1:$A$288,'PY1 Data(H)'!$A$1:$BR$288))</f>
        <v>1227875</v>
      </c>
      <c r="AS127" s="176" cm="1">
        <f t="array" ref="AS127">_xlfn.XLOOKUP(AS$1,'PY1 Data(H)'!$A$1:$BR$1,_xlfn.XLOOKUP($A127,'PY1 Data(H)'!$A$1:$A$288,'PY1 Data(H)'!$A$1:$BR$288))</f>
        <v>27265</v>
      </c>
      <c r="AT127" s="176" cm="1">
        <f t="array" ref="AT127">_xlfn.XLOOKUP(AT$1,'PY1 Data(H)'!$A$1:$BR$1,_xlfn.XLOOKUP($A127,'PY1 Data(H)'!$A$1:$A$288,'PY1 Data(H)'!$A$1:$BR$288))</f>
        <v>0</v>
      </c>
      <c r="AU127" s="176" cm="1">
        <f t="array" ref="AU127">_xlfn.XLOOKUP(AU$1,'PY1 Data(H)'!$A$1:$BR$1,_xlfn.XLOOKUP($A127,'PY1 Data(H)'!$A$1:$A$288,'PY1 Data(H)'!$A$1:$BR$288))</f>
        <v>-132014</v>
      </c>
      <c r="AV127" s="176" cm="1">
        <f t="array" ref="AV127">_xlfn.XLOOKUP(AV$1,'PY1 Data(H)'!$A$1:$BR$1,_xlfn.XLOOKUP($A127,'PY1 Data(H)'!$A$1:$A$288,'PY1 Data(H)'!$A$1:$BR$288))</f>
        <v>-55622</v>
      </c>
      <c r="AW127" s="176" cm="1">
        <f t="array" ref="AW127">_xlfn.XLOOKUP(AW$1,'PY1 Data(H)'!$A$1:$BR$1,_xlfn.XLOOKUP($A127,'PY1 Data(H)'!$A$1:$A$288,'PY1 Data(H)'!$A$1:$BR$288))</f>
        <v>0</v>
      </c>
      <c r="AX127" s="176" cm="1">
        <f t="array" ref="AX127">_xlfn.XLOOKUP(AX$1,'PY1 Data(H)'!$A$1:$BR$1,_xlfn.XLOOKUP($A127,'PY1 Data(H)'!$A$1:$A$288,'PY1 Data(H)'!$A$1:$BR$288))</f>
        <v>3366</v>
      </c>
      <c r="AY127" s="176" cm="1">
        <f t="array" ref="AY127">_xlfn.XLOOKUP(AY$1,'PY1 Data(H)'!$A$1:$BR$1,_xlfn.XLOOKUP($A127,'PY1 Data(H)'!$A$1:$A$288,'PY1 Data(H)'!$A$1:$BR$288))</f>
        <v>387757</v>
      </c>
      <c r="AZ127" s="176" cm="1">
        <f t="array" ref="AZ127">_xlfn.XLOOKUP(AZ$1,'PY1 Data(H)'!$A$1:$BR$1,_xlfn.XLOOKUP($A127,'PY1 Data(H)'!$A$1:$A$288,'PY1 Data(H)'!$A$1:$BR$288))</f>
        <v>2659824</v>
      </c>
    </row>
    <row r="128" spans="1:52" x14ac:dyDescent="0.3">
      <c r="A128">
        <v>377</v>
      </c>
      <c r="D128" s="176" cm="1">
        <f t="array" ref="D128">_xlfn.XLOOKUP(D$1,'PY1 Data(H)'!$A$1:$BR$1,_xlfn.XLOOKUP($A128,'PY1 Data(H)'!$A$1:$A$288,'PY1 Data(H)'!$A$1:$BR$288))</f>
        <v>0</v>
      </c>
      <c r="E128" s="176" cm="1">
        <f t="array" ref="E128">_xlfn.XLOOKUP(E$1,'PY1 Data(H)'!$A$1:$BR$1,_xlfn.XLOOKUP($A128,'PY1 Data(H)'!$A$1:$A$288,'PY1 Data(H)'!$A$1:$BR$288))</f>
        <v>0</v>
      </c>
      <c r="F128" s="176" cm="1">
        <f t="array" ref="F128">_xlfn.XLOOKUP(F$1,'PY1 Data(H)'!$A$1:$BR$1,_xlfn.XLOOKUP($A128,'PY1 Data(H)'!$A$1:$A$288,'PY1 Data(H)'!$A$1:$BR$288))</f>
        <v>0</v>
      </c>
      <c r="G128" s="176" cm="1">
        <f t="array" ref="G128">_xlfn.XLOOKUP(G$1,'PY1 Data(H)'!$A$1:$BR$1,_xlfn.XLOOKUP($A128,'PY1 Data(H)'!$A$1:$A$288,'PY1 Data(H)'!$A$1:$BR$288))</f>
        <v>0</v>
      </c>
      <c r="H128" s="176" cm="1">
        <f t="array" ref="H128">_xlfn.XLOOKUP(H$1,'PY1 Data(H)'!$A$1:$BR$1,_xlfn.XLOOKUP($A128,'PY1 Data(H)'!$A$1:$A$288,'PY1 Data(H)'!$A$1:$BR$288))</f>
        <v>0</v>
      </c>
      <c r="I128" s="176" cm="1">
        <f t="array" ref="I128">_xlfn.XLOOKUP(I$1,'PY1 Data(H)'!$A$1:$BR$1,_xlfn.XLOOKUP($A128,'PY1 Data(H)'!$A$1:$A$288,'PY1 Data(H)'!$A$1:$BR$288))</f>
        <v>0</v>
      </c>
      <c r="J128" s="176" cm="1">
        <f t="array" ref="J128">_xlfn.XLOOKUP(J$1,'PY1 Data(H)'!$A$1:$BR$1,_xlfn.XLOOKUP($A128,'PY1 Data(H)'!$A$1:$A$288,'PY1 Data(H)'!$A$1:$BR$288))</f>
        <v>0</v>
      </c>
      <c r="K128" s="176" cm="1">
        <f t="array" ref="K128">_xlfn.XLOOKUP(K$1,'PY1 Data(H)'!$A$1:$BR$1,_xlfn.XLOOKUP($A128,'PY1 Data(H)'!$A$1:$A$288,'PY1 Data(H)'!$A$1:$BR$288))</f>
        <v>0</v>
      </c>
      <c r="L128" s="176" cm="1">
        <f t="array" ref="L128">_xlfn.XLOOKUP(L$1,'PY1 Data(H)'!$A$1:$BR$1,_xlfn.XLOOKUP($A128,'PY1 Data(H)'!$A$1:$A$288,'PY1 Data(H)'!$A$1:$BR$288))</f>
        <v>0</v>
      </c>
      <c r="M128" s="176" cm="1">
        <f t="array" ref="M128">_xlfn.XLOOKUP(M$1,'PY1 Data(H)'!$A$1:$BR$1,_xlfn.XLOOKUP($A128,'PY1 Data(H)'!$A$1:$A$288,'PY1 Data(H)'!$A$1:$BR$288))</f>
        <v>0</v>
      </c>
      <c r="N128" s="176" cm="1">
        <f t="array" ref="N128">_xlfn.XLOOKUP(N$1,'PY1 Data(H)'!$A$1:$BR$1,_xlfn.XLOOKUP($A128,'PY1 Data(H)'!$A$1:$A$288,'PY1 Data(H)'!$A$1:$BR$288))</f>
        <v>0</v>
      </c>
      <c r="O128" s="176" cm="1">
        <f t="array" ref="O128">_xlfn.XLOOKUP(O$1,'PY1 Data(H)'!$A$1:$BR$1,_xlfn.XLOOKUP($A128,'PY1 Data(H)'!$A$1:$A$288,'PY1 Data(H)'!$A$1:$BR$288))</f>
        <v>0</v>
      </c>
      <c r="P128" s="176" cm="1">
        <f t="array" ref="P128">_xlfn.XLOOKUP(P$1,'PY1 Data(H)'!$A$1:$BR$1,_xlfn.XLOOKUP($A128,'PY1 Data(H)'!$A$1:$A$288,'PY1 Data(H)'!$A$1:$BR$288))</f>
        <v>0</v>
      </c>
      <c r="Q128" s="176" cm="1">
        <f t="array" ref="Q128">_xlfn.XLOOKUP(Q$1,'PY1 Data(H)'!$A$1:$BR$1,_xlfn.XLOOKUP($A128,'PY1 Data(H)'!$A$1:$A$288,'PY1 Data(H)'!$A$1:$BR$288))</f>
        <v>0</v>
      </c>
      <c r="R128" s="176" cm="1">
        <f t="array" ref="R128">_xlfn.XLOOKUP(R$1,'PY1 Data(H)'!$A$1:$BR$1,_xlfn.XLOOKUP($A128,'PY1 Data(H)'!$A$1:$A$288,'PY1 Data(H)'!$A$1:$BR$288))</f>
        <v>0</v>
      </c>
      <c r="S128" s="176" cm="1">
        <f t="array" ref="S128">_xlfn.XLOOKUP(S$1,'PY1 Data(H)'!$A$1:$BR$1,_xlfn.XLOOKUP($A128,'PY1 Data(H)'!$A$1:$A$288,'PY1 Data(H)'!$A$1:$BR$288))</f>
        <v>0</v>
      </c>
      <c r="T128" s="176" cm="1">
        <f t="array" ref="T128">_xlfn.XLOOKUP(T$1,'PY1 Data(H)'!$A$1:$BR$1,_xlfn.XLOOKUP($A128,'PY1 Data(H)'!$A$1:$A$288,'PY1 Data(H)'!$A$1:$BR$288))</f>
        <v>0</v>
      </c>
      <c r="U128" s="176" cm="1">
        <f t="array" ref="U128">_xlfn.XLOOKUP(U$1,'PY1 Data(H)'!$A$1:$BR$1,_xlfn.XLOOKUP($A128,'PY1 Data(H)'!$A$1:$A$288,'PY1 Data(H)'!$A$1:$BR$288))</f>
        <v>0</v>
      </c>
      <c r="V128" s="176" cm="1">
        <f t="array" ref="V128">_xlfn.XLOOKUP(V$1,'PY1 Data(H)'!$A$1:$BR$1,_xlfn.XLOOKUP($A128,'PY1 Data(H)'!$A$1:$A$288,'PY1 Data(H)'!$A$1:$BR$288))</f>
        <v>0</v>
      </c>
      <c r="W128" s="176" cm="1">
        <f t="array" ref="W128">_xlfn.XLOOKUP(W$1,'PY1 Data(H)'!$A$1:$BR$1,_xlfn.XLOOKUP($A128,'PY1 Data(H)'!$A$1:$A$288,'PY1 Data(H)'!$A$1:$BR$288))</f>
        <v>0</v>
      </c>
      <c r="X128" s="176" cm="1">
        <f t="array" ref="X128">_xlfn.XLOOKUP(X$1,'PY1 Data(H)'!$A$1:$BR$1,_xlfn.XLOOKUP($A128,'PY1 Data(H)'!$A$1:$A$288,'PY1 Data(H)'!$A$1:$BR$288))</f>
        <v>0</v>
      </c>
      <c r="Y128" s="176" cm="1">
        <f t="array" ref="Y128">_xlfn.XLOOKUP(Y$1,'PY1 Data(H)'!$A$1:$BR$1,_xlfn.XLOOKUP($A128,'PY1 Data(H)'!$A$1:$A$288,'PY1 Data(H)'!$A$1:$BR$288))</f>
        <v>0</v>
      </c>
      <c r="Z128" s="176" cm="1">
        <f t="array" ref="Z128">_xlfn.XLOOKUP(Z$1,'PY1 Data(H)'!$A$1:$BR$1,_xlfn.XLOOKUP($A128,'PY1 Data(H)'!$A$1:$A$288,'PY1 Data(H)'!$A$1:$BR$288))</f>
        <v>0</v>
      </c>
      <c r="AA128" s="176" cm="1">
        <f t="array" ref="AA128">_xlfn.XLOOKUP(AA$1,'PY1 Data(H)'!$A$1:$BR$1,_xlfn.XLOOKUP($A128,'PY1 Data(H)'!$A$1:$A$288,'PY1 Data(H)'!$A$1:$BR$288))</f>
        <v>0</v>
      </c>
      <c r="AB128" s="176" cm="1">
        <f t="array" ref="AB128">_xlfn.XLOOKUP(AB$1,'PY1 Data(H)'!$A$1:$BR$1,_xlfn.XLOOKUP($A128,'PY1 Data(H)'!$A$1:$A$288,'PY1 Data(H)'!$A$1:$BR$288))</f>
        <v>0</v>
      </c>
      <c r="AC128" s="176" cm="1">
        <f t="array" ref="AC128">_xlfn.XLOOKUP(AC$1,'PY1 Data(H)'!$A$1:$BR$1,_xlfn.XLOOKUP($A128,'PY1 Data(H)'!$A$1:$A$288,'PY1 Data(H)'!$A$1:$BR$288))</f>
        <v>0</v>
      </c>
      <c r="AD128" s="176" cm="1">
        <f t="array" ref="AD128">_xlfn.XLOOKUP(AD$1,'PY1 Data(H)'!$A$1:$BR$1,_xlfn.XLOOKUP($A128,'PY1 Data(H)'!$A$1:$A$288,'PY1 Data(H)'!$A$1:$BR$288))</f>
        <v>0</v>
      </c>
      <c r="AE128" s="176" cm="1">
        <f t="array" ref="AE128">_xlfn.XLOOKUP(AE$1,'PY1 Data(H)'!$A$1:$BR$1,_xlfn.XLOOKUP($A128,'PY1 Data(H)'!$A$1:$A$288,'PY1 Data(H)'!$A$1:$BR$288))</f>
        <v>0</v>
      </c>
      <c r="AF128" s="176" cm="1">
        <f t="array" ref="AF128">_xlfn.XLOOKUP(AF$1,'PY1 Data(H)'!$A$1:$BR$1,_xlfn.XLOOKUP($A128,'PY1 Data(H)'!$A$1:$A$288,'PY1 Data(H)'!$A$1:$BR$288))</f>
        <v>0</v>
      </c>
      <c r="AG128" s="176" cm="1">
        <f t="array" ref="AG128">_xlfn.XLOOKUP(AG$1,'PY1 Data(H)'!$A$1:$BR$1,_xlfn.XLOOKUP($A128,'PY1 Data(H)'!$A$1:$A$288,'PY1 Data(H)'!$A$1:$BR$288))</f>
        <v>0</v>
      </c>
      <c r="AH128" s="176" cm="1">
        <f t="array" ref="AH128">_xlfn.XLOOKUP(AH$1,'PY1 Data(H)'!$A$1:$BR$1,_xlfn.XLOOKUP($A128,'PY1 Data(H)'!$A$1:$A$288,'PY1 Data(H)'!$A$1:$BR$288))</f>
        <v>0</v>
      </c>
      <c r="AI128" s="176" cm="1">
        <f t="array" ref="AI128">_xlfn.XLOOKUP(AI$1,'PY1 Data(H)'!$A$1:$BR$1,_xlfn.XLOOKUP($A128,'PY1 Data(H)'!$A$1:$A$288,'PY1 Data(H)'!$A$1:$BR$288))</f>
        <v>0</v>
      </c>
      <c r="AJ128" s="176" cm="1">
        <f t="array" ref="AJ128">_xlfn.XLOOKUP(AJ$1,'PY1 Data(H)'!$A$1:$BR$1,_xlfn.XLOOKUP($A128,'PY1 Data(H)'!$A$1:$A$288,'PY1 Data(H)'!$A$1:$BR$288))</f>
        <v>0</v>
      </c>
      <c r="AK128" s="176" cm="1">
        <f t="array" ref="AK128">_xlfn.XLOOKUP(AK$1,'PY1 Data(H)'!$A$1:$BR$1,_xlfn.XLOOKUP($A128,'PY1 Data(H)'!$A$1:$A$288,'PY1 Data(H)'!$A$1:$BR$288))</f>
        <v>0</v>
      </c>
      <c r="AL128" s="176" cm="1">
        <f t="array" ref="AL128">_xlfn.XLOOKUP(AL$1,'PY1 Data(H)'!$A$1:$BR$1,_xlfn.XLOOKUP($A128,'PY1 Data(H)'!$A$1:$A$288,'PY1 Data(H)'!$A$1:$BR$288))</f>
        <v>-7910</v>
      </c>
      <c r="AM128" s="176" cm="1">
        <f t="array" ref="AM128">_xlfn.XLOOKUP(AM$1,'PY1 Data(H)'!$A$1:$BR$1,_xlfn.XLOOKUP($A128,'PY1 Data(H)'!$A$1:$A$288,'PY1 Data(H)'!$A$1:$BR$288))</f>
        <v>0</v>
      </c>
      <c r="AN128" s="176" cm="1">
        <f t="array" ref="AN128">_xlfn.XLOOKUP(AN$1,'PY1 Data(H)'!$A$1:$BR$1,_xlfn.XLOOKUP($A128,'PY1 Data(H)'!$A$1:$A$288,'PY1 Data(H)'!$A$1:$BR$288))</f>
        <v>0</v>
      </c>
      <c r="AO128" s="176" cm="1">
        <f t="array" ref="AO128">_xlfn.XLOOKUP(AO$1,'PY1 Data(H)'!$A$1:$BR$1,_xlfn.XLOOKUP($A128,'PY1 Data(H)'!$A$1:$A$288,'PY1 Data(H)'!$A$1:$BR$288))</f>
        <v>0</v>
      </c>
      <c r="AP128" s="176" cm="1">
        <f t="array" ref="AP128">_xlfn.XLOOKUP(AP$1,'PY1 Data(H)'!$A$1:$BR$1,_xlfn.XLOOKUP($A128,'PY1 Data(H)'!$A$1:$A$288,'PY1 Data(H)'!$A$1:$BR$288))</f>
        <v>0</v>
      </c>
      <c r="AQ128" s="176" cm="1">
        <f t="array" ref="AQ128">_xlfn.XLOOKUP(AQ$1,'PY1 Data(H)'!$A$1:$BR$1,_xlfn.XLOOKUP($A128,'PY1 Data(H)'!$A$1:$A$288,'PY1 Data(H)'!$A$1:$BR$288))</f>
        <v>0</v>
      </c>
      <c r="AR128" s="176" cm="1">
        <f t="array" ref="AR128">_xlfn.XLOOKUP(AR$1,'PY1 Data(H)'!$A$1:$BR$1,_xlfn.XLOOKUP($A128,'PY1 Data(H)'!$A$1:$A$288,'PY1 Data(H)'!$A$1:$BR$288))</f>
        <v>0</v>
      </c>
      <c r="AS128" s="176" cm="1">
        <f t="array" ref="AS128">_xlfn.XLOOKUP(AS$1,'PY1 Data(H)'!$A$1:$BR$1,_xlfn.XLOOKUP($A128,'PY1 Data(H)'!$A$1:$A$288,'PY1 Data(H)'!$A$1:$BR$288))</f>
        <v>0</v>
      </c>
      <c r="AT128" s="176" cm="1">
        <f t="array" ref="AT128">_xlfn.XLOOKUP(AT$1,'PY1 Data(H)'!$A$1:$BR$1,_xlfn.XLOOKUP($A128,'PY1 Data(H)'!$A$1:$A$288,'PY1 Data(H)'!$A$1:$BR$288))</f>
        <v>0</v>
      </c>
      <c r="AU128" s="176" cm="1">
        <f t="array" ref="AU128">_xlfn.XLOOKUP(AU$1,'PY1 Data(H)'!$A$1:$BR$1,_xlfn.XLOOKUP($A128,'PY1 Data(H)'!$A$1:$A$288,'PY1 Data(H)'!$A$1:$BR$288))</f>
        <v>0</v>
      </c>
      <c r="AV128" s="176" cm="1">
        <f t="array" ref="AV128">_xlfn.XLOOKUP(AV$1,'PY1 Data(H)'!$A$1:$BR$1,_xlfn.XLOOKUP($A128,'PY1 Data(H)'!$A$1:$A$288,'PY1 Data(H)'!$A$1:$BR$288))</f>
        <v>0</v>
      </c>
      <c r="AW128" s="176" cm="1">
        <f t="array" ref="AW128">_xlfn.XLOOKUP(AW$1,'PY1 Data(H)'!$A$1:$BR$1,_xlfn.XLOOKUP($A128,'PY1 Data(H)'!$A$1:$A$288,'PY1 Data(H)'!$A$1:$BR$288))</f>
        <v>0</v>
      </c>
      <c r="AX128" s="176" cm="1">
        <f t="array" ref="AX128">_xlfn.XLOOKUP(AX$1,'PY1 Data(H)'!$A$1:$BR$1,_xlfn.XLOOKUP($A128,'PY1 Data(H)'!$A$1:$A$288,'PY1 Data(H)'!$A$1:$BR$288))</f>
        <v>0</v>
      </c>
      <c r="AY128" s="176" cm="1">
        <f t="array" ref="AY128">_xlfn.XLOOKUP(AY$1,'PY1 Data(H)'!$A$1:$BR$1,_xlfn.XLOOKUP($A128,'PY1 Data(H)'!$A$1:$A$288,'PY1 Data(H)'!$A$1:$BR$288))</f>
        <v>0</v>
      </c>
      <c r="AZ128" s="176" cm="1">
        <f t="array" ref="AZ128">_xlfn.XLOOKUP(AZ$1,'PY1 Data(H)'!$A$1:$BR$1,_xlfn.XLOOKUP($A128,'PY1 Data(H)'!$A$1:$A$288,'PY1 Data(H)'!$A$1:$BR$288))</f>
        <v>0</v>
      </c>
    </row>
    <row r="129" spans="1:52" x14ac:dyDescent="0.3">
      <c r="A129">
        <v>537</v>
      </c>
      <c r="D129" s="176" cm="1">
        <f t="array" ref="D129">_xlfn.XLOOKUP(D$1,'PY1 Data(H)'!$A$1:$BR$1,_xlfn.XLOOKUP($A129,'PY1 Data(H)'!$A$1:$A$288,'PY1 Data(H)'!$A$1:$BR$288))</f>
        <v>2</v>
      </c>
      <c r="E129" s="176" cm="1">
        <f t="array" ref="E129">_xlfn.XLOOKUP(E$1,'PY1 Data(H)'!$A$1:$BR$1,_xlfn.XLOOKUP($A129,'PY1 Data(H)'!$A$1:$A$288,'PY1 Data(H)'!$A$1:$BR$288))</f>
        <v>1</v>
      </c>
      <c r="F129" s="176" cm="1">
        <f t="array" ref="F129">_xlfn.XLOOKUP(F$1,'PY1 Data(H)'!$A$1:$BR$1,_xlfn.XLOOKUP($A129,'PY1 Data(H)'!$A$1:$A$288,'PY1 Data(H)'!$A$1:$BR$288))</f>
        <v>1</v>
      </c>
      <c r="G129" s="176" cm="1">
        <f t="array" ref="G129">_xlfn.XLOOKUP(G$1,'PY1 Data(H)'!$A$1:$BR$1,_xlfn.XLOOKUP($A129,'PY1 Data(H)'!$A$1:$A$288,'PY1 Data(H)'!$A$1:$BR$288))</f>
        <v>2</v>
      </c>
      <c r="H129" s="176" cm="1">
        <f t="array" ref="H129">_xlfn.XLOOKUP(H$1,'PY1 Data(H)'!$A$1:$BR$1,_xlfn.XLOOKUP($A129,'PY1 Data(H)'!$A$1:$A$288,'PY1 Data(H)'!$A$1:$BR$288))</f>
        <v>1</v>
      </c>
      <c r="I129" s="176" cm="1">
        <f t="array" ref="I129">_xlfn.XLOOKUP(I$1,'PY1 Data(H)'!$A$1:$BR$1,_xlfn.XLOOKUP($A129,'PY1 Data(H)'!$A$1:$A$288,'PY1 Data(H)'!$A$1:$BR$288))</f>
        <v>1</v>
      </c>
      <c r="J129" s="176" cm="1">
        <f t="array" ref="J129">_xlfn.XLOOKUP(J$1,'PY1 Data(H)'!$A$1:$BR$1,_xlfn.XLOOKUP($A129,'PY1 Data(H)'!$A$1:$A$288,'PY1 Data(H)'!$A$1:$BR$288))</f>
        <v>2</v>
      </c>
      <c r="K129" s="176" cm="1">
        <f t="array" ref="K129">_xlfn.XLOOKUP(K$1,'PY1 Data(H)'!$A$1:$BR$1,_xlfn.XLOOKUP($A129,'PY1 Data(H)'!$A$1:$A$288,'PY1 Data(H)'!$A$1:$BR$288))</f>
        <v>1</v>
      </c>
      <c r="L129" s="176" cm="1">
        <f t="array" ref="L129">_xlfn.XLOOKUP(L$1,'PY1 Data(H)'!$A$1:$BR$1,_xlfn.XLOOKUP($A129,'PY1 Data(H)'!$A$1:$A$288,'PY1 Data(H)'!$A$1:$BR$288))</f>
        <v>0</v>
      </c>
      <c r="M129" s="176" cm="1">
        <f t="array" ref="M129">_xlfn.XLOOKUP(M$1,'PY1 Data(H)'!$A$1:$BR$1,_xlfn.XLOOKUP($A129,'PY1 Data(H)'!$A$1:$A$288,'PY1 Data(H)'!$A$1:$BR$288))</f>
        <v>2</v>
      </c>
      <c r="N129" s="176" cm="1">
        <f t="array" ref="N129">_xlfn.XLOOKUP(N$1,'PY1 Data(H)'!$A$1:$BR$1,_xlfn.XLOOKUP($A129,'PY1 Data(H)'!$A$1:$A$288,'PY1 Data(H)'!$A$1:$BR$288))</f>
        <v>1</v>
      </c>
      <c r="O129" s="176" cm="1">
        <f t="array" ref="O129">_xlfn.XLOOKUP(O$1,'PY1 Data(H)'!$A$1:$BR$1,_xlfn.XLOOKUP($A129,'PY1 Data(H)'!$A$1:$A$288,'PY1 Data(H)'!$A$1:$BR$288))</f>
        <v>0</v>
      </c>
      <c r="P129" s="176" cm="1">
        <f t="array" ref="P129">_xlfn.XLOOKUP(P$1,'PY1 Data(H)'!$A$1:$BR$1,_xlfn.XLOOKUP($A129,'PY1 Data(H)'!$A$1:$A$288,'PY1 Data(H)'!$A$1:$BR$288))</f>
        <v>1</v>
      </c>
      <c r="Q129" s="176" cm="1">
        <f t="array" ref="Q129">_xlfn.XLOOKUP(Q$1,'PY1 Data(H)'!$A$1:$BR$1,_xlfn.XLOOKUP($A129,'PY1 Data(H)'!$A$1:$A$288,'PY1 Data(H)'!$A$1:$BR$288))</f>
        <v>2</v>
      </c>
      <c r="R129" s="176" cm="1">
        <f t="array" ref="R129">_xlfn.XLOOKUP(R$1,'PY1 Data(H)'!$A$1:$BR$1,_xlfn.XLOOKUP($A129,'PY1 Data(H)'!$A$1:$A$288,'PY1 Data(H)'!$A$1:$BR$288))</f>
        <v>0</v>
      </c>
      <c r="S129" s="176" cm="1">
        <f t="array" ref="S129">_xlfn.XLOOKUP(S$1,'PY1 Data(H)'!$A$1:$BR$1,_xlfn.XLOOKUP($A129,'PY1 Data(H)'!$A$1:$A$288,'PY1 Data(H)'!$A$1:$BR$288))</f>
        <v>2</v>
      </c>
      <c r="T129" s="176" cm="1">
        <f t="array" ref="T129">_xlfn.XLOOKUP(T$1,'PY1 Data(H)'!$A$1:$BR$1,_xlfn.XLOOKUP($A129,'PY1 Data(H)'!$A$1:$A$288,'PY1 Data(H)'!$A$1:$BR$288))</f>
        <v>2</v>
      </c>
      <c r="U129" s="176" cm="1">
        <f t="array" ref="U129">_xlfn.XLOOKUP(U$1,'PY1 Data(H)'!$A$1:$BR$1,_xlfn.XLOOKUP($A129,'PY1 Data(H)'!$A$1:$A$288,'PY1 Data(H)'!$A$1:$BR$288))</f>
        <v>2</v>
      </c>
      <c r="V129" s="176" cm="1">
        <f t="array" ref="V129">_xlfn.XLOOKUP(V$1,'PY1 Data(H)'!$A$1:$BR$1,_xlfn.XLOOKUP($A129,'PY1 Data(H)'!$A$1:$A$288,'PY1 Data(H)'!$A$1:$BR$288))</f>
        <v>2</v>
      </c>
      <c r="W129" s="176" cm="1">
        <f t="array" ref="W129">_xlfn.XLOOKUP(W$1,'PY1 Data(H)'!$A$1:$BR$1,_xlfn.XLOOKUP($A129,'PY1 Data(H)'!$A$1:$A$288,'PY1 Data(H)'!$A$1:$BR$288))</f>
        <v>2</v>
      </c>
      <c r="X129" s="176" cm="1">
        <f t="array" ref="X129">_xlfn.XLOOKUP(X$1,'PY1 Data(H)'!$A$1:$BR$1,_xlfn.XLOOKUP($A129,'PY1 Data(H)'!$A$1:$A$288,'PY1 Data(H)'!$A$1:$BR$288))</f>
        <v>1</v>
      </c>
      <c r="Y129" s="176" cm="1">
        <f t="array" ref="Y129">_xlfn.XLOOKUP(Y$1,'PY1 Data(H)'!$A$1:$BR$1,_xlfn.XLOOKUP($A129,'PY1 Data(H)'!$A$1:$A$288,'PY1 Data(H)'!$A$1:$BR$288))</f>
        <v>0</v>
      </c>
      <c r="Z129" s="176" cm="1">
        <f t="array" ref="Z129">_xlfn.XLOOKUP(Z$1,'PY1 Data(H)'!$A$1:$BR$1,_xlfn.XLOOKUP($A129,'PY1 Data(H)'!$A$1:$A$288,'PY1 Data(H)'!$A$1:$BR$288))</f>
        <v>1</v>
      </c>
      <c r="AA129" s="176" cm="1">
        <f t="array" ref="AA129">_xlfn.XLOOKUP(AA$1,'PY1 Data(H)'!$A$1:$BR$1,_xlfn.XLOOKUP($A129,'PY1 Data(H)'!$A$1:$A$288,'PY1 Data(H)'!$A$1:$BR$288))</f>
        <v>1</v>
      </c>
      <c r="AB129" s="176" cm="1">
        <f t="array" ref="AB129">_xlfn.XLOOKUP(AB$1,'PY1 Data(H)'!$A$1:$BR$1,_xlfn.XLOOKUP($A129,'PY1 Data(H)'!$A$1:$A$288,'PY1 Data(H)'!$A$1:$BR$288))</f>
        <v>2</v>
      </c>
      <c r="AC129" s="176" cm="1">
        <f t="array" ref="AC129">_xlfn.XLOOKUP(AC$1,'PY1 Data(H)'!$A$1:$BR$1,_xlfn.XLOOKUP($A129,'PY1 Data(H)'!$A$1:$A$288,'PY1 Data(H)'!$A$1:$BR$288))</f>
        <v>2</v>
      </c>
      <c r="AD129" s="176" cm="1">
        <f t="array" ref="AD129">_xlfn.XLOOKUP(AD$1,'PY1 Data(H)'!$A$1:$BR$1,_xlfn.XLOOKUP($A129,'PY1 Data(H)'!$A$1:$A$288,'PY1 Data(H)'!$A$1:$BR$288))</f>
        <v>1</v>
      </c>
      <c r="AE129" s="176" cm="1">
        <f t="array" ref="AE129">_xlfn.XLOOKUP(AE$1,'PY1 Data(H)'!$A$1:$BR$1,_xlfn.XLOOKUP($A129,'PY1 Data(H)'!$A$1:$A$288,'PY1 Data(H)'!$A$1:$BR$288))</f>
        <v>2</v>
      </c>
      <c r="AF129" s="176" cm="1">
        <f t="array" ref="AF129">_xlfn.XLOOKUP(AF$1,'PY1 Data(H)'!$A$1:$BR$1,_xlfn.XLOOKUP($A129,'PY1 Data(H)'!$A$1:$A$288,'PY1 Data(H)'!$A$1:$BR$288))</f>
        <v>2</v>
      </c>
      <c r="AG129" s="176" cm="1">
        <f t="array" ref="AG129">_xlfn.XLOOKUP(AG$1,'PY1 Data(H)'!$A$1:$BR$1,_xlfn.XLOOKUP($A129,'PY1 Data(H)'!$A$1:$A$288,'PY1 Data(H)'!$A$1:$BR$288))</f>
        <v>1</v>
      </c>
      <c r="AH129" s="176" cm="1">
        <f t="array" ref="AH129">_xlfn.XLOOKUP(AH$1,'PY1 Data(H)'!$A$1:$BR$1,_xlfn.XLOOKUP($A129,'PY1 Data(H)'!$A$1:$A$288,'PY1 Data(H)'!$A$1:$BR$288))</f>
        <v>2</v>
      </c>
      <c r="AI129" s="176" cm="1">
        <f t="array" ref="AI129">_xlfn.XLOOKUP(AI$1,'PY1 Data(H)'!$A$1:$BR$1,_xlfn.XLOOKUP($A129,'PY1 Data(H)'!$A$1:$A$288,'PY1 Data(H)'!$A$1:$BR$288))</f>
        <v>0</v>
      </c>
      <c r="AJ129" s="176" cm="1">
        <f t="array" ref="AJ129">_xlfn.XLOOKUP(AJ$1,'PY1 Data(H)'!$A$1:$BR$1,_xlfn.XLOOKUP($A129,'PY1 Data(H)'!$A$1:$A$288,'PY1 Data(H)'!$A$1:$BR$288))</f>
        <v>1</v>
      </c>
      <c r="AK129" s="176" cm="1">
        <f t="array" ref="AK129">_xlfn.XLOOKUP(AK$1,'PY1 Data(H)'!$A$1:$BR$1,_xlfn.XLOOKUP($A129,'PY1 Data(H)'!$A$1:$A$288,'PY1 Data(H)'!$A$1:$BR$288))</f>
        <v>2</v>
      </c>
      <c r="AL129" s="176" cm="1">
        <f t="array" ref="AL129">_xlfn.XLOOKUP(AL$1,'PY1 Data(H)'!$A$1:$BR$1,_xlfn.XLOOKUP($A129,'PY1 Data(H)'!$A$1:$A$288,'PY1 Data(H)'!$A$1:$BR$288))</f>
        <v>2</v>
      </c>
      <c r="AM129" s="176" cm="1">
        <f t="array" ref="AM129">_xlfn.XLOOKUP(AM$1,'PY1 Data(H)'!$A$1:$BR$1,_xlfn.XLOOKUP($A129,'PY1 Data(H)'!$A$1:$A$288,'PY1 Data(H)'!$A$1:$BR$288))</f>
        <v>1</v>
      </c>
      <c r="AN129" s="176" cm="1">
        <f t="array" ref="AN129">_xlfn.XLOOKUP(AN$1,'PY1 Data(H)'!$A$1:$BR$1,_xlfn.XLOOKUP($A129,'PY1 Data(H)'!$A$1:$A$288,'PY1 Data(H)'!$A$1:$BR$288))</f>
        <v>2</v>
      </c>
      <c r="AO129" s="176" cm="1">
        <f t="array" ref="AO129">_xlfn.XLOOKUP(AO$1,'PY1 Data(H)'!$A$1:$BR$1,_xlfn.XLOOKUP($A129,'PY1 Data(H)'!$A$1:$A$288,'PY1 Data(H)'!$A$1:$BR$288))</f>
        <v>1</v>
      </c>
      <c r="AP129" s="176" cm="1">
        <f t="array" ref="AP129">_xlfn.XLOOKUP(AP$1,'PY1 Data(H)'!$A$1:$BR$1,_xlfn.XLOOKUP($A129,'PY1 Data(H)'!$A$1:$A$288,'PY1 Data(H)'!$A$1:$BR$288))</f>
        <v>2</v>
      </c>
      <c r="AQ129" s="176" cm="1">
        <f t="array" ref="AQ129">_xlfn.XLOOKUP(AQ$1,'PY1 Data(H)'!$A$1:$BR$1,_xlfn.XLOOKUP($A129,'PY1 Data(H)'!$A$1:$A$288,'PY1 Data(H)'!$A$1:$BR$288))</f>
        <v>1</v>
      </c>
      <c r="AR129" s="176" cm="1">
        <f t="array" ref="AR129">_xlfn.XLOOKUP(AR$1,'PY1 Data(H)'!$A$1:$BR$1,_xlfn.XLOOKUP($A129,'PY1 Data(H)'!$A$1:$A$288,'PY1 Data(H)'!$A$1:$BR$288))</f>
        <v>2</v>
      </c>
      <c r="AS129" s="176" cm="1">
        <f t="array" ref="AS129">_xlfn.XLOOKUP(AS$1,'PY1 Data(H)'!$A$1:$BR$1,_xlfn.XLOOKUP($A129,'PY1 Data(H)'!$A$1:$A$288,'PY1 Data(H)'!$A$1:$BR$288))</f>
        <v>2</v>
      </c>
      <c r="AT129" s="176" cm="1">
        <f t="array" ref="AT129">_xlfn.XLOOKUP(AT$1,'PY1 Data(H)'!$A$1:$BR$1,_xlfn.XLOOKUP($A129,'PY1 Data(H)'!$A$1:$A$288,'PY1 Data(H)'!$A$1:$BR$288))</f>
        <v>0</v>
      </c>
      <c r="AU129" s="176" cm="1">
        <f t="array" ref="AU129">_xlfn.XLOOKUP(AU$1,'PY1 Data(H)'!$A$1:$BR$1,_xlfn.XLOOKUP($A129,'PY1 Data(H)'!$A$1:$A$288,'PY1 Data(H)'!$A$1:$BR$288))</f>
        <v>2</v>
      </c>
      <c r="AV129" s="176" cm="1">
        <f t="array" ref="AV129">_xlfn.XLOOKUP(AV$1,'PY1 Data(H)'!$A$1:$BR$1,_xlfn.XLOOKUP($A129,'PY1 Data(H)'!$A$1:$A$288,'PY1 Data(H)'!$A$1:$BR$288))</f>
        <v>2</v>
      </c>
      <c r="AW129" s="176" cm="1">
        <f t="array" ref="AW129">_xlfn.XLOOKUP(AW$1,'PY1 Data(H)'!$A$1:$BR$1,_xlfn.XLOOKUP($A129,'PY1 Data(H)'!$A$1:$A$288,'PY1 Data(H)'!$A$1:$BR$288))</f>
        <v>0</v>
      </c>
      <c r="AX129" s="176" cm="1">
        <f t="array" ref="AX129">_xlfn.XLOOKUP(AX$1,'PY1 Data(H)'!$A$1:$BR$1,_xlfn.XLOOKUP($A129,'PY1 Data(H)'!$A$1:$A$288,'PY1 Data(H)'!$A$1:$BR$288))</f>
        <v>2</v>
      </c>
      <c r="AY129" s="176" cm="1">
        <f t="array" ref="AY129">_xlfn.XLOOKUP(AY$1,'PY1 Data(H)'!$A$1:$BR$1,_xlfn.XLOOKUP($A129,'PY1 Data(H)'!$A$1:$A$288,'PY1 Data(H)'!$A$1:$BR$288))</f>
        <v>1</v>
      </c>
      <c r="AZ129" s="176" cm="1">
        <f t="array" ref="AZ129">_xlfn.XLOOKUP(AZ$1,'PY1 Data(H)'!$A$1:$BR$1,_xlfn.XLOOKUP($A129,'PY1 Data(H)'!$A$1:$A$288,'PY1 Data(H)'!$A$1:$BR$288))</f>
        <v>2</v>
      </c>
    </row>
    <row r="130" spans="1:52" x14ac:dyDescent="0.3">
      <c r="A130">
        <v>538</v>
      </c>
      <c r="D130" s="176" cm="1">
        <f t="array" ref="D130">_xlfn.XLOOKUP(D$1,'PY1 Data(H)'!$A$1:$BR$1,_xlfn.XLOOKUP($A130,'PY1 Data(H)'!$A$1:$A$288,'PY1 Data(H)'!$A$1:$BR$288))</f>
        <v>2</v>
      </c>
      <c r="E130" s="176" cm="1">
        <f t="array" ref="E130">_xlfn.XLOOKUP(E$1,'PY1 Data(H)'!$A$1:$BR$1,_xlfn.XLOOKUP($A130,'PY1 Data(H)'!$A$1:$A$288,'PY1 Data(H)'!$A$1:$BR$288))</f>
        <v>1</v>
      </c>
      <c r="F130" s="176" cm="1">
        <f t="array" ref="F130">_xlfn.XLOOKUP(F$1,'PY1 Data(H)'!$A$1:$BR$1,_xlfn.XLOOKUP($A130,'PY1 Data(H)'!$A$1:$A$288,'PY1 Data(H)'!$A$1:$BR$288))</f>
        <v>1</v>
      </c>
      <c r="G130" s="176" cm="1">
        <f t="array" ref="G130">_xlfn.XLOOKUP(G$1,'PY1 Data(H)'!$A$1:$BR$1,_xlfn.XLOOKUP($A130,'PY1 Data(H)'!$A$1:$A$288,'PY1 Data(H)'!$A$1:$BR$288))</f>
        <v>2</v>
      </c>
      <c r="H130" s="176" cm="1">
        <f t="array" ref="H130">_xlfn.XLOOKUP(H$1,'PY1 Data(H)'!$A$1:$BR$1,_xlfn.XLOOKUP($A130,'PY1 Data(H)'!$A$1:$A$288,'PY1 Data(H)'!$A$1:$BR$288))</f>
        <v>2</v>
      </c>
      <c r="I130" s="176" cm="1">
        <f t="array" ref="I130">_xlfn.XLOOKUP(I$1,'PY1 Data(H)'!$A$1:$BR$1,_xlfn.XLOOKUP($A130,'PY1 Data(H)'!$A$1:$A$288,'PY1 Data(H)'!$A$1:$BR$288))</f>
        <v>1</v>
      </c>
      <c r="J130" s="176" cm="1">
        <f t="array" ref="J130">_xlfn.XLOOKUP(J$1,'PY1 Data(H)'!$A$1:$BR$1,_xlfn.XLOOKUP($A130,'PY1 Data(H)'!$A$1:$A$288,'PY1 Data(H)'!$A$1:$BR$288))</f>
        <v>2</v>
      </c>
      <c r="K130" s="176" cm="1">
        <f t="array" ref="K130">_xlfn.XLOOKUP(K$1,'PY1 Data(H)'!$A$1:$BR$1,_xlfn.XLOOKUP($A130,'PY1 Data(H)'!$A$1:$A$288,'PY1 Data(H)'!$A$1:$BR$288))</f>
        <v>2</v>
      </c>
      <c r="L130" s="176" cm="1">
        <f t="array" ref="L130">_xlfn.XLOOKUP(L$1,'PY1 Data(H)'!$A$1:$BR$1,_xlfn.XLOOKUP($A130,'PY1 Data(H)'!$A$1:$A$288,'PY1 Data(H)'!$A$1:$BR$288))</f>
        <v>0</v>
      </c>
      <c r="M130" s="176" cm="1">
        <f t="array" ref="M130">_xlfn.XLOOKUP(M$1,'PY1 Data(H)'!$A$1:$BR$1,_xlfn.XLOOKUP($A130,'PY1 Data(H)'!$A$1:$A$288,'PY1 Data(H)'!$A$1:$BR$288))</f>
        <v>2</v>
      </c>
      <c r="N130" s="176" cm="1">
        <f t="array" ref="N130">_xlfn.XLOOKUP(N$1,'PY1 Data(H)'!$A$1:$BR$1,_xlfn.XLOOKUP($A130,'PY1 Data(H)'!$A$1:$A$288,'PY1 Data(H)'!$A$1:$BR$288))</f>
        <v>1</v>
      </c>
      <c r="O130" s="176" cm="1">
        <f t="array" ref="O130">_xlfn.XLOOKUP(O$1,'PY1 Data(H)'!$A$1:$BR$1,_xlfn.XLOOKUP($A130,'PY1 Data(H)'!$A$1:$A$288,'PY1 Data(H)'!$A$1:$BR$288))</f>
        <v>0</v>
      </c>
      <c r="P130" s="176" cm="1">
        <f t="array" ref="P130">_xlfn.XLOOKUP(P$1,'PY1 Data(H)'!$A$1:$BR$1,_xlfn.XLOOKUP($A130,'PY1 Data(H)'!$A$1:$A$288,'PY1 Data(H)'!$A$1:$BR$288))</f>
        <v>1</v>
      </c>
      <c r="Q130" s="176" cm="1">
        <f t="array" ref="Q130">_xlfn.XLOOKUP(Q$1,'PY1 Data(H)'!$A$1:$BR$1,_xlfn.XLOOKUP($A130,'PY1 Data(H)'!$A$1:$A$288,'PY1 Data(H)'!$A$1:$BR$288))</f>
        <v>2</v>
      </c>
      <c r="R130" s="176" cm="1">
        <f t="array" ref="R130">_xlfn.XLOOKUP(R$1,'PY1 Data(H)'!$A$1:$BR$1,_xlfn.XLOOKUP($A130,'PY1 Data(H)'!$A$1:$A$288,'PY1 Data(H)'!$A$1:$BR$288))</f>
        <v>2</v>
      </c>
      <c r="S130" s="176" cm="1">
        <f t="array" ref="S130">_xlfn.XLOOKUP(S$1,'PY1 Data(H)'!$A$1:$BR$1,_xlfn.XLOOKUP($A130,'PY1 Data(H)'!$A$1:$A$288,'PY1 Data(H)'!$A$1:$BR$288))</f>
        <v>1</v>
      </c>
      <c r="T130" s="176" cm="1">
        <f t="array" ref="T130">_xlfn.XLOOKUP(T$1,'PY1 Data(H)'!$A$1:$BR$1,_xlfn.XLOOKUP($A130,'PY1 Data(H)'!$A$1:$A$288,'PY1 Data(H)'!$A$1:$BR$288))</f>
        <v>2</v>
      </c>
      <c r="U130" s="176" cm="1">
        <f t="array" ref="U130">_xlfn.XLOOKUP(U$1,'PY1 Data(H)'!$A$1:$BR$1,_xlfn.XLOOKUP($A130,'PY1 Data(H)'!$A$1:$A$288,'PY1 Data(H)'!$A$1:$BR$288))</f>
        <v>2</v>
      </c>
      <c r="V130" s="176" cm="1">
        <f t="array" ref="V130">_xlfn.XLOOKUP(V$1,'PY1 Data(H)'!$A$1:$BR$1,_xlfn.XLOOKUP($A130,'PY1 Data(H)'!$A$1:$A$288,'PY1 Data(H)'!$A$1:$BR$288))</f>
        <v>2</v>
      </c>
      <c r="W130" s="176" cm="1">
        <f t="array" ref="W130">_xlfn.XLOOKUP(W$1,'PY1 Data(H)'!$A$1:$BR$1,_xlfn.XLOOKUP($A130,'PY1 Data(H)'!$A$1:$A$288,'PY1 Data(H)'!$A$1:$BR$288))</f>
        <v>2</v>
      </c>
      <c r="X130" s="176" cm="1">
        <f t="array" ref="X130">_xlfn.XLOOKUP(X$1,'PY1 Data(H)'!$A$1:$BR$1,_xlfn.XLOOKUP($A130,'PY1 Data(H)'!$A$1:$A$288,'PY1 Data(H)'!$A$1:$BR$288))</f>
        <v>1</v>
      </c>
      <c r="Y130" s="176" cm="1">
        <f t="array" ref="Y130">_xlfn.XLOOKUP(Y$1,'PY1 Data(H)'!$A$1:$BR$1,_xlfn.XLOOKUP($A130,'PY1 Data(H)'!$A$1:$A$288,'PY1 Data(H)'!$A$1:$BR$288))</f>
        <v>0</v>
      </c>
      <c r="Z130" s="176" cm="1">
        <f t="array" ref="Z130">_xlfn.XLOOKUP(Z$1,'PY1 Data(H)'!$A$1:$BR$1,_xlfn.XLOOKUP($A130,'PY1 Data(H)'!$A$1:$A$288,'PY1 Data(H)'!$A$1:$BR$288))</f>
        <v>1</v>
      </c>
      <c r="AA130" s="176" cm="1">
        <f t="array" ref="AA130">_xlfn.XLOOKUP(AA$1,'PY1 Data(H)'!$A$1:$BR$1,_xlfn.XLOOKUP($A130,'PY1 Data(H)'!$A$1:$A$288,'PY1 Data(H)'!$A$1:$BR$288))</f>
        <v>2</v>
      </c>
      <c r="AB130" s="176" cm="1">
        <f t="array" ref="AB130">_xlfn.XLOOKUP(AB$1,'PY1 Data(H)'!$A$1:$BR$1,_xlfn.XLOOKUP($A130,'PY1 Data(H)'!$A$1:$A$288,'PY1 Data(H)'!$A$1:$BR$288))</f>
        <v>2</v>
      </c>
      <c r="AC130" s="176" cm="1">
        <f t="array" ref="AC130">_xlfn.XLOOKUP(AC$1,'PY1 Data(H)'!$A$1:$BR$1,_xlfn.XLOOKUP($A130,'PY1 Data(H)'!$A$1:$A$288,'PY1 Data(H)'!$A$1:$BR$288))</f>
        <v>2</v>
      </c>
      <c r="AD130" s="176" cm="1">
        <f t="array" ref="AD130">_xlfn.XLOOKUP(AD$1,'PY1 Data(H)'!$A$1:$BR$1,_xlfn.XLOOKUP($A130,'PY1 Data(H)'!$A$1:$A$288,'PY1 Data(H)'!$A$1:$BR$288))</f>
        <v>1</v>
      </c>
      <c r="AE130" s="176" cm="1">
        <f t="array" ref="AE130">_xlfn.XLOOKUP(AE$1,'PY1 Data(H)'!$A$1:$BR$1,_xlfn.XLOOKUP($A130,'PY1 Data(H)'!$A$1:$A$288,'PY1 Data(H)'!$A$1:$BR$288))</f>
        <v>2</v>
      </c>
      <c r="AF130" s="176" cm="1">
        <f t="array" ref="AF130">_xlfn.XLOOKUP(AF$1,'PY1 Data(H)'!$A$1:$BR$1,_xlfn.XLOOKUP($A130,'PY1 Data(H)'!$A$1:$A$288,'PY1 Data(H)'!$A$1:$BR$288))</f>
        <v>2</v>
      </c>
      <c r="AG130" s="176" cm="1">
        <f t="array" ref="AG130">_xlfn.XLOOKUP(AG$1,'PY1 Data(H)'!$A$1:$BR$1,_xlfn.XLOOKUP($A130,'PY1 Data(H)'!$A$1:$A$288,'PY1 Data(H)'!$A$1:$BR$288))</f>
        <v>1</v>
      </c>
      <c r="AH130" s="176" cm="1">
        <f t="array" ref="AH130">_xlfn.XLOOKUP(AH$1,'PY1 Data(H)'!$A$1:$BR$1,_xlfn.XLOOKUP($A130,'PY1 Data(H)'!$A$1:$A$288,'PY1 Data(H)'!$A$1:$BR$288))</f>
        <v>2</v>
      </c>
      <c r="AI130" s="176" cm="1">
        <f t="array" ref="AI130">_xlfn.XLOOKUP(AI$1,'PY1 Data(H)'!$A$1:$BR$1,_xlfn.XLOOKUP($A130,'PY1 Data(H)'!$A$1:$A$288,'PY1 Data(H)'!$A$1:$BR$288))</f>
        <v>0</v>
      </c>
      <c r="AJ130" s="176" cm="1">
        <f t="array" ref="AJ130">_xlfn.XLOOKUP(AJ$1,'PY1 Data(H)'!$A$1:$BR$1,_xlfn.XLOOKUP($A130,'PY1 Data(H)'!$A$1:$A$288,'PY1 Data(H)'!$A$1:$BR$288))</f>
        <v>1</v>
      </c>
      <c r="AK130" s="176" cm="1">
        <f t="array" ref="AK130">_xlfn.XLOOKUP(AK$1,'PY1 Data(H)'!$A$1:$BR$1,_xlfn.XLOOKUP($A130,'PY1 Data(H)'!$A$1:$A$288,'PY1 Data(H)'!$A$1:$BR$288))</f>
        <v>2</v>
      </c>
      <c r="AL130" s="176" cm="1">
        <f t="array" ref="AL130">_xlfn.XLOOKUP(AL$1,'PY1 Data(H)'!$A$1:$BR$1,_xlfn.XLOOKUP($A130,'PY1 Data(H)'!$A$1:$A$288,'PY1 Data(H)'!$A$1:$BR$288))</f>
        <v>1</v>
      </c>
      <c r="AM130" s="176" cm="1">
        <f t="array" ref="AM130">_xlfn.XLOOKUP(AM$1,'PY1 Data(H)'!$A$1:$BR$1,_xlfn.XLOOKUP($A130,'PY1 Data(H)'!$A$1:$A$288,'PY1 Data(H)'!$A$1:$BR$288))</f>
        <v>2</v>
      </c>
      <c r="AN130" s="176" cm="1">
        <f t="array" ref="AN130">_xlfn.XLOOKUP(AN$1,'PY1 Data(H)'!$A$1:$BR$1,_xlfn.XLOOKUP($A130,'PY1 Data(H)'!$A$1:$A$288,'PY1 Data(H)'!$A$1:$BR$288))</f>
        <v>2</v>
      </c>
      <c r="AO130" s="176" cm="1">
        <f t="array" ref="AO130">_xlfn.XLOOKUP(AO$1,'PY1 Data(H)'!$A$1:$BR$1,_xlfn.XLOOKUP($A130,'PY1 Data(H)'!$A$1:$A$288,'PY1 Data(H)'!$A$1:$BR$288))</f>
        <v>1</v>
      </c>
      <c r="AP130" s="176" cm="1">
        <f t="array" ref="AP130">_xlfn.XLOOKUP(AP$1,'PY1 Data(H)'!$A$1:$BR$1,_xlfn.XLOOKUP($A130,'PY1 Data(H)'!$A$1:$A$288,'PY1 Data(H)'!$A$1:$BR$288))</f>
        <v>1</v>
      </c>
      <c r="AQ130" s="176" cm="1">
        <f t="array" ref="AQ130">_xlfn.XLOOKUP(AQ$1,'PY1 Data(H)'!$A$1:$BR$1,_xlfn.XLOOKUP($A130,'PY1 Data(H)'!$A$1:$A$288,'PY1 Data(H)'!$A$1:$BR$288))</f>
        <v>1</v>
      </c>
      <c r="AR130" s="176" cm="1">
        <f t="array" ref="AR130">_xlfn.XLOOKUP(AR$1,'PY1 Data(H)'!$A$1:$BR$1,_xlfn.XLOOKUP($A130,'PY1 Data(H)'!$A$1:$A$288,'PY1 Data(H)'!$A$1:$BR$288))</f>
        <v>1</v>
      </c>
      <c r="AS130" s="176" cm="1">
        <f t="array" ref="AS130">_xlfn.XLOOKUP(AS$1,'PY1 Data(H)'!$A$1:$BR$1,_xlfn.XLOOKUP($A130,'PY1 Data(H)'!$A$1:$A$288,'PY1 Data(H)'!$A$1:$BR$288))</f>
        <v>2</v>
      </c>
      <c r="AT130" s="176" cm="1">
        <f t="array" ref="AT130">_xlfn.XLOOKUP(AT$1,'PY1 Data(H)'!$A$1:$BR$1,_xlfn.XLOOKUP($A130,'PY1 Data(H)'!$A$1:$A$288,'PY1 Data(H)'!$A$1:$BR$288))</f>
        <v>0</v>
      </c>
      <c r="AU130" s="176" cm="1">
        <f t="array" ref="AU130">_xlfn.XLOOKUP(AU$1,'PY1 Data(H)'!$A$1:$BR$1,_xlfn.XLOOKUP($A130,'PY1 Data(H)'!$A$1:$A$288,'PY1 Data(H)'!$A$1:$BR$288))</f>
        <v>2</v>
      </c>
      <c r="AV130" s="176" cm="1">
        <f t="array" ref="AV130">_xlfn.XLOOKUP(AV$1,'PY1 Data(H)'!$A$1:$BR$1,_xlfn.XLOOKUP($A130,'PY1 Data(H)'!$A$1:$A$288,'PY1 Data(H)'!$A$1:$BR$288))</f>
        <v>2</v>
      </c>
      <c r="AW130" s="176" cm="1">
        <f t="array" ref="AW130">_xlfn.XLOOKUP(AW$1,'PY1 Data(H)'!$A$1:$BR$1,_xlfn.XLOOKUP($A130,'PY1 Data(H)'!$A$1:$A$288,'PY1 Data(H)'!$A$1:$BR$288))</f>
        <v>0</v>
      </c>
      <c r="AX130" s="176" cm="1">
        <f t="array" ref="AX130">_xlfn.XLOOKUP(AX$1,'PY1 Data(H)'!$A$1:$BR$1,_xlfn.XLOOKUP($A130,'PY1 Data(H)'!$A$1:$A$288,'PY1 Data(H)'!$A$1:$BR$288))</f>
        <v>2</v>
      </c>
      <c r="AY130" s="176" cm="1">
        <f t="array" ref="AY130">_xlfn.XLOOKUP(AY$1,'PY1 Data(H)'!$A$1:$BR$1,_xlfn.XLOOKUP($A130,'PY1 Data(H)'!$A$1:$A$288,'PY1 Data(H)'!$A$1:$BR$288))</f>
        <v>0</v>
      </c>
      <c r="AZ130" s="176" cm="1">
        <f t="array" ref="AZ130">_xlfn.XLOOKUP(AZ$1,'PY1 Data(H)'!$A$1:$BR$1,_xlfn.XLOOKUP($A130,'PY1 Data(H)'!$A$1:$A$288,'PY1 Data(H)'!$A$1:$BR$288))</f>
        <v>2</v>
      </c>
    </row>
    <row r="131" spans="1:52" x14ac:dyDescent="0.3">
      <c r="D131" s="176" t="e" cm="1">
        <f t="array" ref="D131">_xlfn.XLOOKUP(D$1,'PY1 Data(H)'!$A$1:$BR$1,_xlfn.XLOOKUP($A131,'PY1 Data(H)'!$A$1:$A$288,'PY1 Data(H)'!$A$1:$BR$288))</f>
        <v>#N/A</v>
      </c>
      <c r="E131" s="176" t="e" cm="1">
        <f t="array" ref="E131">_xlfn.XLOOKUP(E$1,'PY1 Data(H)'!$A$1:$BR$1,_xlfn.XLOOKUP($A131,'PY1 Data(H)'!$A$1:$A$288,'PY1 Data(H)'!$A$1:$BR$288))</f>
        <v>#N/A</v>
      </c>
      <c r="F131" s="176" t="e" cm="1">
        <f t="array" ref="F131">_xlfn.XLOOKUP(F$1,'PY1 Data(H)'!$A$1:$BR$1,_xlfn.XLOOKUP($A131,'PY1 Data(H)'!$A$1:$A$288,'PY1 Data(H)'!$A$1:$BR$288))</f>
        <v>#N/A</v>
      </c>
      <c r="G131" s="176" t="e" cm="1">
        <f t="array" ref="G131">_xlfn.XLOOKUP(G$1,'PY1 Data(H)'!$A$1:$BR$1,_xlfn.XLOOKUP($A131,'PY1 Data(H)'!$A$1:$A$288,'PY1 Data(H)'!$A$1:$BR$288))</f>
        <v>#N/A</v>
      </c>
      <c r="H131" s="176" t="e" cm="1">
        <f t="array" ref="H131">_xlfn.XLOOKUP(H$1,'PY1 Data(H)'!$A$1:$BR$1,_xlfn.XLOOKUP($A131,'PY1 Data(H)'!$A$1:$A$288,'PY1 Data(H)'!$A$1:$BR$288))</f>
        <v>#N/A</v>
      </c>
      <c r="I131" s="176" t="e" cm="1">
        <f t="array" ref="I131">_xlfn.XLOOKUP(I$1,'PY1 Data(H)'!$A$1:$BR$1,_xlfn.XLOOKUP($A131,'PY1 Data(H)'!$A$1:$A$288,'PY1 Data(H)'!$A$1:$BR$288))</f>
        <v>#N/A</v>
      </c>
      <c r="J131" s="176" t="e" cm="1">
        <f t="array" ref="J131">_xlfn.XLOOKUP(J$1,'PY1 Data(H)'!$A$1:$BR$1,_xlfn.XLOOKUP($A131,'PY1 Data(H)'!$A$1:$A$288,'PY1 Data(H)'!$A$1:$BR$288))</f>
        <v>#N/A</v>
      </c>
      <c r="K131" s="176" t="e" cm="1">
        <f t="array" ref="K131">_xlfn.XLOOKUP(K$1,'PY1 Data(H)'!$A$1:$BR$1,_xlfn.XLOOKUP($A131,'PY1 Data(H)'!$A$1:$A$288,'PY1 Data(H)'!$A$1:$BR$288))</f>
        <v>#N/A</v>
      </c>
      <c r="L131" s="176" t="e" cm="1">
        <f t="array" ref="L131">_xlfn.XLOOKUP(L$1,'PY1 Data(H)'!$A$1:$BR$1,_xlfn.XLOOKUP($A131,'PY1 Data(H)'!$A$1:$A$288,'PY1 Data(H)'!$A$1:$BR$288))</f>
        <v>#N/A</v>
      </c>
      <c r="M131" s="176" t="e" cm="1">
        <f t="array" ref="M131">_xlfn.XLOOKUP(M$1,'PY1 Data(H)'!$A$1:$BR$1,_xlfn.XLOOKUP($A131,'PY1 Data(H)'!$A$1:$A$288,'PY1 Data(H)'!$A$1:$BR$288))</f>
        <v>#N/A</v>
      </c>
      <c r="N131" s="176" t="e" cm="1">
        <f t="array" ref="N131">_xlfn.XLOOKUP(N$1,'PY1 Data(H)'!$A$1:$BR$1,_xlfn.XLOOKUP($A131,'PY1 Data(H)'!$A$1:$A$288,'PY1 Data(H)'!$A$1:$BR$288))</f>
        <v>#N/A</v>
      </c>
      <c r="O131" s="176" t="e" cm="1">
        <f t="array" ref="O131">_xlfn.XLOOKUP(O$1,'PY1 Data(H)'!$A$1:$BR$1,_xlfn.XLOOKUP($A131,'PY1 Data(H)'!$A$1:$A$288,'PY1 Data(H)'!$A$1:$BR$288))</f>
        <v>#N/A</v>
      </c>
      <c r="P131" s="176" t="e" cm="1">
        <f t="array" ref="P131">_xlfn.XLOOKUP(P$1,'PY1 Data(H)'!$A$1:$BR$1,_xlfn.XLOOKUP($A131,'PY1 Data(H)'!$A$1:$A$288,'PY1 Data(H)'!$A$1:$BR$288))</f>
        <v>#N/A</v>
      </c>
      <c r="Q131" s="176" t="e" cm="1">
        <f t="array" ref="Q131">_xlfn.XLOOKUP(Q$1,'PY1 Data(H)'!$A$1:$BR$1,_xlfn.XLOOKUP($A131,'PY1 Data(H)'!$A$1:$A$288,'PY1 Data(H)'!$A$1:$BR$288))</f>
        <v>#N/A</v>
      </c>
      <c r="R131" s="176" t="e" cm="1">
        <f t="array" ref="R131">_xlfn.XLOOKUP(R$1,'PY1 Data(H)'!$A$1:$BR$1,_xlfn.XLOOKUP($A131,'PY1 Data(H)'!$A$1:$A$288,'PY1 Data(H)'!$A$1:$BR$288))</f>
        <v>#N/A</v>
      </c>
      <c r="S131" s="176" t="e" cm="1">
        <f t="array" ref="S131">_xlfn.XLOOKUP(S$1,'PY1 Data(H)'!$A$1:$BR$1,_xlfn.XLOOKUP($A131,'PY1 Data(H)'!$A$1:$A$288,'PY1 Data(H)'!$A$1:$BR$288))</f>
        <v>#N/A</v>
      </c>
      <c r="T131" s="176" t="e" cm="1">
        <f t="array" ref="T131">_xlfn.XLOOKUP(T$1,'PY1 Data(H)'!$A$1:$BR$1,_xlfn.XLOOKUP($A131,'PY1 Data(H)'!$A$1:$A$288,'PY1 Data(H)'!$A$1:$BR$288))</f>
        <v>#N/A</v>
      </c>
      <c r="U131" s="176" t="e" cm="1">
        <f t="array" ref="U131">_xlfn.XLOOKUP(U$1,'PY1 Data(H)'!$A$1:$BR$1,_xlfn.XLOOKUP($A131,'PY1 Data(H)'!$A$1:$A$288,'PY1 Data(H)'!$A$1:$BR$288))</f>
        <v>#N/A</v>
      </c>
      <c r="V131" s="176" t="e" cm="1">
        <f t="array" ref="V131">_xlfn.XLOOKUP(V$1,'PY1 Data(H)'!$A$1:$BR$1,_xlfn.XLOOKUP($A131,'PY1 Data(H)'!$A$1:$A$288,'PY1 Data(H)'!$A$1:$BR$288))</f>
        <v>#N/A</v>
      </c>
      <c r="W131" s="176" t="e" cm="1">
        <f t="array" ref="W131">_xlfn.XLOOKUP(W$1,'PY1 Data(H)'!$A$1:$BR$1,_xlfn.XLOOKUP($A131,'PY1 Data(H)'!$A$1:$A$288,'PY1 Data(H)'!$A$1:$BR$288))</f>
        <v>#N/A</v>
      </c>
      <c r="X131" s="176" t="e" cm="1">
        <f t="array" ref="X131">_xlfn.XLOOKUP(X$1,'PY1 Data(H)'!$A$1:$BR$1,_xlfn.XLOOKUP($A131,'PY1 Data(H)'!$A$1:$A$288,'PY1 Data(H)'!$A$1:$BR$288))</f>
        <v>#N/A</v>
      </c>
      <c r="Y131" s="176" t="e" cm="1">
        <f t="array" ref="Y131">_xlfn.XLOOKUP(Y$1,'PY1 Data(H)'!$A$1:$BR$1,_xlfn.XLOOKUP($A131,'PY1 Data(H)'!$A$1:$A$288,'PY1 Data(H)'!$A$1:$BR$288))</f>
        <v>#N/A</v>
      </c>
      <c r="Z131" s="176" t="e" cm="1">
        <f t="array" ref="Z131">_xlfn.XLOOKUP(Z$1,'PY1 Data(H)'!$A$1:$BR$1,_xlfn.XLOOKUP($A131,'PY1 Data(H)'!$A$1:$A$288,'PY1 Data(H)'!$A$1:$BR$288))</f>
        <v>#N/A</v>
      </c>
      <c r="AA131" s="176" t="e" cm="1">
        <f t="array" ref="AA131">_xlfn.XLOOKUP(AA$1,'PY1 Data(H)'!$A$1:$BR$1,_xlfn.XLOOKUP($A131,'PY1 Data(H)'!$A$1:$A$288,'PY1 Data(H)'!$A$1:$BR$288))</f>
        <v>#N/A</v>
      </c>
      <c r="AB131" s="176" t="e" cm="1">
        <f t="array" ref="AB131">_xlfn.XLOOKUP(AB$1,'PY1 Data(H)'!$A$1:$BR$1,_xlfn.XLOOKUP($A131,'PY1 Data(H)'!$A$1:$A$288,'PY1 Data(H)'!$A$1:$BR$288))</f>
        <v>#N/A</v>
      </c>
      <c r="AC131" s="176" t="e" cm="1">
        <f t="array" ref="AC131">_xlfn.XLOOKUP(AC$1,'PY1 Data(H)'!$A$1:$BR$1,_xlfn.XLOOKUP($A131,'PY1 Data(H)'!$A$1:$A$288,'PY1 Data(H)'!$A$1:$BR$288))</f>
        <v>#N/A</v>
      </c>
      <c r="AD131" s="176" t="e" cm="1">
        <f t="array" ref="AD131">_xlfn.XLOOKUP(AD$1,'PY1 Data(H)'!$A$1:$BR$1,_xlfn.XLOOKUP($A131,'PY1 Data(H)'!$A$1:$A$288,'PY1 Data(H)'!$A$1:$BR$288))</f>
        <v>#N/A</v>
      </c>
      <c r="AE131" s="176" t="e" cm="1">
        <f t="array" ref="AE131">_xlfn.XLOOKUP(AE$1,'PY1 Data(H)'!$A$1:$BR$1,_xlfn.XLOOKUP($A131,'PY1 Data(H)'!$A$1:$A$288,'PY1 Data(H)'!$A$1:$BR$288))</f>
        <v>#N/A</v>
      </c>
      <c r="AF131" s="176" t="e" cm="1">
        <f t="array" ref="AF131">_xlfn.XLOOKUP(AF$1,'PY1 Data(H)'!$A$1:$BR$1,_xlfn.XLOOKUP($A131,'PY1 Data(H)'!$A$1:$A$288,'PY1 Data(H)'!$A$1:$BR$288))</f>
        <v>#N/A</v>
      </c>
      <c r="AG131" s="176" t="e" cm="1">
        <f t="array" ref="AG131">_xlfn.XLOOKUP(AG$1,'PY1 Data(H)'!$A$1:$BR$1,_xlfn.XLOOKUP($A131,'PY1 Data(H)'!$A$1:$A$288,'PY1 Data(H)'!$A$1:$BR$288))</f>
        <v>#N/A</v>
      </c>
      <c r="AH131" s="176" t="e" cm="1">
        <f t="array" ref="AH131">_xlfn.XLOOKUP(AH$1,'PY1 Data(H)'!$A$1:$BR$1,_xlfn.XLOOKUP($A131,'PY1 Data(H)'!$A$1:$A$288,'PY1 Data(H)'!$A$1:$BR$288))</f>
        <v>#N/A</v>
      </c>
      <c r="AI131" s="176" t="e" cm="1">
        <f t="array" ref="AI131">_xlfn.XLOOKUP(AI$1,'PY1 Data(H)'!$A$1:$BR$1,_xlfn.XLOOKUP($A131,'PY1 Data(H)'!$A$1:$A$288,'PY1 Data(H)'!$A$1:$BR$288))</f>
        <v>#N/A</v>
      </c>
      <c r="AJ131" s="176" t="e" cm="1">
        <f t="array" ref="AJ131">_xlfn.XLOOKUP(AJ$1,'PY1 Data(H)'!$A$1:$BR$1,_xlfn.XLOOKUP($A131,'PY1 Data(H)'!$A$1:$A$288,'PY1 Data(H)'!$A$1:$BR$288))</f>
        <v>#N/A</v>
      </c>
      <c r="AK131" s="176" t="e" cm="1">
        <f t="array" ref="AK131">_xlfn.XLOOKUP(AK$1,'PY1 Data(H)'!$A$1:$BR$1,_xlfn.XLOOKUP($A131,'PY1 Data(H)'!$A$1:$A$288,'PY1 Data(H)'!$A$1:$BR$288))</f>
        <v>#N/A</v>
      </c>
      <c r="AL131" s="176" t="e" cm="1">
        <f t="array" ref="AL131">_xlfn.XLOOKUP(AL$1,'PY1 Data(H)'!$A$1:$BR$1,_xlfn.XLOOKUP($A131,'PY1 Data(H)'!$A$1:$A$288,'PY1 Data(H)'!$A$1:$BR$288))</f>
        <v>#N/A</v>
      </c>
      <c r="AM131" s="176" t="e" cm="1">
        <f t="array" ref="AM131">_xlfn.XLOOKUP(AM$1,'PY1 Data(H)'!$A$1:$BR$1,_xlfn.XLOOKUP($A131,'PY1 Data(H)'!$A$1:$A$288,'PY1 Data(H)'!$A$1:$BR$288))</f>
        <v>#N/A</v>
      </c>
      <c r="AN131" s="176" t="e" cm="1">
        <f t="array" ref="AN131">_xlfn.XLOOKUP(AN$1,'PY1 Data(H)'!$A$1:$BR$1,_xlfn.XLOOKUP($A131,'PY1 Data(H)'!$A$1:$A$288,'PY1 Data(H)'!$A$1:$BR$288))</f>
        <v>#N/A</v>
      </c>
      <c r="AO131" s="176" t="e" cm="1">
        <f t="array" ref="AO131">_xlfn.XLOOKUP(AO$1,'PY1 Data(H)'!$A$1:$BR$1,_xlfn.XLOOKUP($A131,'PY1 Data(H)'!$A$1:$A$288,'PY1 Data(H)'!$A$1:$BR$288))</f>
        <v>#N/A</v>
      </c>
      <c r="AP131" s="176" t="e" cm="1">
        <f t="array" ref="AP131">_xlfn.XLOOKUP(AP$1,'PY1 Data(H)'!$A$1:$BR$1,_xlfn.XLOOKUP($A131,'PY1 Data(H)'!$A$1:$A$288,'PY1 Data(H)'!$A$1:$BR$288))</f>
        <v>#N/A</v>
      </c>
      <c r="AQ131" s="176" t="e" cm="1">
        <f t="array" ref="AQ131">_xlfn.XLOOKUP(AQ$1,'PY1 Data(H)'!$A$1:$BR$1,_xlfn.XLOOKUP($A131,'PY1 Data(H)'!$A$1:$A$288,'PY1 Data(H)'!$A$1:$BR$288))</f>
        <v>#N/A</v>
      </c>
      <c r="AR131" s="176" t="e" cm="1">
        <f t="array" ref="AR131">_xlfn.XLOOKUP(AR$1,'PY1 Data(H)'!$A$1:$BR$1,_xlfn.XLOOKUP($A131,'PY1 Data(H)'!$A$1:$A$288,'PY1 Data(H)'!$A$1:$BR$288))</f>
        <v>#N/A</v>
      </c>
      <c r="AS131" s="176" t="e" cm="1">
        <f t="array" ref="AS131">_xlfn.XLOOKUP(AS$1,'PY1 Data(H)'!$A$1:$BR$1,_xlfn.XLOOKUP($A131,'PY1 Data(H)'!$A$1:$A$288,'PY1 Data(H)'!$A$1:$BR$288))</f>
        <v>#N/A</v>
      </c>
      <c r="AT131" s="176" t="e" cm="1">
        <f t="array" ref="AT131">_xlfn.XLOOKUP(AT$1,'PY1 Data(H)'!$A$1:$BR$1,_xlfn.XLOOKUP($A131,'PY1 Data(H)'!$A$1:$A$288,'PY1 Data(H)'!$A$1:$BR$288))</f>
        <v>#N/A</v>
      </c>
      <c r="AU131" s="176" t="e" cm="1">
        <f t="array" ref="AU131">_xlfn.XLOOKUP(AU$1,'PY1 Data(H)'!$A$1:$BR$1,_xlfn.XLOOKUP($A131,'PY1 Data(H)'!$A$1:$A$288,'PY1 Data(H)'!$A$1:$BR$288))</f>
        <v>#N/A</v>
      </c>
      <c r="AV131" s="176" t="e" cm="1">
        <f t="array" ref="AV131">_xlfn.XLOOKUP(AV$1,'PY1 Data(H)'!$A$1:$BR$1,_xlfn.XLOOKUP($A131,'PY1 Data(H)'!$A$1:$A$288,'PY1 Data(H)'!$A$1:$BR$288))</f>
        <v>#N/A</v>
      </c>
      <c r="AW131" s="176" t="e" cm="1">
        <f t="array" ref="AW131">_xlfn.XLOOKUP(AW$1,'PY1 Data(H)'!$A$1:$BR$1,_xlfn.XLOOKUP($A131,'PY1 Data(H)'!$A$1:$A$288,'PY1 Data(H)'!$A$1:$BR$288))</f>
        <v>#N/A</v>
      </c>
      <c r="AX131" s="176" t="e" cm="1">
        <f t="array" ref="AX131">_xlfn.XLOOKUP(AX$1,'PY1 Data(H)'!$A$1:$BR$1,_xlfn.XLOOKUP($A131,'PY1 Data(H)'!$A$1:$A$288,'PY1 Data(H)'!$A$1:$BR$288))</f>
        <v>#N/A</v>
      </c>
      <c r="AY131" s="176" t="e" cm="1">
        <f t="array" ref="AY131">_xlfn.XLOOKUP(AY$1,'PY1 Data(H)'!$A$1:$BR$1,_xlfn.XLOOKUP($A131,'PY1 Data(H)'!$A$1:$A$288,'PY1 Data(H)'!$A$1:$BR$288))</f>
        <v>#N/A</v>
      </c>
      <c r="AZ131" s="176" t="e" cm="1">
        <f t="array" ref="AZ131">_xlfn.XLOOKUP(AZ$1,'PY1 Data(H)'!$A$1:$BR$1,_xlfn.XLOOKUP($A131,'PY1 Data(H)'!$A$1:$A$288,'PY1 Data(H)'!$A$1:$BR$288))</f>
        <v>#N/A</v>
      </c>
    </row>
    <row r="132" spans="1:52" x14ac:dyDescent="0.3">
      <c r="A132">
        <v>97</v>
      </c>
      <c r="D132" s="176" cm="1">
        <f t="array" ref="D132">_xlfn.XLOOKUP(D$1,'PY1 Data(H)'!$A$1:$BR$1,_xlfn.XLOOKUP($A132,'PY1 Data(H)'!$A$1:$A$288,'PY1 Data(H)'!$A$1:$BR$288))</f>
        <v>0</v>
      </c>
      <c r="E132" s="176" cm="1">
        <f t="array" ref="E132">_xlfn.XLOOKUP(E$1,'PY1 Data(H)'!$A$1:$BR$1,_xlfn.XLOOKUP($A132,'PY1 Data(H)'!$A$1:$A$288,'PY1 Data(H)'!$A$1:$BR$288))</f>
        <v>0</v>
      </c>
      <c r="F132" s="176" cm="1">
        <f t="array" ref="F132">_xlfn.XLOOKUP(F$1,'PY1 Data(H)'!$A$1:$BR$1,_xlfn.XLOOKUP($A132,'PY1 Data(H)'!$A$1:$A$288,'PY1 Data(H)'!$A$1:$BR$288))</f>
        <v>0</v>
      </c>
      <c r="G132" s="176" cm="1">
        <f t="array" ref="G132">_xlfn.XLOOKUP(G$1,'PY1 Data(H)'!$A$1:$BR$1,_xlfn.XLOOKUP($A132,'PY1 Data(H)'!$A$1:$A$288,'PY1 Data(H)'!$A$1:$BR$288))</f>
        <v>0</v>
      </c>
      <c r="H132" s="176" cm="1">
        <f t="array" ref="H132">_xlfn.XLOOKUP(H$1,'PY1 Data(H)'!$A$1:$BR$1,_xlfn.XLOOKUP($A132,'PY1 Data(H)'!$A$1:$A$288,'PY1 Data(H)'!$A$1:$BR$288))</f>
        <v>0</v>
      </c>
      <c r="I132" s="176" cm="1">
        <f t="array" ref="I132">_xlfn.XLOOKUP(I$1,'PY1 Data(H)'!$A$1:$BR$1,_xlfn.XLOOKUP($A132,'PY1 Data(H)'!$A$1:$A$288,'PY1 Data(H)'!$A$1:$BR$288))</f>
        <v>0</v>
      </c>
      <c r="J132" s="176" cm="1">
        <f t="array" ref="J132">_xlfn.XLOOKUP(J$1,'PY1 Data(H)'!$A$1:$BR$1,_xlfn.XLOOKUP($A132,'PY1 Data(H)'!$A$1:$A$288,'PY1 Data(H)'!$A$1:$BR$288))</f>
        <v>0</v>
      </c>
      <c r="K132" s="176" cm="1">
        <f t="array" ref="K132">_xlfn.XLOOKUP(K$1,'PY1 Data(H)'!$A$1:$BR$1,_xlfn.XLOOKUP($A132,'PY1 Data(H)'!$A$1:$A$288,'PY1 Data(H)'!$A$1:$BR$288))</f>
        <v>0</v>
      </c>
      <c r="L132" s="176" cm="1">
        <f t="array" ref="L132">_xlfn.XLOOKUP(L$1,'PY1 Data(H)'!$A$1:$BR$1,_xlfn.XLOOKUP($A132,'PY1 Data(H)'!$A$1:$A$288,'PY1 Data(H)'!$A$1:$BR$288))</f>
        <v>0</v>
      </c>
      <c r="M132" s="176" cm="1">
        <f t="array" ref="M132">_xlfn.XLOOKUP(M$1,'PY1 Data(H)'!$A$1:$BR$1,_xlfn.XLOOKUP($A132,'PY1 Data(H)'!$A$1:$A$288,'PY1 Data(H)'!$A$1:$BR$288))</f>
        <v>0</v>
      </c>
      <c r="N132" s="176" cm="1">
        <f t="array" ref="N132">_xlfn.XLOOKUP(N$1,'PY1 Data(H)'!$A$1:$BR$1,_xlfn.XLOOKUP($A132,'PY1 Data(H)'!$A$1:$A$288,'PY1 Data(H)'!$A$1:$BR$288))</f>
        <v>0</v>
      </c>
      <c r="O132" s="176" cm="1">
        <f t="array" ref="O132">_xlfn.XLOOKUP(O$1,'PY1 Data(H)'!$A$1:$BR$1,_xlfn.XLOOKUP($A132,'PY1 Data(H)'!$A$1:$A$288,'PY1 Data(H)'!$A$1:$BR$288))</f>
        <v>0</v>
      </c>
      <c r="P132" s="176" cm="1">
        <f t="array" ref="P132">_xlfn.XLOOKUP(P$1,'PY1 Data(H)'!$A$1:$BR$1,_xlfn.XLOOKUP($A132,'PY1 Data(H)'!$A$1:$A$288,'PY1 Data(H)'!$A$1:$BR$288))</f>
        <v>185378864</v>
      </c>
      <c r="Q132" s="176" cm="1">
        <f t="array" ref="Q132">_xlfn.XLOOKUP(Q$1,'PY1 Data(H)'!$A$1:$BR$1,_xlfn.XLOOKUP($A132,'PY1 Data(H)'!$A$1:$A$288,'PY1 Data(H)'!$A$1:$BR$288))</f>
        <v>0</v>
      </c>
      <c r="R132" s="176" cm="1">
        <f t="array" ref="R132">_xlfn.XLOOKUP(R$1,'PY1 Data(H)'!$A$1:$BR$1,_xlfn.XLOOKUP($A132,'PY1 Data(H)'!$A$1:$A$288,'PY1 Data(H)'!$A$1:$BR$288))</f>
        <v>0</v>
      </c>
      <c r="S132" s="176" cm="1">
        <f t="array" ref="S132">_xlfn.XLOOKUP(S$1,'PY1 Data(H)'!$A$1:$BR$1,_xlfn.XLOOKUP($A132,'PY1 Data(H)'!$A$1:$A$288,'PY1 Data(H)'!$A$1:$BR$288))</f>
        <v>0</v>
      </c>
      <c r="T132" s="176" cm="1">
        <f t="array" ref="T132">_xlfn.XLOOKUP(T$1,'PY1 Data(H)'!$A$1:$BR$1,_xlfn.XLOOKUP($A132,'PY1 Data(H)'!$A$1:$A$288,'PY1 Data(H)'!$A$1:$BR$288))</f>
        <v>0</v>
      </c>
      <c r="U132" s="176" cm="1">
        <f t="array" ref="U132">_xlfn.XLOOKUP(U$1,'PY1 Data(H)'!$A$1:$BR$1,_xlfn.XLOOKUP($A132,'PY1 Data(H)'!$A$1:$A$288,'PY1 Data(H)'!$A$1:$BR$288))</f>
        <v>173379180</v>
      </c>
      <c r="V132" s="176" cm="1">
        <f t="array" ref="V132">_xlfn.XLOOKUP(V$1,'PY1 Data(H)'!$A$1:$BR$1,_xlfn.XLOOKUP($A132,'PY1 Data(H)'!$A$1:$A$288,'PY1 Data(H)'!$A$1:$BR$288))</f>
        <v>0</v>
      </c>
      <c r="W132" s="176" cm="1">
        <f t="array" ref="W132">_xlfn.XLOOKUP(W$1,'PY1 Data(H)'!$A$1:$BR$1,_xlfn.XLOOKUP($A132,'PY1 Data(H)'!$A$1:$A$288,'PY1 Data(H)'!$A$1:$BR$288))</f>
        <v>0</v>
      </c>
      <c r="X132" s="176" cm="1">
        <f t="array" ref="X132">_xlfn.XLOOKUP(X$1,'PY1 Data(H)'!$A$1:$BR$1,_xlfn.XLOOKUP($A132,'PY1 Data(H)'!$A$1:$A$288,'PY1 Data(H)'!$A$1:$BR$288))</f>
        <v>0</v>
      </c>
      <c r="Y132" s="176" cm="1">
        <f t="array" ref="Y132">_xlfn.XLOOKUP(Y$1,'PY1 Data(H)'!$A$1:$BR$1,_xlfn.XLOOKUP($A132,'PY1 Data(H)'!$A$1:$A$288,'PY1 Data(H)'!$A$1:$BR$288))</f>
        <v>0</v>
      </c>
      <c r="Z132" s="176" cm="1">
        <f t="array" ref="Z132">_xlfn.XLOOKUP(Z$1,'PY1 Data(H)'!$A$1:$BR$1,_xlfn.XLOOKUP($A132,'PY1 Data(H)'!$A$1:$A$288,'PY1 Data(H)'!$A$1:$BR$288))</f>
        <v>0</v>
      </c>
      <c r="AA132" s="176" cm="1">
        <f t="array" ref="AA132">_xlfn.XLOOKUP(AA$1,'PY1 Data(H)'!$A$1:$BR$1,_xlfn.XLOOKUP($A132,'PY1 Data(H)'!$A$1:$A$288,'PY1 Data(H)'!$A$1:$BR$288))</f>
        <v>0</v>
      </c>
      <c r="AB132" s="176" cm="1">
        <f t="array" ref="AB132">_xlfn.XLOOKUP(AB$1,'PY1 Data(H)'!$A$1:$BR$1,_xlfn.XLOOKUP($A132,'PY1 Data(H)'!$A$1:$A$288,'PY1 Data(H)'!$A$1:$BR$288))</f>
        <v>0</v>
      </c>
      <c r="AC132" s="176" cm="1">
        <f t="array" ref="AC132">_xlfn.XLOOKUP(AC$1,'PY1 Data(H)'!$A$1:$BR$1,_xlfn.XLOOKUP($A132,'PY1 Data(H)'!$A$1:$A$288,'PY1 Data(H)'!$A$1:$BR$288))</f>
        <v>0</v>
      </c>
      <c r="AD132" s="176" cm="1">
        <f t="array" ref="AD132">_xlfn.XLOOKUP(AD$1,'PY1 Data(H)'!$A$1:$BR$1,_xlfn.XLOOKUP($A132,'PY1 Data(H)'!$A$1:$A$288,'PY1 Data(H)'!$A$1:$BR$288))</f>
        <v>0</v>
      </c>
      <c r="AE132" s="176" cm="1">
        <f t="array" ref="AE132">_xlfn.XLOOKUP(AE$1,'PY1 Data(H)'!$A$1:$BR$1,_xlfn.XLOOKUP($A132,'PY1 Data(H)'!$A$1:$A$288,'PY1 Data(H)'!$A$1:$BR$288))</f>
        <v>0</v>
      </c>
      <c r="AF132" s="176" cm="1">
        <f t="array" ref="AF132">_xlfn.XLOOKUP(AF$1,'PY1 Data(H)'!$A$1:$BR$1,_xlfn.XLOOKUP($A132,'PY1 Data(H)'!$A$1:$A$288,'PY1 Data(H)'!$A$1:$BR$288))</f>
        <v>0</v>
      </c>
      <c r="AG132" s="176" cm="1">
        <f t="array" ref="AG132">_xlfn.XLOOKUP(AG$1,'PY1 Data(H)'!$A$1:$BR$1,_xlfn.XLOOKUP($A132,'PY1 Data(H)'!$A$1:$A$288,'PY1 Data(H)'!$A$1:$BR$288))</f>
        <v>0</v>
      </c>
      <c r="AH132" s="176" cm="1">
        <f t="array" ref="AH132">_xlfn.XLOOKUP(AH$1,'PY1 Data(H)'!$A$1:$BR$1,_xlfn.XLOOKUP($A132,'PY1 Data(H)'!$A$1:$A$288,'PY1 Data(H)'!$A$1:$BR$288))</f>
        <v>0</v>
      </c>
      <c r="AI132" s="176" cm="1">
        <f t="array" ref="AI132">_xlfn.XLOOKUP(AI$1,'PY1 Data(H)'!$A$1:$BR$1,_xlfn.XLOOKUP($A132,'PY1 Data(H)'!$A$1:$A$288,'PY1 Data(H)'!$A$1:$BR$288))</f>
        <v>0</v>
      </c>
      <c r="AJ132" s="176" cm="1">
        <f t="array" ref="AJ132">_xlfn.XLOOKUP(AJ$1,'PY1 Data(H)'!$A$1:$BR$1,_xlfn.XLOOKUP($A132,'PY1 Data(H)'!$A$1:$A$288,'PY1 Data(H)'!$A$1:$BR$288))</f>
        <v>0</v>
      </c>
      <c r="AK132" s="176" cm="1">
        <f t="array" ref="AK132">_xlfn.XLOOKUP(AK$1,'PY1 Data(H)'!$A$1:$BR$1,_xlfn.XLOOKUP($A132,'PY1 Data(H)'!$A$1:$A$288,'PY1 Data(H)'!$A$1:$BR$288))</f>
        <v>0</v>
      </c>
      <c r="AL132" s="176" cm="1">
        <f t="array" ref="AL132">_xlfn.XLOOKUP(AL$1,'PY1 Data(H)'!$A$1:$BR$1,_xlfn.XLOOKUP($A132,'PY1 Data(H)'!$A$1:$A$288,'PY1 Data(H)'!$A$1:$BR$288))</f>
        <v>0</v>
      </c>
      <c r="AM132" s="176" cm="1">
        <f t="array" ref="AM132">_xlfn.XLOOKUP(AM$1,'PY1 Data(H)'!$A$1:$BR$1,_xlfn.XLOOKUP($A132,'PY1 Data(H)'!$A$1:$A$288,'PY1 Data(H)'!$A$1:$BR$288))</f>
        <v>0</v>
      </c>
      <c r="AN132" s="176" cm="1">
        <f t="array" ref="AN132">_xlfn.XLOOKUP(AN$1,'PY1 Data(H)'!$A$1:$BR$1,_xlfn.XLOOKUP($A132,'PY1 Data(H)'!$A$1:$A$288,'PY1 Data(H)'!$A$1:$BR$288))</f>
        <v>0</v>
      </c>
      <c r="AO132" s="176" cm="1">
        <f t="array" ref="AO132">_xlfn.XLOOKUP(AO$1,'PY1 Data(H)'!$A$1:$BR$1,_xlfn.XLOOKUP($A132,'PY1 Data(H)'!$A$1:$A$288,'PY1 Data(H)'!$A$1:$BR$288))</f>
        <v>0</v>
      </c>
      <c r="AP132" s="176" cm="1">
        <f t="array" ref="AP132">_xlfn.XLOOKUP(AP$1,'PY1 Data(H)'!$A$1:$BR$1,_xlfn.XLOOKUP($A132,'PY1 Data(H)'!$A$1:$A$288,'PY1 Data(H)'!$A$1:$BR$288))</f>
        <v>0</v>
      </c>
      <c r="AQ132" s="176" cm="1">
        <f t="array" ref="AQ132">_xlfn.XLOOKUP(AQ$1,'PY1 Data(H)'!$A$1:$BR$1,_xlfn.XLOOKUP($A132,'PY1 Data(H)'!$A$1:$A$288,'PY1 Data(H)'!$A$1:$BR$288))</f>
        <v>0</v>
      </c>
      <c r="AR132" s="176" cm="1">
        <f t="array" ref="AR132">_xlfn.XLOOKUP(AR$1,'PY1 Data(H)'!$A$1:$BR$1,_xlfn.XLOOKUP($A132,'PY1 Data(H)'!$A$1:$A$288,'PY1 Data(H)'!$A$1:$BR$288))</f>
        <v>0</v>
      </c>
      <c r="AS132" s="176" cm="1">
        <f t="array" ref="AS132">_xlfn.XLOOKUP(AS$1,'PY1 Data(H)'!$A$1:$BR$1,_xlfn.XLOOKUP($A132,'PY1 Data(H)'!$A$1:$A$288,'PY1 Data(H)'!$A$1:$BR$288))</f>
        <v>0</v>
      </c>
      <c r="AT132" s="176" cm="1">
        <f t="array" ref="AT132">_xlfn.XLOOKUP(AT$1,'PY1 Data(H)'!$A$1:$BR$1,_xlfn.XLOOKUP($A132,'PY1 Data(H)'!$A$1:$A$288,'PY1 Data(H)'!$A$1:$BR$288))</f>
        <v>0</v>
      </c>
      <c r="AU132" s="176" cm="1">
        <f t="array" ref="AU132">_xlfn.XLOOKUP(AU$1,'PY1 Data(H)'!$A$1:$BR$1,_xlfn.XLOOKUP($A132,'PY1 Data(H)'!$A$1:$A$288,'PY1 Data(H)'!$A$1:$BR$288))</f>
        <v>0</v>
      </c>
      <c r="AV132" s="176" cm="1">
        <f t="array" ref="AV132">_xlfn.XLOOKUP(AV$1,'PY1 Data(H)'!$A$1:$BR$1,_xlfn.XLOOKUP($A132,'PY1 Data(H)'!$A$1:$A$288,'PY1 Data(H)'!$A$1:$BR$288))</f>
        <v>0</v>
      </c>
      <c r="AW132" s="176" cm="1">
        <f t="array" ref="AW132">_xlfn.XLOOKUP(AW$1,'PY1 Data(H)'!$A$1:$BR$1,_xlfn.XLOOKUP($A132,'PY1 Data(H)'!$A$1:$A$288,'PY1 Data(H)'!$A$1:$BR$288))</f>
        <v>0</v>
      </c>
      <c r="AX132" s="176" cm="1">
        <f t="array" ref="AX132">_xlfn.XLOOKUP(AX$1,'PY1 Data(H)'!$A$1:$BR$1,_xlfn.XLOOKUP($A132,'PY1 Data(H)'!$A$1:$A$288,'PY1 Data(H)'!$A$1:$BR$288))</f>
        <v>0</v>
      </c>
      <c r="AY132" s="176" cm="1">
        <f t="array" ref="AY132">_xlfn.XLOOKUP(AY$1,'PY1 Data(H)'!$A$1:$BR$1,_xlfn.XLOOKUP($A132,'PY1 Data(H)'!$A$1:$A$288,'PY1 Data(H)'!$A$1:$BR$288))</f>
        <v>0</v>
      </c>
      <c r="AZ132" s="176" cm="1">
        <f t="array" ref="AZ132">_xlfn.XLOOKUP(AZ$1,'PY1 Data(H)'!$A$1:$BR$1,_xlfn.XLOOKUP($A132,'PY1 Data(H)'!$A$1:$A$288,'PY1 Data(H)'!$A$1:$BR$288))</f>
        <v>0</v>
      </c>
    </row>
    <row r="133" spans="1:52" x14ac:dyDescent="0.3">
      <c r="A133">
        <v>93</v>
      </c>
      <c r="D133" s="176" cm="1">
        <f t="array" ref="D133">_xlfn.XLOOKUP(D$1,'PY1 Data(H)'!$A$1:$BR$1,_xlfn.XLOOKUP($A133,'PY1 Data(H)'!$A$1:$A$288,'PY1 Data(H)'!$A$1:$BR$288))</f>
        <v>0</v>
      </c>
      <c r="E133" s="176" cm="1">
        <f t="array" ref="E133">_xlfn.XLOOKUP(E$1,'PY1 Data(H)'!$A$1:$BR$1,_xlfn.XLOOKUP($A133,'PY1 Data(H)'!$A$1:$A$288,'PY1 Data(H)'!$A$1:$BR$288))</f>
        <v>0</v>
      </c>
      <c r="F133" s="176" cm="1">
        <f t="array" ref="F133">_xlfn.XLOOKUP(F$1,'PY1 Data(H)'!$A$1:$BR$1,_xlfn.XLOOKUP($A133,'PY1 Data(H)'!$A$1:$A$288,'PY1 Data(H)'!$A$1:$BR$288))</f>
        <v>0</v>
      </c>
      <c r="G133" s="176" cm="1">
        <f t="array" ref="G133">_xlfn.XLOOKUP(G$1,'PY1 Data(H)'!$A$1:$BR$1,_xlfn.XLOOKUP($A133,'PY1 Data(H)'!$A$1:$A$288,'PY1 Data(H)'!$A$1:$BR$288))</f>
        <v>0</v>
      </c>
      <c r="H133" s="176" cm="1">
        <f t="array" ref="H133">_xlfn.XLOOKUP(H$1,'PY1 Data(H)'!$A$1:$BR$1,_xlfn.XLOOKUP($A133,'PY1 Data(H)'!$A$1:$A$288,'PY1 Data(H)'!$A$1:$BR$288))</f>
        <v>0</v>
      </c>
      <c r="I133" s="176" cm="1">
        <f t="array" ref="I133">_xlfn.XLOOKUP(I$1,'PY1 Data(H)'!$A$1:$BR$1,_xlfn.XLOOKUP($A133,'PY1 Data(H)'!$A$1:$A$288,'PY1 Data(H)'!$A$1:$BR$288))</f>
        <v>0</v>
      </c>
      <c r="J133" s="176" cm="1">
        <f t="array" ref="J133">_xlfn.XLOOKUP(J$1,'PY1 Data(H)'!$A$1:$BR$1,_xlfn.XLOOKUP($A133,'PY1 Data(H)'!$A$1:$A$288,'PY1 Data(H)'!$A$1:$BR$288))</f>
        <v>0</v>
      </c>
      <c r="K133" s="176" cm="1">
        <f t="array" ref="K133">_xlfn.XLOOKUP(K$1,'PY1 Data(H)'!$A$1:$BR$1,_xlfn.XLOOKUP($A133,'PY1 Data(H)'!$A$1:$A$288,'PY1 Data(H)'!$A$1:$BR$288))</f>
        <v>0</v>
      </c>
      <c r="L133" s="176" cm="1">
        <f t="array" ref="L133">_xlfn.XLOOKUP(L$1,'PY1 Data(H)'!$A$1:$BR$1,_xlfn.XLOOKUP($A133,'PY1 Data(H)'!$A$1:$A$288,'PY1 Data(H)'!$A$1:$BR$288))</f>
        <v>0</v>
      </c>
      <c r="M133" s="176" cm="1">
        <f t="array" ref="M133">_xlfn.XLOOKUP(M$1,'PY1 Data(H)'!$A$1:$BR$1,_xlfn.XLOOKUP($A133,'PY1 Data(H)'!$A$1:$A$288,'PY1 Data(H)'!$A$1:$BR$288))</f>
        <v>0</v>
      </c>
      <c r="N133" s="176" cm="1">
        <f t="array" ref="N133">_xlfn.XLOOKUP(N$1,'PY1 Data(H)'!$A$1:$BR$1,_xlfn.XLOOKUP($A133,'PY1 Data(H)'!$A$1:$A$288,'PY1 Data(H)'!$A$1:$BR$288))</f>
        <v>0</v>
      </c>
      <c r="O133" s="176" cm="1">
        <f t="array" ref="O133">_xlfn.XLOOKUP(O$1,'PY1 Data(H)'!$A$1:$BR$1,_xlfn.XLOOKUP($A133,'PY1 Data(H)'!$A$1:$A$288,'PY1 Data(H)'!$A$1:$BR$288))</f>
        <v>0</v>
      </c>
      <c r="P133" s="176" cm="1">
        <f t="array" ref="P133">_xlfn.XLOOKUP(P$1,'PY1 Data(H)'!$A$1:$BR$1,_xlfn.XLOOKUP($A133,'PY1 Data(H)'!$A$1:$A$288,'PY1 Data(H)'!$A$1:$BR$288))</f>
        <v>224281629</v>
      </c>
      <c r="Q133" s="176" cm="1">
        <f t="array" ref="Q133">_xlfn.XLOOKUP(Q$1,'PY1 Data(H)'!$A$1:$BR$1,_xlfn.XLOOKUP($A133,'PY1 Data(H)'!$A$1:$A$288,'PY1 Data(H)'!$A$1:$BR$288))</f>
        <v>0</v>
      </c>
      <c r="R133" s="176" cm="1">
        <f t="array" ref="R133">_xlfn.XLOOKUP(R$1,'PY1 Data(H)'!$A$1:$BR$1,_xlfn.XLOOKUP($A133,'PY1 Data(H)'!$A$1:$A$288,'PY1 Data(H)'!$A$1:$BR$288))</f>
        <v>0</v>
      </c>
      <c r="S133" s="176" cm="1">
        <f t="array" ref="S133">_xlfn.XLOOKUP(S$1,'PY1 Data(H)'!$A$1:$BR$1,_xlfn.XLOOKUP($A133,'PY1 Data(H)'!$A$1:$A$288,'PY1 Data(H)'!$A$1:$BR$288))</f>
        <v>0</v>
      </c>
      <c r="T133" s="176" cm="1">
        <f t="array" ref="T133">_xlfn.XLOOKUP(T$1,'PY1 Data(H)'!$A$1:$BR$1,_xlfn.XLOOKUP($A133,'PY1 Data(H)'!$A$1:$A$288,'PY1 Data(H)'!$A$1:$BR$288))</f>
        <v>0</v>
      </c>
      <c r="U133" s="176" cm="1">
        <f t="array" ref="U133">_xlfn.XLOOKUP(U$1,'PY1 Data(H)'!$A$1:$BR$1,_xlfn.XLOOKUP($A133,'PY1 Data(H)'!$A$1:$A$288,'PY1 Data(H)'!$A$1:$BR$288))</f>
        <v>175832975</v>
      </c>
      <c r="V133" s="176" cm="1">
        <f t="array" ref="V133">_xlfn.XLOOKUP(V$1,'PY1 Data(H)'!$A$1:$BR$1,_xlfn.XLOOKUP($A133,'PY1 Data(H)'!$A$1:$A$288,'PY1 Data(H)'!$A$1:$BR$288))</f>
        <v>0</v>
      </c>
      <c r="W133" s="176" cm="1">
        <f t="array" ref="W133">_xlfn.XLOOKUP(W$1,'PY1 Data(H)'!$A$1:$BR$1,_xlfn.XLOOKUP($A133,'PY1 Data(H)'!$A$1:$A$288,'PY1 Data(H)'!$A$1:$BR$288))</f>
        <v>0</v>
      </c>
      <c r="X133" s="176" cm="1">
        <f t="array" ref="X133">_xlfn.XLOOKUP(X$1,'PY1 Data(H)'!$A$1:$BR$1,_xlfn.XLOOKUP($A133,'PY1 Data(H)'!$A$1:$A$288,'PY1 Data(H)'!$A$1:$BR$288))</f>
        <v>0</v>
      </c>
      <c r="Y133" s="176" cm="1">
        <f t="array" ref="Y133">_xlfn.XLOOKUP(Y$1,'PY1 Data(H)'!$A$1:$BR$1,_xlfn.XLOOKUP($A133,'PY1 Data(H)'!$A$1:$A$288,'PY1 Data(H)'!$A$1:$BR$288))</f>
        <v>0</v>
      </c>
      <c r="Z133" s="176" cm="1">
        <f t="array" ref="Z133">_xlfn.XLOOKUP(Z$1,'PY1 Data(H)'!$A$1:$BR$1,_xlfn.XLOOKUP($A133,'PY1 Data(H)'!$A$1:$A$288,'PY1 Data(H)'!$A$1:$BR$288))</f>
        <v>0</v>
      </c>
      <c r="AA133" s="176" cm="1">
        <f t="array" ref="AA133">_xlfn.XLOOKUP(AA$1,'PY1 Data(H)'!$A$1:$BR$1,_xlfn.XLOOKUP($A133,'PY1 Data(H)'!$A$1:$A$288,'PY1 Data(H)'!$A$1:$BR$288))</f>
        <v>0</v>
      </c>
      <c r="AB133" s="176" cm="1">
        <f t="array" ref="AB133">_xlfn.XLOOKUP(AB$1,'PY1 Data(H)'!$A$1:$BR$1,_xlfn.XLOOKUP($A133,'PY1 Data(H)'!$A$1:$A$288,'PY1 Data(H)'!$A$1:$BR$288))</f>
        <v>0</v>
      </c>
      <c r="AC133" s="176" cm="1">
        <f t="array" ref="AC133">_xlfn.XLOOKUP(AC$1,'PY1 Data(H)'!$A$1:$BR$1,_xlfn.XLOOKUP($A133,'PY1 Data(H)'!$A$1:$A$288,'PY1 Data(H)'!$A$1:$BR$288))</f>
        <v>0</v>
      </c>
      <c r="AD133" s="176" cm="1">
        <f t="array" ref="AD133">_xlfn.XLOOKUP(AD$1,'PY1 Data(H)'!$A$1:$BR$1,_xlfn.XLOOKUP($A133,'PY1 Data(H)'!$A$1:$A$288,'PY1 Data(H)'!$A$1:$BR$288))</f>
        <v>0</v>
      </c>
      <c r="AE133" s="176" cm="1">
        <f t="array" ref="AE133">_xlfn.XLOOKUP(AE$1,'PY1 Data(H)'!$A$1:$BR$1,_xlfn.XLOOKUP($A133,'PY1 Data(H)'!$A$1:$A$288,'PY1 Data(H)'!$A$1:$BR$288))</f>
        <v>0</v>
      </c>
      <c r="AF133" s="176" cm="1">
        <f t="array" ref="AF133">_xlfn.XLOOKUP(AF$1,'PY1 Data(H)'!$A$1:$BR$1,_xlfn.XLOOKUP($A133,'PY1 Data(H)'!$A$1:$A$288,'PY1 Data(H)'!$A$1:$BR$288))</f>
        <v>0</v>
      </c>
      <c r="AG133" s="176" cm="1">
        <f t="array" ref="AG133">_xlfn.XLOOKUP(AG$1,'PY1 Data(H)'!$A$1:$BR$1,_xlfn.XLOOKUP($A133,'PY1 Data(H)'!$A$1:$A$288,'PY1 Data(H)'!$A$1:$BR$288))</f>
        <v>0</v>
      </c>
      <c r="AH133" s="176" cm="1">
        <f t="array" ref="AH133">_xlfn.XLOOKUP(AH$1,'PY1 Data(H)'!$A$1:$BR$1,_xlfn.XLOOKUP($A133,'PY1 Data(H)'!$A$1:$A$288,'PY1 Data(H)'!$A$1:$BR$288))</f>
        <v>0</v>
      </c>
      <c r="AI133" s="176" cm="1">
        <f t="array" ref="AI133">_xlfn.XLOOKUP(AI$1,'PY1 Data(H)'!$A$1:$BR$1,_xlfn.XLOOKUP($A133,'PY1 Data(H)'!$A$1:$A$288,'PY1 Data(H)'!$A$1:$BR$288))</f>
        <v>0</v>
      </c>
      <c r="AJ133" s="176" cm="1">
        <f t="array" ref="AJ133">_xlfn.XLOOKUP(AJ$1,'PY1 Data(H)'!$A$1:$BR$1,_xlfn.XLOOKUP($A133,'PY1 Data(H)'!$A$1:$A$288,'PY1 Data(H)'!$A$1:$BR$288))</f>
        <v>0</v>
      </c>
      <c r="AK133" s="176" cm="1">
        <f t="array" ref="AK133">_xlfn.XLOOKUP(AK$1,'PY1 Data(H)'!$A$1:$BR$1,_xlfn.XLOOKUP($A133,'PY1 Data(H)'!$A$1:$A$288,'PY1 Data(H)'!$A$1:$BR$288))</f>
        <v>0</v>
      </c>
      <c r="AL133" s="176" cm="1">
        <f t="array" ref="AL133">_xlfn.XLOOKUP(AL$1,'PY1 Data(H)'!$A$1:$BR$1,_xlfn.XLOOKUP($A133,'PY1 Data(H)'!$A$1:$A$288,'PY1 Data(H)'!$A$1:$BR$288))</f>
        <v>0</v>
      </c>
      <c r="AM133" s="176" cm="1">
        <f t="array" ref="AM133">_xlfn.XLOOKUP(AM$1,'PY1 Data(H)'!$A$1:$BR$1,_xlfn.XLOOKUP($A133,'PY1 Data(H)'!$A$1:$A$288,'PY1 Data(H)'!$A$1:$BR$288))</f>
        <v>0</v>
      </c>
      <c r="AN133" s="176" cm="1">
        <f t="array" ref="AN133">_xlfn.XLOOKUP(AN$1,'PY1 Data(H)'!$A$1:$BR$1,_xlfn.XLOOKUP($A133,'PY1 Data(H)'!$A$1:$A$288,'PY1 Data(H)'!$A$1:$BR$288))</f>
        <v>0</v>
      </c>
      <c r="AO133" s="176" cm="1">
        <f t="array" ref="AO133">_xlfn.XLOOKUP(AO$1,'PY1 Data(H)'!$A$1:$BR$1,_xlfn.XLOOKUP($A133,'PY1 Data(H)'!$A$1:$A$288,'PY1 Data(H)'!$A$1:$BR$288))</f>
        <v>0</v>
      </c>
      <c r="AP133" s="176" cm="1">
        <f t="array" ref="AP133">_xlfn.XLOOKUP(AP$1,'PY1 Data(H)'!$A$1:$BR$1,_xlfn.XLOOKUP($A133,'PY1 Data(H)'!$A$1:$A$288,'PY1 Data(H)'!$A$1:$BR$288))</f>
        <v>0</v>
      </c>
      <c r="AQ133" s="176" cm="1">
        <f t="array" ref="AQ133">_xlfn.XLOOKUP(AQ$1,'PY1 Data(H)'!$A$1:$BR$1,_xlfn.XLOOKUP($A133,'PY1 Data(H)'!$A$1:$A$288,'PY1 Data(H)'!$A$1:$BR$288))</f>
        <v>0</v>
      </c>
      <c r="AR133" s="176" cm="1">
        <f t="array" ref="AR133">_xlfn.XLOOKUP(AR$1,'PY1 Data(H)'!$A$1:$BR$1,_xlfn.XLOOKUP($A133,'PY1 Data(H)'!$A$1:$A$288,'PY1 Data(H)'!$A$1:$BR$288))</f>
        <v>0</v>
      </c>
      <c r="AS133" s="176" cm="1">
        <f t="array" ref="AS133">_xlfn.XLOOKUP(AS$1,'PY1 Data(H)'!$A$1:$BR$1,_xlfn.XLOOKUP($A133,'PY1 Data(H)'!$A$1:$A$288,'PY1 Data(H)'!$A$1:$BR$288))</f>
        <v>0</v>
      </c>
      <c r="AT133" s="176" cm="1">
        <f t="array" ref="AT133">_xlfn.XLOOKUP(AT$1,'PY1 Data(H)'!$A$1:$BR$1,_xlfn.XLOOKUP($A133,'PY1 Data(H)'!$A$1:$A$288,'PY1 Data(H)'!$A$1:$BR$288))</f>
        <v>0</v>
      </c>
      <c r="AU133" s="176" cm="1">
        <f t="array" ref="AU133">_xlfn.XLOOKUP(AU$1,'PY1 Data(H)'!$A$1:$BR$1,_xlfn.XLOOKUP($A133,'PY1 Data(H)'!$A$1:$A$288,'PY1 Data(H)'!$A$1:$BR$288))</f>
        <v>0</v>
      </c>
      <c r="AV133" s="176" cm="1">
        <f t="array" ref="AV133">_xlfn.XLOOKUP(AV$1,'PY1 Data(H)'!$A$1:$BR$1,_xlfn.XLOOKUP($A133,'PY1 Data(H)'!$A$1:$A$288,'PY1 Data(H)'!$A$1:$BR$288))</f>
        <v>0</v>
      </c>
      <c r="AW133" s="176" cm="1">
        <f t="array" ref="AW133">_xlfn.XLOOKUP(AW$1,'PY1 Data(H)'!$A$1:$BR$1,_xlfn.XLOOKUP($A133,'PY1 Data(H)'!$A$1:$A$288,'PY1 Data(H)'!$A$1:$BR$288))</f>
        <v>0</v>
      </c>
      <c r="AX133" s="176" cm="1">
        <f t="array" ref="AX133">_xlfn.XLOOKUP(AX$1,'PY1 Data(H)'!$A$1:$BR$1,_xlfn.XLOOKUP($A133,'PY1 Data(H)'!$A$1:$A$288,'PY1 Data(H)'!$A$1:$BR$288))</f>
        <v>0</v>
      </c>
      <c r="AY133" s="176" cm="1">
        <f t="array" ref="AY133">_xlfn.XLOOKUP(AY$1,'PY1 Data(H)'!$A$1:$BR$1,_xlfn.XLOOKUP($A133,'PY1 Data(H)'!$A$1:$A$288,'PY1 Data(H)'!$A$1:$BR$288))</f>
        <v>0</v>
      </c>
      <c r="AZ133" s="176" cm="1">
        <f t="array" ref="AZ133">_xlfn.XLOOKUP(AZ$1,'PY1 Data(H)'!$A$1:$BR$1,_xlfn.XLOOKUP($A133,'PY1 Data(H)'!$A$1:$A$288,'PY1 Data(H)'!$A$1:$BR$288))</f>
        <v>0</v>
      </c>
    </row>
    <row r="134" spans="1:52" x14ac:dyDescent="0.3">
      <c r="A134">
        <v>99</v>
      </c>
      <c r="D134" s="176" cm="1">
        <f t="array" ref="D134">_xlfn.XLOOKUP(D$1,'PY1 Data(H)'!$A$1:$BR$1,_xlfn.XLOOKUP($A134,'PY1 Data(H)'!$A$1:$A$288,'PY1 Data(H)'!$A$1:$BR$288))</f>
        <v>0</v>
      </c>
      <c r="E134" s="176" cm="1">
        <f t="array" ref="E134">_xlfn.XLOOKUP(E$1,'PY1 Data(H)'!$A$1:$BR$1,_xlfn.XLOOKUP($A134,'PY1 Data(H)'!$A$1:$A$288,'PY1 Data(H)'!$A$1:$BR$288))</f>
        <v>0</v>
      </c>
      <c r="F134" s="176" cm="1">
        <f t="array" ref="F134">_xlfn.XLOOKUP(F$1,'PY1 Data(H)'!$A$1:$BR$1,_xlfn.XLOOKUP($A134,'PY1 Data(H)'!$A$1:$A$288,'PY1 Data(H)'!$A$1:$BR$288))</f>
        <v>0</v>
      </c>
      <c r="G134" s="176" cm="1">
        <f t="array" ref="G134">_xlfn.XLOOKUP(G$1,'PY1 Data(H)'!$A$1:$BR$1,_xlfn.XLOOKUP($A134,'PY1 Data(H)'!$A$1:$A$288,'PY1 Data(H)'!$A$1:$BR$288))</f>
        <v>0</v>
      </c>
      <c r="H134" s="176" cm="1">
        <f t="array" ref="H134">_xlfn.XLOOKUP(H$1,'PY1 Data(H)'!$A$1:$BR$1,_xlfn.XLOOKUP($A134,'PY1 Data(H)'!$A$1:$A$288,'PY1 Data(H)'!$A$1:$BR$288))</f>
        <v>0</v>
      </c>
      <c r="I134" s="176" cm="1">
        <f t="array" ref="I134">_xlfn.XLOOKUP(I$1,'PY1 Data(H)'!$A$1:$BR$1,_xlfn.XLOOKUP($A134,'PY1 Data(H)'!$A$1:$A$288,'PY1 Data(H)'!$A$1:$BR$288))</f>
        <v>0</v>
      </c>
      <c r="J134" s="176" cm="1">
        <f t="array" ref="J134">_xlfn.XLOOKUP(J$1,'PY1 Data(H)'!$A$1:$BR$1,_xlfn.XLOOKUP($A134,'PY1 Data(H)'!$A$1:$A$288,'PY1 Data(H)'!$A$1:$BR$288))</f>
        <v>0</v>
      </c>
      <c r="K134" s="176" cm="1">
        <f t="array" ref="K134">_xlfn.XLOOKUP(K$1,'PY1 Data(H)'!$A$1:$BR$1,_xlfn.XLOOKUP($A134,'PY1 Data(H)'!$A$1:$A$288,'PY1 Data(H)'!$A$1:$BR$288))</f>
        <v>0</v>
      </c>
      <c r="L134" s="176" cm="1">
        <f t="array" ref="L134">_xlfn.XLOOKUP(L$1,'PY1 Data(H)'!$A$1:$BR$1,_xlfn.XLOOKUP($A134,'PY1 Data(H)'!$A$1:$A$288,'PY1 Data(H)'!$A$1:$BR$288))</f>
        <v>0</v>
      </c>
      <c r="M134" s="176" cm="1">
        <f t="array" ref="M134">_xlfn.XLOOKUP(M$1,'PY1 Data(H)'!$A$1:$BR$1,_xlfn.XLOOKUP($A134,'PY1 Data(H)'!$A$1:$A$288,'PY1 Data(H)'!$A$1:$BR$288))</f>
        <v>0</v>
      </c>
      <c r="N134" s="176" cm="1">
        <f t="array" ref="N134">_xlfn.XLOOKUP(N$1,'PY1 Data(H)'!$A$1:$BR$1,_xlfn.XLOOKUP($A134,'PY1 Data(H)'!$A$1:$A$288,'PY1 Data(H)'!$A$1:$BR$288))</f>
        <v>0</v>
      </c>
      <c r="O134" s="176" cm="1">
        <f t="array" ref="O134">_xlfn.XLOOKUP(O$1,'PY1 Data(H)'!$A$1:$BR$1,_xlfn.XLOOKUP($A134,'PY1 Data(H)'!$A$1:$A$288,'PY1 Data(H)'!$A$1:$BR$288))</f>
        <v>0</v>
      </c>
      <c r="P134" s="176" cm="1">
        <f t="array" ref="P134">_xlfn.XLOOKUP(P$1,'PY1 Data(H)'!$A$1:$BR$1,_xlfn.XLOOKUP($A134,'PY1 Data(H)'!$A$1:$A$288,'PY1 Data(H)'!$A$1:$BR$288))</f>
        <v>148346794</v>
      </c>
      <c r="Q134" s="176" cm="1">
        <f t="array" ref="Q134">_xlfn.XLOOKUP(Q$1,'PY1 Data(H)'!$A$1:$BR$1,_xlfn.XLOOKUP($A134,'PY1 Data(H)'!$A$1:$A$288,'PY1 Data(H)'!$A$1:$BR$288))</f>
        <v>0</v>
      </c>
      <c r="R134" s="176" cm="1">
        <f t="array" ref="R134">_xlfn.XLOOKUP(R$1,'PY1 Data(H)'!$A$1:$BR$1,_xlfn.XLOOKUP($A134,'PY1 Data(H)'!$A$1:$A$288,'PY1 Data(H)'!$A$1:$BR$288))</f>
        <v>0</v>
      </c>
      <c r="S134" s="176" cm="1">
        <f t="array" ref="S134">_xlfn.XLOOKUP(S$1,'PY1 Data(H)'!$A$1:$BR$1,_xlfn.XLOOKUP($A134,'PY1 Data(H)'!$A$1:$A$288,'PY1 Data(H)'!$A$1:$BR$288))</f>
        <v>0</v>
      </c>
      <c r="T134" s="176" cm="1">
        <f t="array" ref="T134">_xlfn.XLOOKUP(T$1,'PY1 Data(H)'!$A$1:$BR$1,_xlfn.XLOOKUP($A134,'PY1 Data(H)'!$A$1:$A$288,'PY1 Data(H)'!$A$1:$BR$288))</f>
        <v>0</v>
      </c>
      <c r="U134" s="176" cm="1">
        <f t="array" ref="U134">_xlfn.XLOOKUP(U$1,'PY1 Data(H)'!$A$1:$BR$1,_xlfn.XLOOKUP($A134,'PY1 Data(H)'!$A$1:$A$288,'PY1 Data(H)'!$A$1:$BR$288))</f>
        <v>123958173</v>
      </c>
      <c r="V134" s="176" cm="1">
        <f t="array" ref="V134">_xlfn.XLOOKUP(V$1,'PY1 Data(H)'!$A$1:$BR$1,_xlfn.XLOOKUP($A134,'PY1 Data(H)'!$A$1:$A$288,'PY1 Data(H)'!$A$1:$BR$288))</f>
        <v>0</v>
      </c>
      <c r="W134" s="176" cm="1">
        <f t="array" ref="W134">_xlfn.XLOOKUP(W$1,'PY1 Data(H)'!$A$1:$BR$1,_xlfn.XLOOKUP($A134,'PY1 Data(H)'!$A$1:$A$288,'PY1 Data(H)'!$A$1:$BR$288))</f>
        <v>0</v>
      </c>
      <c r="X134" s="176" cm="1">
        <f t="array" ref="X134">_xlfn.XLOOKUP(X$1,'PY1 Data(H)'!$A$1:$BR$1,_xlfn.XLOOKUP($A134,'PY1 Data(H)'!$A$1:$A$288,'PY1 Data(H)'!$A$1:$BR$288))</f>
        <v>0</v>
      </c>
      <c r="Y134" s="176" cm="1">
        <f t="array" ref="Y134">_xlfn.XLOOKUP(Y$1,'PY1 Data(H)'!$A$1:$BR$1,_xlfn.XLOOKUP($A134,'PY1 Data(H)'!$A$1:$A$288,'PY1 Data(H)'!$A$1:$BR$288))</f>
        <v>0</v>
      </c>
      <c r="Z134" s="176" cm="1">
        <f t="array" ref="Z134">_xlfn.XLOOKUP(Z$1,'PY1 Data(H)'!$A$1:$BR$1,_xlfn.XLOOKUP($A134,'PY1 Data(H)'!$A$1:$A$288,'PY1 Data(H)'!$A$1:$BR$288))</f>
        <v>0</v>
      </c>
      <c r="AA134" s="176" cm="1">
        <f t="array" ref="AA134">_xlfn.XLOOKUP(AA$1,'PY1 Data(H)'!$A$1:$BR$1,_xlfn.XLOOKUP($A134,'PY1 Data(H)'!$A$1:$A$288,'PY1 Data(H)'!$A$1:$BR$288))</f>
        <v>0</v>
      </c>
      <c r="AB134" s="176" cm="1">
        <f t="array" ref="AB134">_xlfn.XLOOKUP(AB$1,'PY1 Data(H)'!$A$1:$BR$1,_xlfn.XLOOKUP($A134,'PY1 Data(H)'!$A$1:$A$288,'PY1 Data(H)'!$A$1:$BR$288))</f>
        <v>0</v>
      </c>
      <c r="AC134" s="176" cm="1">
        <f t="array" ref="AC134">_xlfn.XLOOKUP(AC$1,'PY1 Data(H)'!$A$1:$BR$1,_xlfn.XLOOKUP($A134,'PY1 Data(H)'!$A$1:$A$288,'PY1 Data(H)'!$A$1:$BR$288))</f>
        <v>0</v>
      </c>
      <c r="AD134" s="176" cm="1">
        <f t="array" ref="AD134">_xlfn.XLOOKUP(AD$1,'PY1 Data(H)'!$A$1:$BR$1,_xlfn.XLOOKUP($A134,'PY1 Data(H)'!$A$1:$A$288,'PY1 Data(H)'!$A$1:$BR$288))</f>
        <v>0</v>
      </c>
      <c r="AE134" s="176" cm="1">
        <f t="array" ref="AE134">_xlfn.XLOOKUP(AE$1,'PY1 Data(H)'!$A$1:$BR$1,_xlfn.XLOOKUP($A134,'PY1 Data(H)'!$A$1:$A$288,'PY1 Data(H)'!$A$1:$BR$288))</f>
        <v>0</v>
      </c>
      <c r="AF134" s="176" cm="1">
        <f t="array" ref="AF134">_xlfn.XLOOKUP(AF$1,'PY1 Data(H)'!$A$1:$BR$1,_xlfn.XLOOKUP($A134,'PY1 Data(H)'!$A$1:$A$288,'PY1 Data(H)'!$A$1:$BR$288))</f>
        <v>0</v>
      </c>
      <c r="AG134" s="176" cm="1">
        <f t="array" ref="AG134">_xlfn.XLOOKUP(AG$1,'PY1 Data(H)'!$A$1:$BR$1,_xlfn.XLOOKUP($A134,'PY1 Data(H)'!$A$1:$A$288,'PY1 Data(H)'!$A$1:$BR$288))</f>
        <v>0</v>
      </c>
      <c r="AH134" s="176" cm="1">
        <f t="array" ref="AH134">_xlfn.XLOOKUP(AH$1,'PY1 Data(H)'!$A$1:$BR$1,_xlfn.XLOOKUP($A134,'PY1 Data(H)'!$A$1:$A$288,'PY1 Data(H)'!$A$1:$BR$288))</f>
        <v>0</v>
      </c>
      <c r="AI134" s="176" cm="1">
        <f t="array" ref="AI134">_xlfn.XLOOKUP(AI$1,'PY1 Data(H)'!$A$1:$BR$1,_xlfn.XLOOKUP($A134,'PY1 Data(H)'!$A$1:$A$288,'PY1 Data(H)'!$A$1:$BR$288))</f>
        <v>0</v>
      </c>
      <c r="AJ134" s="176" cm="1">
        <f t="array" ref="AJ134">_xlfn.XLOOKUP(AJ$1,'PY1 Data(H)'!$A$1:$BR$1,_xlfn.XLOOKUP($A134,'PY1 Data(H)'!$A$1:$A$288,'PY1 Data(H)'!$A$1:$BR$288))</f>
        <v>0</v>
      </c>
      <c r="AK134" s="176" cm="1">
        <f t="array" ref="AK134">_xlfn.XLOOKUP(AK$1,'PY1 Data(H)'!$A$1:$BR$1,_xlfn.XLOOKUP($A134,'PY1 Data(H)'!$A$1:$A$288,'PY1 Data(H)'!$A$1:$BR$288))</f>
        <v>0</v>
      </c>
      <c r="AL134" s="176" cm="1">
        <f t="array" ref="AL134">_xlfn.XLOOKUP(AL$1,'PY1 Data(H)'!$A$1:$BR$1,_xlfn.XLOOKUP($A134,'PY1 Data(H)'!$A$1:$A$288,'PY1 Data(H)'!$A$1:$BR$288))</f>
        <v>0</v>
      </c>
      <c r="AM134" s="176" cm="1">
        <f t="array" ref="AM134">_xlfn.XLOOKUP(AM$1,'PY1 Data(H)'!$A$1:$BR$1,_xlfn.XLOOKUP($A134,'PY1 Data(H)'!$A$1:$A$288,'PY1 Data(H)'!$A$1:$BR$288))</f>
        <v>0</v>
      </c>
      <c r="AN134" s="176" cm="1">
        <f t="array" ref="AN134">_xlfn.XLOOKUP(AN$1,'PY1 Data(H)'!$A$1:$BR$1,_xlfn.XLOOKUP($A134,'PY1 Data(H)'!$A$1:$A$288,'PY1 Data(H)'!$A$1:$BR$288))</f>
        <v>0</v>
      </c>
      <c r="AO134" s="176" cm="1">
        <f t="array" ref="AO134">_xlfn.XLOOKUP(AO$1,'PY1 Data(H)'!$A$1:$BR$1,_xlfn.XLOOKUP($A134,'PY1 Data(H)'!$A$1:$A$288,'PY1 Data(H)'!$A$1:$BR$288))</f>
        <v>0</v>
      </c>
      <c r="AP134" s="176" cm="1">
        <f t="array" ref="AP134">_xlfn.XLOOKUP(AP$1,'PY1 Data(H)'!$A$1:$BR$1,_xlfn.XLOOKUP($A134,'PY1 Data(H)'!$A$1:$A$288,'PY1 Data(H)'!$A$1:$BR$288))</f>
        <v>0</v>
      </c>
      <c r="AQ134" s="176" cm="1">
        <f t="array" ref="AQ134">_xlfn.XLOOKUP(AQ$1,'PY1 Data(H)'!$A$1:$BR$1,_xlfn.XLOOKUP($A134,'PY1 Data(H)'!$A$1:$A$288,'PY1 Data(H)'!$A$1:$BR$288))</f>
        <v>0</v>
      </c>
      <c r="AR134" s="176" cm="1">
        <f t="array" ref="AR134">_xlfn.XLOOKUP(AR$1,'PY1 Data(H)'!$A$1:$BR$1,_xlfn.XLOOKUP($A134,'PY1 Data(H)'!$A$1:$A$288,'PY1 Data(H)'!$A$1:$BR$288))</f>
        <v>0</v>
      </c>
      <c r="AS134" s="176" cm="1">
        <f t="array" ref="AS134">_xlfn.XLOOKUP(AS$1,'PY1 Data(H)'!$A$1:$BR$1,_xlfn.XLOOKUP($A134,'PY1 Data(H)'!$A$1:$A$288,'PY1 Data(H)'!$A$1:$BR$288))</f>
        <v>0</v>
      </c>
      <c r="AT134" s="176" cm="1">
        <f t="array" ref="AT134">_xlfn.XLOOKUP(AT$1,'PY1 Data(H)'!$A$1:$BR$1,_xlfn.XLOOKUP($A134,'PY1 Data(H)'!$A$1:$A$288,'PY1 Data(H)'!$A$1:$BR$288))</f>
        <v>0</v>
      </c>
      <c r="AU134" s="176" cm="1">
        <f t="array" ref="AU134">_xlfn.XLOOKUP(AU$1,'PY1 Data(H)'!$A$1:$BR$1,_xlfn.XLOOKUP($A134,'PY1 Data(H)'!$A$1:$A$288,'PY1 Data(H)'!$A$1:$BR$288))</f>
        <v>0</v>
      </c>
      <c r="AV134" s="176" cm="1">
        <f t="array" ref="AV134">_xlfn.XLOOKUP(AV$1,'PY1 Data(H)'!$A$1:$BR$1,_xlfn.XLOOKUP($A134,'PY1 Data(H)'!$A$1:$A$288,'PY1 Data(H)'!$A$1:$BR$288))</f>
        <v>0</v>
      </c>
      <c r="AW134" s="176" cm="1">
        <f t="array" ref="AW134">_xlfn.XLOOKUP(AW$1,'PY1 Data(H)'!$A$1:$BR$1,_xlfn.XLOOKUP($A134,'PY1 Data(H)'!$A$1:$A$288,'PY1 Data(H)'!$A$1:$BR$288))</f>
        <v>0</v>
      </c>
      <c r="AX134" s="176" cm="1">
        <f t="array" ref="AX134">_xlfn.XLOOKUP(AX$1,'PY1 Data(H)'!$A$1:$BR$1,_xlfn.XLOOKUP($A134,'PY1 Data(H)'!$A$1:$A$288,'PY1 Data(H)'!$A$1:$BR$288))</f>
        <v>0</v>
      </c>
      <c r="AY134" s="176" cm="1">
        <f t="array" ref="AY134">_xlfn.XLOOKUP(AY$1,'PY1 Data(H)'!$A$1:$BR$1,_xlfn.XLOOKUP($A134,'PY1 Data(H)'!$A$1:$A$288,'PY1 Data(H)'!$A$1:$BR$288))</f>
        <v>0</v>
      </c>
      <c r="AZ134" s="176" cm="1">
        <f t="array" ref="AZ134">_xlfn.XLOOKUP(AZ$1,'PY1 Data(H)'!$A$1:$BR$1,_xlfn.XLOOKUP($A134,'PY1 Data(H)'!$A$1:$A$288,'PY1 Data(H)'!$A$1:$BR$288))</f>
        <v>0</v>
      </c>
    </row>
    <row r="135" spans="1:52" x14ac:dyDescent="0.3">
      <c r="A135">
        <v>52</v>
      </c>
      <c r="D135" s="176" cm="1">
        <f t="array" ref="D135">_xlfn.XLOOKUP(D$1,'PY1 Data(H)'!$A$1:$BR$1,_xlfn.XLOOKUP($A135,'PY1 Data(H)'!$A$1:$A$288,'PY1 Data(H)'!$A$1:$BR$288))</f>
        <v>0</v>
      </c>
      <c r="E135" s="176" cm="1">
        <f t="array" ref="E135">_xlfn.XLOOKUP(E$1,'PY1 Data(H)'!$A$1:$BR$1,_xlfn.XLOOKUP($A135,'PY1 Data(H)'!$A$1:$A$288,'PY1 Data(H)'!$A$1:$BR$288))</f>
        <v>0</v>
      </c>
      <c r="F135" s="176" cm="1">
        <f t="array" ref="F135">_xlfn.XLOOKUP(F$1,'PY1 Data(H)'!$A$1:$BR$1,_xlfn.XLOOKUP($A135,'PY1 Data(H)'!$A$1:$A$288,'PY1 Data(H)'!$A$1:$BR$288))</f>
        <v>0</v>
      </c>
      <c r="G135" s="176" cm="1">
        <f t="array" ref="G135">_xlfn.XLOOKUP(G$1,'PY1 Data(H)'!$A$1:$BR$1,_xlfn.XLOOKUP($A135,'PY1 Data(H)'!$A$1:$A$288,'PY1 Data(H)'!$A$1:$BR$288))</f>
        <v>0</v>
      </c>
      <c r="H135" s="176" cm="1">
        <f t="array" ref="H135">_xlfn.XLOOKUP(H$1,'PY1 Data(H)'!$A$1:$BR$1,_xlfn.XLOOKUP($A135,'PY1 Data(H)'!$A$1:$A$288,'PY1 Data(H)'!$A$1:$BR$288))</f>
        <v>0</v>
      </c>
      <c r="I135" s="176" cm="1">
        <f t="array" ref="I135">_xlfn.XLOOKUP(I$1,'PY1 Data(H)'!$A$1:$BR$1,_xlfn.XLOOKUP($A135,'PY1 Data(H)'!$A$1:$A$288,'PY1 Data(H)'!$A$1:$BR$288))</f>
        <v>0</v>
      </c>
      <c r="J135" s="176" cm="1">
        <f t="array" ref="J135">_xlfn.XLOOKUP(J$1,'PY1 Data(H)'!$A$1:$BR$1,_xlfn.XLOOKUP($A135,'PY1 Data(H)'!$A$1:$A$288,'PY1 Data(H)'!$A$1:$BR$288))</f>
        <v>0</v>
      </c>
      <c r="K135" s="176" cm="1">
        <f t="array" ref="K135">_xlfn.XLOOKUP(K$1,'PY1 Data(H)'!$A$1:$BR$1,_xlfn.XLOOKUP($A135,'PY1 Data(H)'!$A$1:$A$288,'PY1 Data(H)'!$A$1:$BR$288))</f>
        <v>0</v>
      </c>
      <c r="L135" s="176" cm="1">
        <f t="array" ref="L135">_xlfn.XLOOKUP(L$1,'PY1 Data(H)'!$A$1:$BR$1,_xlfn.XLOOKUP($A135,'PY1 Data(H)'!$A$1:$A$288,'PY1 Data(H)'!$A$1:$BR$288))</f>
        <v>0</v>
      </c>
      <c r="M135" s="176" cm="1">
        <f t="array" ref="M135">_xlfn.XLOOKUP(M$1,'PY1 Data(H)'!$A$1:$BR$1,_xlfn.XLOOKUP($A135,'PY1 Data(H)'!$A$1:$A$288,'PY1 Data(H)'!$A$1:$BR$288))</f>
        <v>0</v>
      </c>
      <c r="N135" s="176" cm="1">
        <f t="array" ref="N135">_xlfn.XLOOKUP(N$1,'PY1 Data(H)'!$A$1:$BR$1,_xlfn.XLOOKUP($A135,'PY1 Data(H)'!$A$1:$A$288,'PY1 Data(H)'!$A$1:$BR$288))</f>
        <v>0</v>
      </c>
      <c r="O135" s="176" cm="1">
        <f t="array" ref="O135">_xlfn.XLOOKUP(O$1,'PY1 Data(H)'!$A$1:$BR$1,_xlfn.XLOOKUP($A135,'PY1 Data(H)'!$A$1:$A$288,'PY1 Data(H)'!$A$1:$BR$288))</f>
        <v>0</v>
      </c>
      <c r="P135" s="176" cm="1">
        <f t="array" ref="P135">_xlfn.XLOOKUP(P$1,'PY1 Data(H)'!$A$1:$BR$1,_xlfn.XLOOKUP($A135,'PY1 Data(H)'!$A$1:$A$288,'PY1 Data(H)'!$A$1:$BR$288))</f>
        <v>18375081</v>
      </c>
      <c r="Q135" s="176" cm="1">
        <f t="array" ref="Q135">_xlfn.XLOOKUP(Q$1,'PY1 Data(H)'!$A$1:$BR$1,_xlfn.XLOOKUP($A135,'PY1 Data(H)'!$A$1:$A$288,'PY1 Data(H)'!$A$1:$BR$288))</f>
        <v>0</v>
      </c>
      <c r="R135" s="176" cm="1">
        <f t="array" ref="R135">_xlfn.XLOOKUP(R$1,'PY1 Data(H)'!$A$1:$BR$1,_xlfn.XLOOKUP($A135,'PY1 Data(H)'!$A$1:$A$288,'PY1 Data(H)'!$A$1:$BR$288))</f>
        <v>0</v>
      </c>
      <c r="S135" s="176" cm="1">
        <f t="array" ref="S135">_xlfn.XLOOKUP(S$1,'PY1 Data(H)'!$A$1:$BR$1,_xlfn.XLOOKUP($A135,'PY1 Data(H)'!$A$1:$A$288,'PY1 Data(H)'!$A$1:$BR$288))</f>
        <v>0</v>
      </c>
      <c r="T135" s="176" cm="1">
        <f t="array" ref="T135">_xlfn.XLOOKUP(T$1,'PY1 Data(H)'!$A$1:$BR$1,_xlfn.XLOOKUP($A135,'PY1 Data(H)'!$A$1:$A$288,'PY1 Data(H)'!$A$1:$BR$288))</f>
        <v>0</v>
      </c>
      <c r="U135" s="176" cm="1">
        <f t="array" ref="U135">_xlfn.XLOOKUP(U$1,'PY1 Data(H)'!$A$1:$BR$1,_xlfn.XLOOKUP($A135,'PY1 Data(H)'!$A$1:$A$288,'PY1 Data(H)'!$A$1:$BR$288))</f>
        <v>11998783</v>
      </c>
      <c r="V135" s="176" cm="1">
        <f t="array" ref="V135">_xlfn.XLOOKUP(V$1,'PY1 Data(H)'!$A$1:$BR$1,_xlfn.XLOOKUP($A135,'PY1 Data(H)'!$A$1:$A$288,'PY1 Data(H)'!$A$1:$BR$288))</f>
        <v>0</v>
      </c>
      <c r="W135" s="176" cm="1">
        <f t="array" ref="W135">_xlfn.XLOOKUP(W$1,'PY1 Data(H)'!$A$1:$BR$1,_xlfn.XLOOKUP($A135,'PY1 Data(H)'!$A$1:$A$288,'PY1 Data(H)'!$A$1:$BR$288))</f>
        <v>0</v>
      </c>
      <c r="X135" s="176" cm="1">
        <f t="array" ref="X135">_xlfn.XLOOKUP(X$1,'PY1 Data(H)'!$A$1:$BR$1,_xlfn.XLOOKUP($A135,'PY1 Data(H)'!$A$1:$A$288,'PY1 Data(H)'!$A$1:$BR$288))</f>
        <v>0</v>
      </c>
      <c r="Y135" s="176" cm="1">
        <f t="array" ref="Y135">_xlfn.XLOOKUP(Y$1,'PY1 Data(H)'!$A$1:$BR$1,_xlfn.XLOOKUP($A135,'PY1 Data(H)'!$A$1:$A$288,'PY1 Data(H)'!$A$1:$BR$288))</f>
        <v>0</v>
      </c>
      <c r="Z135" s="176" cm="1">
        <f t="array" ref="Z135">_xlfn.XLOOKUP(Z$1,'PY1 Data(H)'!$A$1:$BR$1,_xlfn.XLOOKUP($A135,'PY1 Data(H)'!$A$1:$A$288,'PY1 Data(H)'!$A$1:$BR$288))</f>
        <v>0</v>
      </c>
      <c r="AA135" s="176" cm="1">
        <f t="array" ref="AA135">_xlfn.XLOOKUP(AA$1,'PY1 Data(H)'!$A$1:$BR$1,_xlfn.XLOOKUP($A135,'PY1 Data(H)'!$A$1:$A$288,'PY1 Data(H)'!$A$1:$BR$288))</f>
        <v>0</v>
      </c>
      <c r="AB135" s="176" cm="1">
        <f t="array" ref="AB135">_xlfn.XLOOKUP(AB$1,'PY1 Data(H)'!$A$1:$BR$1,_xlfn.XLOOKUP($A135,'PY1 Data(H)'!$A$1:$A$288,'PY1 Data(H)'!$A$1:$BR$288))</f>
        <v>0</v>
      </c>
      <c r="AC135" s="176" cm="1">
        <f t="array" ref="AC135">_xlfn.XLOOKUP(AC$1,'PY1 Data(H)'!$A$1:$BR$1,_xlfn.XLOOKUP($A135,'PY1 Data(H)'!$A$1:$A$288,'PY1 Data(H)'!$A$1:$BR$288))</f>
        <v>0</v>
      </c>
      <c r="AD135" s="176" cm="1">
        <f t="array" ref="AD135">_xlfn.XLOOKUP(AD$1,'PY1 Data(H)'!$A$1:$BR$1,_xlfn.XLOOKUP($A135,'PY1 Data(H)'!$A$1:$A$288,'PY1 Data(H)'!$A$1:$BR$288))</f>
        <v>0</v>
      </c>
      <c r="AE135" s="176" cm="1">
        <f t="array" ref="AE135">_xlfn.XLOOKUP(AE$1,'PY1 Data(H)'!$A$1:$BR$1,_xlfn.XLOOKUP($A135,'PY1 Data(H)'!$A$1:$A$288,'PY1 Data(H)'!$A$1:$BR$288))</f>
        <v>0</v>
      </c>
      <c r="AF135" s="176" cm="1">
        <f t="array" ref="AF135">_xlfn.XLOOKUP(AF$1,'PY1 Data(H)'!$A$1:$BR$1,_xlfn.XLOOKUP($A135,'PY1 Data(H)'!$A$1:$A$288,'PY1 Data(H)'!$A$1:$BR$288))</f>
        <v>0</v>
      </c>
      <c r="AG135" s="176" cm="1">
        <f t="array" ref="AG135">_xlfn.XLOOKUP(AG$1,'PY1 Data(H)'!$A$1:$BR$1,_xlfn.XLOOKUP($A135,'PY1 Data(H)'!$A$1:$A$288,'PY1 Data(H)'!$A$1:$BR$288))</f>
        <v>0</v>
      </c>
      <c r="AH135" s="176" cm="1">
        <f t="array" ref="AH135">_xlfn.XLOOKUP(AH$1,'PY1 Data(H)'!$A$1:$BR$1,_xlfn.XLOOKUP($A135,'PY1 Data(H)'!$A$1:$A$288,'PY1 Data(H)'!$A$1:$BR$288))</f>
        <v>0</v>
      </c>
      <c r="AI135" s="176" cm="1">
        <f t="array" ref="AI135">_xlfn.XLOOKUP(AI$1,'PY1 Data(H)'!$A$1:$BR$1,_xlfn.XLOOKUP($A135,'PY1 Data(H)'!$A$1:$A$288,'PY1 Data(H)'!$A$1:$BR$288))</f>
        <v>0</v>
      </c>
      <c r="AJ135" s="176" cm="1">
        <f t="array" ref="AJ135">_xlfn.XLOOKUP(AJ$1,'PY1 Data(H)'!$A$1:$BR$1,_xlfn.XLOOKUP($A135,'PY1 Data(H)'!$A$1:$A$288,'PY1 Data(H)'!$A$1:$BR$288))</f>
        <v>0</v>
      </c>
      <c r="AK135" s="176" cm="1">
        <f t="array" ref="AK135">_xlfn.XLOOKUP(AK$1,'PY1 Data(H)'!$A$1:$BR$1,_xlfn.XLOOKUP($A135,'PY1 Data(H)'!$A$1:$A$288,'PY1 Data(H)'!$A$1:$BR$288))</f>
        <v>0</v>
      </c>
      <c r="AL135" s="176" cm="1">
        <f t="array" ref="AL135">_xlfn.XLOOKUP(AL$1,'PY1 Data(H)'!$A$1:$BR$1,_xlfn.XLOOKUP($A135,'PY1 Data(H)'!$A$1:$A$288,'PY1 Data(H)'!$A$1:$BR$288))</f>
        <v>0</v>
      </c>
      <c r="AM135" s="176" cm="1">
        <f t="array" ref="AM135">_xlfn.XLOOKUP(AM$1,'PY1 Data(H)'!$A$1:$BR$1,_xlfn.XLOOKUP($A135,'PY1 Data(H)'!$A$1:$A$288,'PY1 Data(H)'!$A$1:$BR$288))</f>
        <v>0</v>
      </c>
      <c r="AN135" s="176" cm="1">
        <f t="array" ref="AN135">_xlfn.XLOOKUP(AN$1,'PY1 Data(H)'!$A$1:$BR$1,_xlfn.XLOOKUP($A135,'PY1 Data(H)'!$A$1:$A$288,'PY1 Data(H)'!$A$1:$BR$288))</f>
        <v>0</v>
      </c>
      <c r="AO135" s="176" cm="1">
        <f t="array" ref="AO135">_xlfn.XLOOKUP(AO$1,'PY1 Data(H)'!$A$1:$BR$1,_xlfn.XLOOKUP($A135,'PY1 Data(H)'!$A$1:$A$288,'PY1 Data(H)'!$A$1:$BR$288))</f>
        <v>0</v>
      </c>
      <c r="AP135" s="176" cm="1">
        <f t="array" ref="AP135">_xlfn.XLOOKUP(AP$1,'PY1 Data(H)'!$A$1:$BR$1,_xlfn.XLOOKUP($A135,'PY1 Data(H)'!$A$1:$A$288,'PY1 Data(H)'!$A$1:$BR$288))</f>
        <v>0</v>
      </c>
      <c r="AQ135" s="176" cm="1">
        <f t="array" ref="AQ135">_xlfn.XLOOKUP(AQ$1,'PY1 Data(H)'!$A$1:$BR$1,_xlfn.XLOOKUP($A135,'PY1 Data(H)'!$A$1:$A$288,'PY1 Data(H)'!$A$1:$BR$288))</f>
        <v>0</v>
      </c>
      <c r="AR135" s="176" cm="1">
        <f t="array" ref="AR135">_xlfn.XLOOKUP(AR$1,'PY1 Data(H)'!$A$1:$BR$1,_xlfn.XLOOKUP($A135,'PY1 Data(H)'!$A$1:$A$288,'PY1 Data(H)'!$A$1:$BR$288))</f>
        <v>0</v>
      </c>
      <c r="AS135" s="176" cm="1">
        <f t="array" ref="AS135">_xlfn.XLOOKUP(AS$1,'PY1 Data(H)'!$A$1:$BR$1,_xlfn.XLOOKUP($A135,'PY1 Data(H)'!$A$1:$A$288,'PY1 Data(H)'!$A$1:$BR$288))</f>
        <v>0</v>
      </c>
      <c r="AT135" s="176" cm="1">
        <f t="array" ref="AT135">_xlfn.XLOOKUP(AT$1,'PY1 Data(H)'!$A$1:$BR$1,_xlfn.XLOOKUP($A135,'PY1 Data(H)'!$A$1:$A$288,'PY1 Data(H)'!$A$1:$BR$288))</f>
        <v>0</v>
      </c>
      <c r="AU135" s="176" cm="1">
        <f t="array" ref="AU135">_xlfn.XLOOKUP(AU$1,'PY1 Data(H)'!$A$1:$BR$1,_xlfn.XLOOKUP($A135,'PY1 Data(H)'!$A$1:$A$288,'PY1 Data(H)'!$A$1:$BR$288))</f>
        <v>0</v>
      </c>
      <c r="AV135" s="176" cm="1">
        <f t="array" ref="AV135">_xlfn.XLOOKUP(AV$1,'PY1 Data(H)'!$A$1:$BR$1,_xlfn.XLOOKUP($A135,'PY1 Data(H)'!$A$1:$A$288,'PY1 Data(H)'!$A$1:$BR$288))</f>
        <v>0</v>
      </c>
      <c r="AW135" s="176" cm="1">
        <f t="array" ref="AW135">_xlfn.XLOOKUP(AW$1,'PY1 Data(H)'!$A$1:$BR$1,_xlfn.XLOOKUP($A135,'PY1 Data(H)'!$A$1:$A$288,'PY1 Data(H)'!$A$1:$BR$288))</f>
        <v>0</v>
      </c>
      <c r="AX135" s="176" cm="1">
        <f t="array" ref="AX135">_xlfn.XLOOKUP(AX$1,'PY1 Data(H)'!$A$1:$BR$1,_xlfn.XLOOKUP($A135,'PY1 Data(H)'!$A$1:$A$288,'PY1 Data(H)'!$A$1:$BR$288))</f>
        <v>0</v>
      </c>
      <c r="AY135" s="176" cm="1">
        <f t="array" ref="AY135">_xlfn.XLOOKUP(AY$1,'PY1 Data(H)'!$A$1:$BR$1,_xlfn.XLOOKUP($A135,'PY1 Data(H)'!$A$1:$A$288,'PY1 Data(H)'!$A$1:$BR$288))</f>
        <v>0</v>
      </c>
      <c r="AZ135" s="176" cm="1">
        <f t="array" ref="AZ135">_xlfn.XLOOKUP(AZ$1,'PY1 Data(H)'!$A$1:$BR$1,_xlfn.XLOOKUP($A135,'PY1 Data(H)'!$A$1:$A$288,'PY1 Data(H)'!$A$1:$BR$288))</f>
        <v>0</v>
      </c>
    </row>
    <row r="136" spans="1:52" x14ac:dyDescent="0.3">
      <c r="A136">
        <v>94</v>
      </c>
      <c r="D136" s="176" cm="1">
        <f t="array" ref="D136">_xlfn.XLOOKUP(D$1,'PY1 Data(H)'!$A$1:$BR$1,_xlfn.XLOOKUP($A136,'PY1 Data(H)'!$A$1:$A$288,'PY1 Data(H)'!$A$1:$BR$288))</f>
        <v>0</v>
      </c>
      <c r="E136" s="176" cm="1">
        <f t="array" ref="E136">_xlfn.XLOOKUP(E$1,'PY1 Data(H)'!$A$1:$BR$1,_xlfn.XLOOKUP($A136,'PY1 Data(H)'!$A$1:$A$288,'PY1 Data(H)'!$A$1:$BR$288))</f>
        <v>0</v>
      </c>
      <c r="F136" s="176" cm="1">
        <f t="array" ref="F136">_xlfn.XLOOKUP(F$1,'PY1 Data(H)'!$A$1:$BR$1,_xlfn.XLOOKUP($A136,'PY1 Data(H)'!$A$1:$A$288,'PY1 Data(H)'!$A$1:$BR$288))</f>
        <v>0</v>
      </c>
      <c r="G136" s="176" cm="1">
        <f t="array" ref="G136">_xlfn.XLOOKUP(G$1,'PY1 Data(H)'!$A$1:$BR$1,_xlfn.XLOOKUP($A136,'PY1 Data(H)'!$A$1:$A$288,'PY1 Data(H)'!$A$1:$BR$288))</f>
        <v>0</v>
      </c>
      <c r="H136" s="176" cm="1">
        <f t="array" ref="H136">_xlfn.XLOOKUP(H$1,'PY1 Data(H)'!$A$1:$BR$1,_xlfn.XLOOKUP($A136,'PY1 Data(H)'!$A$1:$A$288,'PY1 Data(H)'!$A$1:$BR$288))</f>
        <v>0</v>
      </c>
      <c r="I136" s="176" cm="1">
        <f t="array" ref="I136">_xlfn.XLOOKUP(I$1,'PY1 Data(H)'!$A$1:$BR$1,_xlfn.XLOOKUP($A136,'PY1 Data(H)'!$A$1:$A$288,'PY1 Data(H)'!$A$1:$BR$288))</f>
        <v>0</v>
      </c>
      <c r="J136" s="176" cm="1">
        <f t="array" ref="J136">_xlfn.XLOOKUP(J$1,'PY1 Data(H)'!$A$1:$BR$1,_xlfn.XLOOKUP($A136,'PY1 Data(H)'!$A$1:$A$288,'PY1 Data(H)'!$A$1:$BR$288))</f>
        <v>0</v>
      </c>
      <c r="K136" s="176" cm="1">
        <f t="array" ref="K136">_xlfn.XLOOKUP(K$1,'PY1 Data(H)'!$A$1:$BR$1,_xlfn.XLOOKUP($A136,'PY1 Data(H)'!$A$1:$A$288,'PY1 Data(H)'!$A$1:$BR$288))</f>
        <v>0</v>
      </c>
      <c r="L136" s="176" cm="1">
        <f t="array" ref="L136">_xlfn.XLOOKUP(L$1,'PY1 Data(H)'!$A$1:$BR$1,_xlfn.XLOOKUP($A136,'PY1 Data(H)'!$A$1:$A$288,'PY1 Data(H)'!$A$1:$BR$288))</f>
        <v>0</v>
      </c>
      <c r="M136" s="176" cm="1">
        <f t="array" ref="M136">_xlfn.XLOOKUP(M$1,'PY1 Data(H)'!$A$1:$BR$1,_xlfn.XLOOKUP($A136,'PY1 Data(H)'!$A$1:$A$288,'PY1 Data(H)'!$A$1:$BR$288))</f>
        <v>0</v>
      </c>
      <c r="N136" s="176" cm="1">
        <f t="array" ref="N136">_xlfn.XLOOKUP(N$1,'PY1 Data(H)'!$A$1:$BR$1,_xlfn.XLOOKUP($A136,'PY1 Data(H)'!$A$1:$A$288,'PY1 Data(H)'!$A$1:$BR$288))</f>
        <v>0</v>
      </c>
      <c r="O136" s="176" cm="1">
        <f t="array" ref="O136">_xlfn.XLOOKUP(O$1,'PY1 Data(H)'!$A$1:$BR$1,_xlfn.XLOOKUP($A136,'PY1 Data(H)'!$A$1:$A$288,'PY1 Data(H)'!$A$1:$BR$288))</f>
        <v>0</v>
      </c>
      <c r="P136" s="176" cm="1">
        <f t="array" ref="P136">_xlfn.XLOOKUP(P$1,'PY1 Data(H)'!$A$1:$BR$1,_xlfn.XLOOKUP($A136,'PY1 Data(H)'!$A$1:$A$288,'PY1 Data(H)'!$A$1:$BR$288))</f>
        <v>211111918</v>
      </c>
      <c r="Q136" s="176" cm="1">
        <f t="array" ref="Q136">_xlfn.XLOOKUP(Q$1,'PY1 Data(H)'!$A$1:$BR$1,_xlfn.XLOOKUP($A136,'PY1 Data(H)'!$A$1:$A$288,'PY1 Data(H)'!$A$1:$BR$288))</f>
        <v>0</v>
      </c>
      <c r="R136" s="176" cm="1">
        <f t="array" ref="R136">_xlfn.XLOOKUP(R$1,'PY1 Data(H)'!$A$1:$BR$1,_xlfn.XLOOKUP($A136,'PY1 Data(H)'!$A$1:$A$288,'PY1 Data(H)'!$A$1:$BR$288))</f>
        <v>0</v>
      </c>
      <c r="S136" s="176" cm="1">
        <f t="array" ref="S136">_xlfn.XLOOKUP(S$1,'PY1 Data(H)'!$A$1:$BR$1,_xlfn.XLOOKUP($A136,'PY1 Data(H)'!$A$1:$A$288,'PY1 Data(H)'!$A$1:$BR$288))</f>
        <v>0</v>
      </c>
      <c r="T136" s="176" cm="1">
        <f t="array" ref="T136">_xlfn.XLOOKUP(T$1,'PY1 Data(H)'!$A$1:$BR$1,_xlfn.XLOOKUP($A136,'PY1 Data(H)'!$A$1:$A$288,'PY1 Data(H)'!$A$1:$BR$288))</f>
        <v>0</v>
      </c>
      <c r="U136" s="176" cm="1">
        <f t="array" ref="U136">_xlfn.XLOOKUP(U$1,'PY1 Data(H)'!$A$1:$BR$1,_xlfn.XLOOKUP($A136,'PY1 Data(H)'!$A$1:$A$288,'PY1 Data(H)'!$A$1:$BR$288))</f>
        <v>167002898</v>
      </c>
      <c r="V136" s="176" cm="1">
        <f t="array" ref="V136">_xlfn.XLOOKUP(V$1,'PY1 Data(H)'!$A$1:$BR$1,_xlfn.XLOOKUP($A136,'PY1 Data(H)'!$A$1:$A$288,'PY1 Data(H)'!$A$1:$BR$288))</f>
        <v>0</v>
      </c>
      <c r="W136" s="176" cm="1">
        <f t="array" ref="W136">_xlfn.XLOOKUP(W$1,'PY1 Data(H)'!$A$1:$BR$1,_xlfn.XLOOKUP($A136,'PY1 Data(H)'!$A$1:$A$288,'PY1 Data(H)'!$A$1:$BR$288))</f>
        <v>0</v>
      </c>
      <c r="X136" s="176" cm="1">
        <f t="array" ref="X136">_xlfn.XLOOKUP(X$1,'PY1 Data(H)'!$A$1:$BR$1,_xlfn.XLOOKUP($A136,'PY1 Data(H)'!$A$1:$A$288,'PY1 Data(H)'!$A$1:$BR$288))</f>
        <v>0</v>
      </c>
      <c r="Y136" s="176" cm="1">
        <f t="array" ref="Y136">_xlfn.XLOOKUP(Y$1,'PY1 Data(H)'!$A$1:$BR$1,_xlfn.XLOOKUP($A136,'PY1 Data(H)'!$A$1:$A$288,'PY1 Data(H)'!$A$1:$BR$288))</f>
        <v>0</v>
      </c>
      <c r="Z136" s="176" cm="1">
        <f t="array" ref="Z136">_xlfn.XLOOKUP(Z$1,'PY1 Data(H)'!$A$1:$BR$1,_xlfn.XLOOKUP($A136,'PY1 Data(H)'!$A$1:$A$288,'PY1 Data(H)'!$A$1:$BR$288))</f>
        <v>0</v>
      </c>
      <c r="AA136" s="176" cm="1">
        <f t="array" ref="AA136">_xlfn.XLOOKUP(AA$1,'PY1 Data(H)'!$A$1:$BR$1,_xlfn.XLOOKUP($A136,'PY1 Data(H)'!$A$1:$A$288,'PY1 Data(H)'!$A$1:$BR$288))</f>
        <v>0</v>
      </c>
      <c r="AB136" s="176" cm="1">
        <f t="array" ref="AB136">_xlfn.XLOOKUP(AB$1,'PY1 Data(H)'!$A$1:$BR$1,_xlfn.XLOOKUP($A136,'PY1 Data(H)'!$A$1:$A$288,'PY1 Data(H)'!$A$1:$BR$288))</f>
        <v>0</v>
      </c>
      <c r="AC136" s="176" cm="1">
        <f t="array" ref="AC136">_xlfn.XLOOKUP(AC$1,'PY1 Data(H)'!$A$1:$BR$1,_xlfn.XLOOKUP($A136,'PY1 Data(H)'!$A$1:$A$288,'PY1 Data(H)'!$A$1:$BR$288))</f>
        <v>0</v>
      </c>
      <c r="AD136" s="176" cm="1">
        <f t="array" ref="AD136">_xlfn.XLOOKUP(AD$1,'PY1 Data(H)'!$A$1:$BR$1,_xlfn.XLOOKUP($A136,'PY1 Data(H)'!$A$1:$A$288,'PY1 Data(H)'!$A$1:$BR$288))</f>
        <v>0</v>
      </c>
      <c r="AE136" s="176" cm="1">
        <f t="array" ref="AE136">_xlfn.XLOOKUP(AE$1,'PY1 Data(H)'!$A$1:$BR$1,_xlfn.XLOOKUP($A136,'PY1 Data(H)'!$A$1:$A$288,'PY1 Data(H)'!$A$1:$BR$288))</f>
        <v>0</v>
      </c>
      <c r="AF136" s="176" cm="1">
        <f t="array" ref="AF136">_xlfn.XLOOKUP(AF$1,'PY1 Data(H)'!$A$1:$BR$1,_xlfn.XLOOKUP($A136,'PY1 Data(H)'!$A$1:$A$288,'PY1 Data(H)'!$A$1:$BR$288))</f>
        <v>0</v>
      </c>
      <c r="AG136" s="176" cm="1">
        <f t="array" ref="AG136">_xlfn.XLOOKUP(AG$1,'PY1 Data(H)'!$A$1:$BR$1,_xlfn.XLOOKUP($A136,'PY1 Data(H)'!$A$1:$A$288,'PY1 Data(H)'!$A$1:$BR$288))</f>
        <v>0</v>
      </c>
      <c r="AH136" s="176" cm="1">
        <f t="array" ref="AH136">_xlfn.XLOOKUP(AH$1,'PY1 Data(H)'!$A$1:$BR$1,_xlfn.XLOOKUP($A136,'PY1 Data(H)'!$A$1:$A$288,'PY1 Data(H)'!$A$1:$BR$288))</f>
        <v>0</v>
      </c>
      <c r="AI136" s="176" cm="1">
        <f t="array" ref="AI136">_xlfn.XLOOKUP(AI$1,'PY1 Data(H)'!$A$1:$BR$1,_xlfn.XLOOKUP($A136,'PY1 Data(H)'!$A$1:$A$288,'PY1 Data(H)'!$A$1:$BR$288))</f>
        <v>0</v>
      </c>
      <c r="AJ136" s="176" cm="1">
        <f t="array" ref="AJ136">_xlfn.XLOOKUP(AJ$1,'PY1 Data(H)'!$A$1:$BR$1,_xlfn.XLOOKUP($A136,'PY1 Data(H)'!$A$1:$A$288,'PY1 Data(H)'!$A$1:$BR$288))</f>
        <v>0</v>
      </c>
      <c r="AK136" s="176" cm="1">
        <f t="array" ref="AK136">_xlfn.XLOOKUP(AK$1,'PY1 Data(H)'!$A$1:$BR$1,_xlfn.XLOOKUP($A136,'PY1 Data(H)'!$A$1:$A$288,'PY1 Data(H)'!$A$1:$BR$288))</f>
        <v>0</v>
      </c>
      <c r="AL136" s="176" cm="1">
        <f t="array" ref="AL136">_xlfn.XLOOKUP(AL$1,'PY1 Data(H)'!$A$1:$BR$1,_xlfn.XLOOKUP($A136,'PY1 Data(H)'!$A$1:$A$288,'PY1 Data(H)'!$A$1:$BR$288))</f>
        <v>0</v>
      </c>
      <c r="AM136" s="176" cm="1">
        <f t="array" ref="AM136">_xlfn.XLOOKUP(AM$1,'PY1 Data(H)'!$A$1:$BR$1,_xlfn.XLOOKUP($A136,'PY1 Data(H)'!$A$1:$A$288,'PY1 Data(H)'!$A$1:$BR$288))</f>
        <v>0</v>
      </c>
      <c r="AN136" s="176" cm="1">
        <f t="array" ref="AN136">_xlfn.XLOOKUP(AN$1,'PY1 Data(H)'!$A$1:$BR$1,_xlfn.XLOOKUP($A136,'PY1 Data(H)'!$A$1:$A$288,'PY1 Data(H)'!$A$1:$BR$288))</f>
        <v>0</v>
      </c>
      <c r="AO136" s="176" cm="1">
        <f t="array" ref="AO136">_xlfn.XLOOKUP(AO$1,'PY1 Data(H)'!$A$1:$BR$1,_xlfn.XLOOKUP($A136,'PY1 Data(H)'!$A$1:$A$288,'PY1 Data(H)'!$A$1:$BR$288))</f>
        <v>0</v>
      </c>
      <c r="AP136" s="176" cm="1">
        <f t="array" ref="AP136">_xlfn.XLOOKUP(AP$1,'PY1 Data(H)'!$A$1:$BR$1,_xlfn.XLOOKUP($A136,'PY1 Data(H)'!$A$1:$A$288,'PY1 Data(H)'!$A$1:$BR$288))</f>
        <v>0</v>
      </c>
      <c r="AQ136" s="176" cm="1">
        <f t="array" ref="AQ136">_xlfn.XLOOKUP(AQ$1,'PY1 Data(H)'!$A$1:$BR$1,_xlfn.XLOOKUP($A136,'PY1 Data(H)'!$A$1:$A$288,'PY1 Data(H)'!$A$1:$BR$288))</f>
        <v>0</v>
      </c>
      <c r="AR136" s="176" cm="1">
        <f t="array" ref="AR136">_xlfn.XLOOKUP(AR$1,'PY1 Data(H)'!$A$1:$BR$1,_xlfn.XLOOKUP($A136,'PY1 Data(H)'!$A$1:$A$288,'PY1 Data(H)'!$A$1:$BR$288))</f>
        <v>0</v>
      </c>
      <c r="AS136" s="176" cm="1">
        <f t="array" ref="AS136">_xlfn.XLOOKUP(AS$1,'PY1 Data(H)'!$A$1:$BR$1,_xlfn.XLOOKUP($A136,'PY1 Data(H)'!$A$1:$A$288,'PY1 Data(H)'!$A$1:$BR$288))</f>
        <v>0</v>
      </c>
      <c r="AT136" s="176" cm="1">
        <f t="array" ref="AT136">_xlfn.XLOOKUP(AT$1,'PY1 Data(H)'!$A$1:$BR$1,_xlfn.XLOOKUP($A136,'PY1 Data(H)'!$A$1:$A$288,'PY1 Data(H)'!$A$1:$BR$288))</f>
        <v>0</v>
      </c>
      <c r="AU136" s="176" cm="1">
        <f t="array" ref="AU136">_xlfn.XLOOKUP(AU$1,'PY1 Data(H)'!$A$1:$BR$1,_xlfn.XLOOKUP($A136,'PY1 Data(H)'!$A$1:$A$288,'PY1 Data(H)'!$A$1:$BR$288))</f>
        <v>0</v>
      </c>
      <c r="AV136" s="176" cm="1">
        <f t="array" ref="AV136">_xlfn.XLOOKUP(AV$1,'PY1 Data(H)'!$A$1:$BR$1,_xlfn.XLOOKUP($A136,'PY1 Data(H)'!$A$1:$A$288,'PY1 Data(H)'!$A$1:$BR$288))</f>
        <v>0</v>
      </c>
      <c r="AW136" s="176" cm="1">
        <f t="array" ref="AW136">_xlfn.XLOOKUP(AW$1,'PY1 Data(H)'!$A$1:$BR$1,_xlfn.XLOOKUP($A136,'PY1 Data(H)'!$A$1:$A$288,'PY1 Data(H)'!$A$1:$BR$288))</f>
        <v>0</v>
      </c>
      <c r="AX136" s="176" cm="1">
        <f t="array" ref="AX136">_xlfn.XLOOKUP(AX$1,'PY1 Data(H)'!$A$1:$BR$1,_xlfn.XLOOKUP($A136,'PY1 Data(H)'!$A$1:$A$288,'PY1 Data(H)'!$A$1:$BR$288))</f>
        <v>0</v>
      </c>
      <c r="AY136" s="176" cm="1">
        <f t="array" ref="AY136">_xlfn.XLOOKUP(AY$1,'PY1 Data(H)'!$A$1:$BR$1,_xlfn.XLOOKUP($A136,'PY1 Data(H)'!$A$1:$A$288,'PY1 Data(H)'!$A$1:$BR$288))</f>
        <v>0</v>
      </c>
      <c r="AZ136" s="176" cm="1">
        <f t="array" ref="AZ136">_xlfn.XLOOKUP(AZ$1,'PY1 Data(H)'!$A$1:$BR$1,_xlfn.XLOOKUP($A136,'PY1 Data(H)'!$A$1:$A$288,'PY1 Data(H)'!$A$1:$BR$288))</f>
        <v>0</v>
      </c>
    </row>
    <row r="137" spans="1:52" x14ac:dyDescent="0.3">
      <c r="A137">
        <v>98</v>
      </c>
      <c r="D137" s="176" cm="1">
        <f t="array" ref="D137">_xlfn.XLOOKUP(D$1,'PY1 Data(H)'!$A$1:$BR$1,_xlfn.XLOOKUP($A137,'PY1 Data(H)'!$A$1:$A$288,'PY1 Data(H)'!$A$1:$BR$288))</f>
        <v>0</v>
      </c>
      <c r="E137" s="176" cm="1">
        <f t="array" ref="E137">_xlfn.XLOOKUP(E$1,'PY1 Data(H)'!$A$1:$BR$1,_xlfn.XLOOKUP($A137,'PY1 Data(H)'!$A$1:$A$288,'PY1 Data(H)'!$A$1:$BR$288))</f>
        <v>0</v>
      </c>
      <c r="F137" s="176" cm="1">
        <f t="array" ref="F137">_xlfn.XLOOKUP(F$1,'PY1 Data(H)'!$A$1:$BR$1,_xlfn.XLOOKUP($A137,'PY1 Data(H)'!$A$1:$A$288,'PY1 Data(H)'!$A$1:$BR$288))</f>
        <v>0</v>
      </c>
      <c r="G137" s="176" cm="1">
        <f t="array" ref="G137">_xlfn.XLOOKUP(G$1,'PY1 Data(H)'!$A$1:$BR$1,_xlfn.XLOOKUP($A137,'PY1 Data(H)'!$A$1:$A$288,'PY1 Data(H)'!$A$1:$BR$288))</f>
        <v>0</v>
      </c>
      <c r="H137" s="176" cm="1">
        <f t="array" ref="H137">_xlfn.XLOOKUP(H$1,'PY1 Data(H)'!$A$1:$BR$1,_xlfn.XLOOKUP($A137,'PY1 Data(H)'!$A$1:$A$288,'PY1 Data(H)'!$A$1:$BR$288))</f>
        <v>0</v>
      </c>
      <c r="I137" s="176" cm="1">
        <f t="array" ref="I137">_xlfn.XLOOKUP(I$1,'PY1 Data(H)'!$A$1:$BR$1,_xlfn.XLOOKUP($A137,'PY1 Data(H)'!$A$1:$A$288,'PY1 Data(H)'!$A$1:$BR$288))</f>
        <v>0</v>
      </c>
      <c r="J137" s="176" cm="1">
        <f t="array" ref="J137">_xlfn.XLOOKUP(J$1,'PY1 Data(H)'!$A$1:$BR$1,_xlfn.XLOOKUP($A137,'PY1 Data(H)'!$A$1:$A$288,'PY1 Data(H)'!$A$1:$BR$288))</f>
        <v>0</v>
      </c>
      <c r="K137" s="176" cm="1">
        <f t="array" ref="K137">_xlfn.XLOOKUP(K$1,'PY1 Data(H)'!$A$1:$BR$1,_xlfn.XLOOKUP($A137,'PY1 Data(H)'!$A$1:$A$288,'PY1 Data(H)'!$A$1:$BR$288))</f>
        <v>0</v>
      </c>
      <c r="L137" s="176" cm="1">
        <f t="array" ref="L137">_xlfn.XLOOKUP(L$1,'PY1 Data(H)'!$A$1:$BR$1,_xlfn.XLOOKUP($A137,'PY1 Data(H)'!$A$1:$A$288,'PY1 Data(H)'!$A$1:$BR$288))</f>
        <v>0</v>
      </c>
      <c r="M137" s="176" cm="1">
        <f t="array" ref="M137">_xlfn.XLOOKUP(M$1,'PY1 Data(H)'!$A$1:$BR$1,_xlfn.XLOOKUP($A137,'PY1 Data(H)'!$A$1:$A$288,'PY1 Data(H)'!$A$1:$BR$288))</f>
        <v>0</v>
      </c>
      <c r="N137" s="176" cm="1">
        <f t="array" ref="N137">_xlfn.XLOOKUP(N$1,'PY1 Data(H)'!$A$1:$BR$1,_xlfn.XLOOKUP($A137,'PY1 Data(H)'!$A$1:$A$288,'PY1 Data(H)'!$A$1:$BR$288))</f>
        <v>0</v>
      </c>
      <c r="O137" s="176" cm="1">
        <f t="array" ref="O137">_xlfn.XLOOKUP(O$1,'PY1 Data(H)'!$A$1:$BR$1,_xlfn.XLOOKUP($A137,'PY1 Data(H)'!$A$1:$A$288,'PY1 Data(H)'!$A$1:$BR$288))</f>
        <v>0</v>
      </c>
      <c r="P137" s="176" cm="1">
        <f t="array" ref="P137">_xlfn.XLOOKUP(P$1,'PY1 Data(H)'!$A$1:$BR$1,_xlfn.XLOOKUP($A137,'PY1 Data(H)'!$A$1:$A$288,'PY1 Data(H)'!$A$1:$BR$288))</f>
        <v>794190</v>
      </c>
      <c r="Q137" s="176" cm="1">
        <f t="array" ref="Q137">_xlfn.XLOOKUP(Q$1,'PY1 Data(H)'!$A$1:$BR$1,_xlfn.XLOOKUP($A137,'PY1 Data(H)'!$A$1:$A$288,'PY1 Data(H)'!$A$1:$BR$288))</f>
        <v>0</v>
      </c>
      <c r="R137" s="176" cm="1">
        <f t="array" ref="R137">_xlfn.XLOOKUP(R$1,'PY1 Data(H)'!$A$1:$BR$1,_xlfn.XLOOKUP($A137,'PY1 Data(H)'!$A$1:$A$288,'PY1 Data(H)'!$A$1:$BR$288))</f>
        <v>0</v>
      </c>
      <c r="S137" s="176" cm="1">
        <f t="array" ref="S137">_xlfn.XLOOKUP(S$1,'PY1 Data(H)'!$A$1:$BR$1,_xlfn.XLOOKUP($A137,'PY1 Data(H)'!$A$1:$A$288,'PY1 Data(H)'!$A$1:$BR$288))</f>
        <v>0</v>
      </c>
      <c r="T137" s="176" cm="1">
        <f t="array" ref="T137">_xlfn.XLOOKUP(T$1,'PY1 Data(H)'!$A$1:$BR$1,_xlfn.XLOOKUP($A137,'PY1 Data(H)'!$A$1:$A$288,'PY1 Data(H)'!$A$1:$BR$288))</f>
        <v>0</v>
      </c>
      <c r="U137" s="176" cm="1">
        <f t="array" ref="U137">_xlfn.XLOOKUP(U$1,'PY1 Data(H)'!$A$1:$BR$1,_xlfn.XLOOKUP($A137,'PY1 Data(H)'!$A$1:$A$288,'PY1 Data(H)'!$A$1:$BR$288))</f>
        <v>2201021</v>
      </c>
      <c r="V137" s="176" cm="1">
        <f t="array" ref="V137">_xlfn.XLOOKUP(V$1,'PY1 Data(H)'!$A$1:$BR$1,_xlfn.XLOOKUP($A137,'PY1 Data(H)'!$A$1:$A$288,'PY1 Data(H)'!$A$1:$BR$288))</f>
        <v>0</v>
      </c>
      <c r="W137" s="176" cm="1">
        <f t="array" ref="W137">_xlfn.XLOOKUP(W$1,'PY1 Data(H)'!$A$1:$BR$1,_xlfn.XLOOKUP($A137,'PY1 Data(H)'!$A$1:$A$288,'PY1 Data(H)'!$A$1:$BR$288))</f>
        <v>0</v>
      </c>
      <c r="X137" s="176" cm="1">
        <f t="array" ref="X137">_xlfn.XLOOKUP(X$1,'PY1 Data(H)'!$A$1:$BR$1,_xlfn.XLOOKUP($A137,'PY1 Data(H)'!$A$1:$A$288,'PY1 Data(H)'!$A$1:$BR$288))</f>
        <v>0</v>
      </c>
      <c r="Y137" s="176" cm="1">
        <f t="array" ref="Y137">_xlfn.XLOOKUP(Y$1,'PY1 Data(H)'!$A$1:$BR$1,_xlfn.XLOOKUP($A137,'PY1 Data(H)'!$A$1:$A$288,'PY1 Data(H)'!$A$1:$BR$288))</f>
        <v>0</v>
      </c>
      <c r="Z137" s="176" cm="1">
        <f t="array" ref="Z137">_xlfn.XLOOKUP(Z$1,'PY1 Data(H)'!$A$1:$BR$1,_xlfn.XLOOKUP($A137,'PY1 Data(H)'!$A$1:$A$288,'PY1 Data(H)'!$A$1:$BR$288))</f>
        <v>0</v>
      </c>
      <c r="AA137" s="176" cm="1">
        <f t="array" ref="AA137">_xlfn.XLOOKUP(AA$1,'PY1 Data(H)'!$A$1:$BR$1,_xlfn.XLOOKUP($A137,'PY1 Data(H)'!$A$1:$A$288,'PY1 Data(H)'!$A$1:$BR$288))</f>
        <v>0</v>
      </c>
      <c r="AB137" s="176" cm="1">
        <f t="array" ref="AB137">_xlfn.XLOOKUP(AB$1,'PY1 Data(H)'!$A$1:$BR$1,_xlfn.XLOOKUP($A137,'PY1 Data(H)'!$A$1:$A$288,'PY1 Data(H)'!$A$1:$BR$288))</f>
        <v>0</v>
      </c>
      <c r="AC137" s="176" cm="1">
        <f t="array" ref="AC137">_xlfn.XLOOKUP(AC$1,'PY1 Data(H)'!$A$1:$BR$1,_xlfn.XLOOKUP($A137,'PY1 Data(H)'!$A$1:$A$288,'PY1 Data(H)'!$A$1:$BR$288))</f>
        <v>0</v>
      </c>
      <c r="AD137" s="176" cm="1">
        <f t="array" ref="AD137">_xlfn.XLOOKUP(AD$1,'PY1 Data(H)'!$A$1:$BR$1,_xlfn.XLOOKUP($A137,'PY1 Data(H)'!$A$1:$A$288,'PY1 Data(H)'!$A$1:$BR$288))</f>
        <v>0</v>
      </c>
      <c r="AE137" s="176" cm="1">
        <f t="array" ref="AE137">_xlfn.XLOOKUP(AE$1,'PY1 Data(H)'!$A$1:$BR$1,_xlfn.XLOOKUP($A137,'PY1 Data(H)'!$A$1:$A$288,'PY1 Data(H)'!$A$1:$BR$288))</f>
        <v>0</v>
      </c>
      <c r="AF137" s="176" cm="1">
        <f t="array" ref="AF137">_xlfn.XLOOKUP(AF$1,'PY1 Data(H)'!$A$1:$BR$1,_xlfn.XLOOKUP($A137,'PY1 Data(H)'!$A$1:$A$288,'PY1 Data(H)'!$A$1:$BR$288))</f>
        <v>0</v>
      </c>
      <c r="AG137" s="176" cm="1">
        <f t="array" ref="AG137">_xlfn.XLOOKUP(AG$1,'PY1 Data(H)'!$A$1:$BR$1,_xlfn.XLOOKUP($A137,'PY1 Data(H)'!$A$1:$A$288,'PY1 Data(H)'!$A$1:$BR$288))</f>
        <v>0</v>
      </c>
      <c r="AH137" s="176" cm="1">
        <f t="array" ref="AH137">_xlfn.XLOOKUP(AH$1,'PY1 Data(H)'!$A$1:$BR$1,_xlfn.XLOOKUP($A137,'PY1 Data(H)'!$A$1:$A$288,'PY1 Data(H)'!$A$1:$BR$288))</f>
        <v>0</v>
      </c>
      <c r="AI137" s="176" cm="1">
        <f t="array" ref="AI137">_xlfn.XLOOKUP(AI$1,'PY1 Data(H)'!$A$1:$BR$1,_xlfn.XLOOKUP($A137,'PY1 Data(H)'!$A$1:$A$288,'PY1 Data(H)'!$A$1:$BR$288))</f>
        <v>0</v>
      </c>
      <c r="AJ137" s="176" cm="1">
        <f t="array" ref="AJ137">_xlfn.XLOOKUP(AJ$1,'PY1 Data(H)'!$A$1:$BR$1,_xlfn.XLOOKUP($A137,'PY1 Data(H)'!$A$1:$A$288,'PY1 Data(H)'!$A$1:$BR$288))</f>
        <v>0</v>
      </c>
      <c r="AK137" s="176" cm="1">
        <f t="array" ref="AK137">_xlfn.XLOOKUP(AK$1,'PY1 Data(H)'!$A$1:$BR$1,_xlfn.XLOOKUP($A137,'PY1 Data(H)'!$A$1:$A$288,'PY1 Data(H)'!$A$1:$BR$288))</f>
        <v>0</v>
      </c>
      <c r="AL137" s="176" cm="1">
        <f t="array" ref="AL137">_xlfn.XLOOKUP(AL$1,'PY1 Data(H)'!$A$1:$BR$1,_xlfn.XLOOKUP($A137,'PY1 Data(H)'!$A$1:$A$288,'PY1 Data(H)'!$A$1:$BR$288))</f>
        <v>0</v>
      </c>
      <c r="AM137" s="176" cm="1">
        <f t="array" ref="AM137">_xlfn.XLOOKUP(AM$1,'PY1 Data(H)'!$A$1:$BR$1,_xlfn.XLOOKUP($A137,'PY1 Data(H)'!$A$1:$A$288,'PY1 Data(H)'!$A$1:$BR$288))</f>
        <v>0</v>
      </c>
      <c r="AN137" s="176" cm="1">
        <f t="array" ref="AN137">_xlfn.XLOOKUP(AN$1,'PY1 Data(H)'!$A$1:$BR$1,_xlfn.XLOOKUP($A137,'PY1 Data(H)'!$A$1:$A$288,'PY1 Data(H)'!$A$1:$BR$288))</f>
        <v>0</v>
      </c>
      <c r="AO137" s="176" cm="1">
        <f t="array" ref="AO137">_xlfn.XLOOKUP(AO$1,'PY1 Data(H)'!$A$1:$BR$1,_xlfn.XLOOKUP($A137,'PY1 Data(H)'!$A$1:$A$288,'PY1 Data(H)'!$A$1:$BR$288))</f>
        <v>0</v>
      </c>
      <c r="AP137" s="176" cm="1">
        <f t="array" ref="AP137">_xlfn.XLOOKUP(AP$1,'PY1 Data(H)'!$A$1:$BR$1,_xlfn.XLOOKUP($A137,'PY1 Data(H)'!$A$1:$A$288,'PY1 Data(H)'!$A$1:$BR$288))</f>
        <v>0</v>
      </c>
      <c r="AQ137" s="176" cm="1">
        <f t="array" ref="AQ137">_xlfn.XLOOKUP(AQ$1,'PY1 Data(H)'!$A$1:$BR$1,_xlfn.XLOOKUP($A137,'PY1 Data(H)'!$A$1:$A$288,'PY1 Data(H)'!$A$1:$BR$288))</f>
        <v>0</v>
      </c>
      <c r="AR137" s="176" cm="1">
        <f t="array" ref="AR137">_xlfn.XLOOKUP(AR$1,'PY1 Data(H)'!$A$1:$BR$1,_xlfn.XLOOKUP($A137,'PY1 Data(H)'!$A$1:$A$288,'PY1 Data(H)'!$A$1:$BR$288))</f>
        <v>0</v>
      </c>
      <c r="AS137" s="176" cm="1">
        <f t="array" ref="AS137">_xlfn.XLOOKUP(AS$1,'PY1 Data(H)'!$A$1:$BR$1,_xlfn.XLOOKUP($A137,'PY1 Data(H)'!$A$1:$A$288,'PY1 Data(H)'!$A$1:$BR$288))</f>
        <v>0</v>
      </c>
      <c r="AT137" s="176" cm="1">
        <f t="array" ref="AT137">_xlfn.XLOOKUP(AT$1,'PY1 Data(H)'!$A$1:$BR$1,_xlfn.XLOOKUP($A137,'PY1 Data(H)'!$A$1:$A$288,'PY1 Data(H)'!$A$1:$BR$288))</f>
        <v>0</v>
      </c>
      <c r="AU137" s="176" cm="1">
        <f t="array" ref="AU137">_xlfn.XLOOKUP(AU$1,'PY1 Data(H)'!$A$1:$BR$1,_xlfn.XLOOKUP($A137,'PY1 Data(H)'!$A$1:$A$288,'PY1 Data(H)'!$A$1:$BR$288))</f>
        <v>0</v>
      </c>
      <c r="AV137" s="176" cm="1">
        <f t="array" ref="AV137">_xlfn.XLOOKUP(AV$1,'PY1 Data(H)'!$A$1:$BR$1,_xlfn.XLOOKUP($A137,'PY1 Data(H)'!$A$1:$A$288,'PY1 Data(H)'!$A$1:$BR$288))</f>
        <v>0</v>
      </c>
      <c r="AW137" s="176" cm="1">
        <f t="array" ref="AW137">_xlfn.XLOOKUP(AW$1,'PY1 Data(H)'!$A$1:$BR$1,_xlfn.XLOOKUP($A137,'PY1 Data(H)'!$A$1:$A$288,'PY1 Data(H)'!$A$1:$BR$288))</f>
        <v>0</v>
      </c>
      <c r="AX137" s="176" cm="1">
        <f t="array" ref="AX137">_xlfn.XLOOKUP(AX$1,'PY1 Data(H)'!$A$1:$BR$1,_xlfn.XLOOKUP($A137,'PY1 Data(H)'!$A$1:$A$288,'PY1 Data(H)'!$A$1:$BR$288))</f>
        <v>0</v>
      </c>
      <c r="AY137" s="176" cm="1">
        <f t="array" ref="AY137">_xlfn.XLOOKUP(AY$1,'PY1 Data(H)'!$A$1:$BR$1,_xlfn.XLOOKUP($A137,'PY1 Data(H)'!$A$1:$A$288,'PY1 Data(H)'!$A$1:$BR$288))</f>
        <v>0</v>
      </c>
      <c r="AZ137" s="176" cm="1">
        <f t="array" ref="AZ137">_xlfn.XLOOKUP(AZ$1,'PY1 Data(H)'!$A$1:$BR$1,_xlfn.XLOOKUP($A137,'PY1 Data(H)'!$A$1:$A$288,'PY1 Data(H)'!$A$1:$BR$288))</f>
        <v>0</v>
      </c>
    </row>
    <row r="138" spans="1:52" x14ac:dyDescent="0.3">
      <c r="A138">
        <v>363</v>
      </c>
      <c r="D138" s="176" cm="1">
        <f t="array" ref="D138">_xlfn.XLOOKUP(D$1,'PY1 Data(H)'!$A$1:$BR$1,_xlfn.XLOOKUP($A138,'PY1 Data(H)'!$A$1:$A$288,'PY1 Data(H)'!$A$1:$BR$288))</f>
        <v>0</v>
      </c>
      <c r="E138" s="176" cm="1">
        <f t="array" ref="E138">_xlfn.XLOOKUP(E$1,'PY1 Data(H)'!$A$1:$BR$1,_xlfn.XLOOKUP($A138,'PY1 Data(H)'!$A$1:$A$288,'PY1 Data(H)'!$A$1:$BR$288))</f>
        <v>0</v>
      </c>
      <c r="F138" s="176" cm="1">
        <f t="array" ref="F138">_xlfn.XLOOKUP(F$1,'PY1 Data(H)'!$A$1:$BR$1,_xlfn.XLOOKUP($A138,'PY1 Data(H)'!$A$1:$A$288,'PY1 Data(H)'!$A$1:$BR$288))</f>
        <v>0</v>
      </c>
      <c r="G138" s="176" cm="1">
        <f t="array" ref="G138">_xlfn.XLOOKUP(G$1,'PY1 Data(H)'!$A$1:$BR$1,_xlfn.XLOOKUP($A138,'PY1 Data(H)'!$A$1:$A$288,'PY1 Data(H)'!$A$1:$BR$288))</f>
        <v>0</v>
      </c>
      <c r="H138" s="176" cm="1">
        <f t="array" ref="H138">_xlfn.XLOOKUP(H$1,'PY1 Data(H)'!$A$1:$BR$1,_xlfn.XLOOKUP($A138,'PY1 Data(H)'!$A$1:$A$288,'PY1 Data(H)'!$A$1:$BR$288))</f>
        <v>0</v>
      </c>
      <c r="I138" s="176" cm="1">
        <f t="array" ref="I138">_xlfn.XLOOKUP(I$1,'PY1 Data(H)'!$A$1:$BR$1,_xlfn.XLOOKUP($A138,'PY1 Data(H)'!$A$1:$A$288,'PY1 Data(H)'!$A$1:$BR$288))</f>
        <v>0</v>
      </c>
      <c r="J138" s="176" cm="1">
        <f t="array" ref="J138">_xlfn.XLOOKUP(J$1,'PY1 Data(H)'!$A$1:$BR$1,_xlfn.XLOOKUP($A138,'PY1 Data(H)'!$A$1:$A$288,'PY1 Data(H)'!$A$1:$BR$288))</f>
        <v>0</v>
      </c>
      <c r="K138" s="176" cm="1">
        <f t="array" ref="K138">_xlfn.XLOOKUP(K$1,'PY1 Data(H)'!$A$1:$BR$1,_xlfn.XLOOKUP($A138,'PY1 Data(H)'!$A$1:$A$288,'PY1 Data(H)'!$A$1:$BR$288))</f>
        <v>0</v>
      </c>
      <c r="L138" s="176" cm="1">
        <f t="array" ref="L138">_xlfn.XLOOKUP(L$1,'PY1 Data(H)'!$A$1:$BR$1,_xlfn.XLOOKUP($A138,'PY1 Data(H)'!$A$1:$A$288,'PY1 Data(H)'!$A$1:$BR$288))</f>
        <v>0</v>
      </c>
      <c r="M138" s="176" cm="1">
        <f t="array" ref="M138">_xlfn.XLOOKUP(M$1,'PY1 Data(H)'!$A$1:$BR$1,_xlfn.XLOOKUP($A138,'PY1 Data(H)'!$A$1:$A$288,'PY1 Data(H)'!$A$1:$BR$288))</f>
        <v>0</v>
      </c>
      <c r="N138" s="176" cm="1">
        <f t="array" ref="N138">_xlfn.XLOOKUP(N$1,'PY1 Data(H)'!$A$1:$BR$1,_xlfn.XLOOKUP($A138,'PY1 Data(H)'!$A$1:$A$288,'PY1 Data(H)'!$A$1:$BR$288))</f>
        <v>0</v>
      </c>
      <c r="O138" s="176" cm="1">
        <f t="array" ref="O138">_xlfn.XLOOKUP(O$1,'PY1 Data(H)'!$A$1:$BR$1,_xlfn.XLOOKUP($A138,'PY1 Data(H)'!$A$1:$A$288,'PY1 Data(H)'!$A$1:$BR$288))</f>
        <v>0</v>
      </c>
      <c r="P138" s="176" cm="1">
        <f t="array" ref="P138">_xlfn.XLOOKUP(P$1,'PY1 Data(H)'!$A$1:$BR$1,_xlfn.XLOOKUP($A138,'PY1 Data(H)'!$A$1:$A$288,'PY1 Data(H)'!$A$1:$BR$288))</f>
        <v>22574839</v>
      </c>
      <c r="Q138" s="176" cm="1">
        <f t="array" ref="Q138">_xlfn.XLOOKUP(Q$1,'PY1 Data(H)'!$A$1:$BR$1,_xlfn.XLOOKUP($A138,'PY1 Data(H)'!$A$1:$A$288,'PY1 Data(H)'!$A$1:$BR$288))</f>
        <v>0</v>
      </c>
      <c r="R138" s="176" cm="1">
        <f t="array" ref="R138">_xlfn.XLOOKUP(R$1,'PY1 Data(H)'!$A$1:$BR$1,_xlfn.XLOOKUP($A138,'PY1 Data(H)'!$A$1:$A$288,'PY1 Data(H)'!$A$1:$BR$288))</f>
        <v>0</v>
      </c>
      <c r="S138" s="176" cm="1">
        <f t="array" ref="S138">_xlfn.XLOOKUP(S$1,'PY1 Data(H)'!$A$1:$BR$1,_xlfn.XLOOKUP($A138,'PY1 Data(H)'!$A$1:$A$288,'PY1 Data(H)'!$A$1:$BR$288))</f>
        <v>0</v>
      </c>
      <c r="T138" s="176" cm="1">
        <f t="array" ref="T138">_xlfn.XLOOKUP(T$1,'PY1 Data(H)'!$A$1:$BR$1,_xlfn.XLOOKUP($A138,'PY1 Data(H)'!$A$1:$A$288,'PY1 Data(H)'!$A$1:$BR$288))</f>
        <v>0</v>
      </c>
      <c r="U138" s="176" cm="1">
        <f t="array" ref="U138">_xlfn.XLOOKUP(U$1,'PY1 Data(H)'!$A$1:$BR$1,_xlfn.XLOOKUP($A138,'PY1 Data(H)'!$A$1:$A$288,'PY1 Data(H)'!$A$1:$BR$288))</f>
        <v>2586639</v>
      </c>
      <c r="V138" s="176" cm="1">
        <f t="array" ref="V138">_xlfn.XLOOKUP(V$1,'PY1 Data(H)'!$A$1:$BR$1,_xlfn.XLOOKUP($A138,'PY1 Data(H)'!$A$1:$A$288,'PY1 Data(H)'!$A$1:$BR$288))</f>
        <v>0</v>
      </c>
      <c r="W138" s="176" cm="1">
        <f t="array" ref="W138">_xlfn.XLOOKUP(W$1,'PY1 Data(H)'!$A$1:$BR$1,_xlfn.XLOOKUP($A138,'PY1 Data(H)'!$A$1:$A$288,'PY1 Data(H)'!$A$1:$BR$288))</f>
        <v>0</v>
      </c>
      <c r="X138" s="176" cm="1">
        <f t="array" ref="X138">_xlfn.XLOOKUP(X$1,'PY1 Data(H)'!$A$1:$BR$1,_xlfn.XLOOKUP($A138,'PY1 Data(H)'!$A$1:$A$288,'PY1 Data(H)'!$A$1:$BR$288))</f>
        <v>0</v>
      </c>
      <c r="Y138" s="176" cm="1">
        <f t="array" ref="Y138">_xlfn.XLOOKUP(Y$1,'PY1 Data(H)'!$A$1:$BR$1,_xlfn.XLOOKUP($A138,'PY1 Data(H)'!$A$1:$A$288,'PY1 Data(H)'!$A$1:$BR$288))</f>
        <v>0</v>
      </c>
      <c r="Z138" s="176" cm="1">
        <f t="array" ref="Z138">_xlfn.XLOOKUP(Z$1,'PY1 Data(H)'!$A$1:$BR$1,_xlfn.XLOOKUP($A138,'PY1 Data(H)'!$A$1:$A$288,'PY1 Data(H)'!$A$1:$BR$288))</f>
        <v>0</v>
      </c>
      <c r="AA138" s="176" cm="1">
        <f t="array" ref="AA138">_xlfn.XLOOKUP(AA$1,'PY1 Data(H)'!$A$1:$BR$1,_xlfn.XLOOKUP($A138,'PY1 Data(H)'!$A$1:$A$288,'PY1 Data(H)'!$A$1:$BR$288))</f>
        <v>0</v>
      </c>
      <c r="AB138" s="176" cm="1">
        <f t="array" ref="AB138">_xlfn.XLOOKUP(AB$1,'PY1 Data(H)'!$A$1:$BR$1,_xlfn.XLOOKUP($A138,'PY1 Data(H)'!$A$1:$A$288,'PY1 Data(H)'!$A$1:$BR$288))</f>
        <v>0</v>
      </c>
      <c r="AC138" s="176" cm="1">
        <f t="array" ref="AC138">_xlfn.XLOOKUP(AC$1,'PY1 Data(H)'!$A$1:$BR$1,_xlfn.XLOOKUP($A138,'PY1 Data(H)'!$A$1:$A$288,'PY1 Data(H)'!$A$1:$BR$288))</f>
        <v>0</v>
      </c>
      <c r="AD138" s="176" cm="1">
        <f t="array" ref="AD138">_xlfn.XLOOKUP(AD$1,'PY1 Data(H)'!$A$1:$BR$1,_xlfn.XLOOKUP($A138,'PY1 Data(H)'!$A$1:$A$288,'PY1 Data(H)'!$A$1:$BR$288))</f>
        <v>0</v>
      </c>
      <c r="AE138" s="176" cm="1">
        <f t="array" ref="AE138">_xlfn.XLOOKUP(AE$1,'PY1 Data(H)'!$A$1:$BR$1,_xlfn.XLOOKUP($A138,'PY1 Data(H)'!$A$1:$A$288,'PY1 Data(H)'!$A$1:$BR$288))</f>
        <v>0</v>
      </c>
      <c r="AF138" s="176" cm="1">
        <f t="array" ref="AF138">_xlfn.XLOOKUP(AF$1,'PY1 Data(H)'!$A$1:$BR$1,_xlfn.XLOOKUP($A138,'PY1 Data(H)'!$A$1:$A$288,'PY1 Data(H)'!$A$1:$BR$288))</f>
        <v>0</v>
      </c>
      <c r="AG138" s="176" cm="1">
        <f t="array" ref="AG138">_xlfn.XLOOKUP(AG$1,'PY1 Data(H)'!$A$1:$BR$1,_xlfn.XLOOKUP($A138,'PY1 Data(H)'!$A$1:$A$288,'PY1 Data(H)'!$A$1:$BR$288))</f>
        <v>0</v>
      </c>
      <c r="AH138" s="176" cm="1">
        <f t="array" ref="AH138">_xlfn.XLOOKUP(AH$1,'PY1 Data(H)'!$A$1:$BR$1,_xlfn.XLOOKUP($A138,'PY1 Data(H)'!$A$1:$A$288,'PY1 Data(H)'!$A$1:$BR$288))</f>
        <v>0</v>
      </c>
      <c r="AI138" s="176" cm="1">
        <f t="array" ref="AI138">_xlfn.XLOOKUP(AI$1,'PY1 Data(H)'!$A$1:$BR$1,_xlfn.XLOOKUP($A138,'PY1 Data(H)'!$A$1:$A$288,'PY1 Data(H)'!$A$1:$BR$288))</f>
        <v>0</v>
      </c>
      <c r="AJ138" s="176" cm="1">
        <f t="array" ref="AJ138">_xlfn.XLOOKUP(AJ$1,'PY1 Data(H)'!$A$1:$BR$1,_xlfn.XLOOKUP($A138,'PY1 Data(H)'!$A$1:$A$288,'PY1 Data(H)'!$A$1:$BR$288))</f>
        <v>0</v>
      </c>
      <c r="AK138" s="176" cm="1">
        <f t="array" ref="AK138">_xlfn.XLOOKUP(AK$1,'PY1 Data(H)'!$A$1:$BR$1,_xlfn.XLOOKUP($A138,'PY1 Data(H)'!$A$1:$A$288,'PY1 Data(H)'!$A$1:$BR$288))</f>
        <v>0</v>
      </c>
      <c r="AL138" s="176" cm="1">
        <f t="array" ref="AL138">_xlfn.XLOOKUP(AL$1,'PY1 Data(H)'!$A$1:$BR$1,_xlfn.XLOOKUP($A138,'PY1 Data(H)'!$A$1:$A$288,'PY1 Data(H)'!$A$1:$BR$288))</f>
        <v>0</v>
      </c>
      <c r="AM138" s="176" cm="1">
        <f t="array" ref="AM138">_xlfn.XLOOKUP(AM$1,'PY1 Data(H)'!$A$1:$BR$1,_xlfn.XLOOKUP($A138,'PY1 Data(H)'!$A$1:$A$288,'PY1 Data(H)'!$A$1:$BR$288))</f>
        <v>0</v>
      </c>
      <c r="AN138" s="176" cm="1">
        <f t="array" ref="AN138">_xlfn.XLOOKUP(AN$1,'PY1 Data(H)'!$A$1:$BR$1,_xlfn.XLOOKUP($A138,'PY1 Data(H)'!$A$1:$A$288,'PY1 Data(H)'!$A$1:$BR$288))</f>
        <v>0</v>
      </c>
      <c r="AO138" s="176" cm="1">
        <f t="array" ref="AO138">_xlfn.XLOOKUP(AO$1,'PY1 Data(H)'!$A$1:$BR$1,_xlfn.XLOOKUP($A138,'PY1 Data(H)'!$A$1:$A$288,'PY1 Data(H)'!$A$1:$BR$288))</f>
        <v>0</v>
      </c>
      <c r="AP138" s="176" cm="1">
        <f t="array" ref="AP138">_xlfn.XLOOKUP(AP$1,'PY1 Data(H)'!$A$1:$BR$1,_xlfn.XLOOKUP($A138,'PY1 Data(H)'!$A$1:$A$288,'PY1 Data(H)'!$A$1:$BR$288))</f>
        <v>0</v>
      </c>
      <c r="AQ138" s="176" cm="1">
        <f t="array" ref="AQ138">_xlfn.XLOOKUP(AQ$1,'PY1 Data(H)'!$A$1:$BR$1,_xlfn.XLOOKUP($A138,'PY1 Data(H)'!$A$1:$A$288,'PY1 Data(H)'!$A$1:$BR$288))</f>
        <v>0</v>
      </c>
      <c r="AR138" s="176" cm="1">
        <f t="array" ref="AR138">_xlfn.XLOOKUP(AR$1,'PY1 Data(H)'!$A$1:$BR$1,_xlfn.XLOOKUP($A138,'PY1 Data(H)'!$A$1:$A$288,'PY1 Data(H)'!$A$1:$BR$288))</f>
        <v>0</v>
      </c>
      <c r="AS138" s="176" cm="1">
        <f t="array" ref="AS138">_xlfn.XLOOKUP(AS$1,'PY1 Data(H)'!$A$1:$BR$1,_xlfn.XLOOKUP($A138,'PY1 Data(H)'!$A$1:$A$288,'PY1 Data(H)'!$A$1:$BR$288))</f>
        <v>0</v>
      </c>
      <c r="AT138" s="176" cm="1">
        <f t="array" ref="AT138">_xlfn.XLOOKUP(AT$1,'PY1 Data(H)'!$A$1:$BR$1,_xlfn.XLOOKUP($A138,'PY1 Data(H)'!$A$1:$A$288,'PY1 Data(H)'!$A$1:$BR$288))</f>
        <v>0</v>
      </c>
      <c r="AU138" s="176" cm="1">
        <f t="array" ref="AU138">_xlfn.XLOOKUP(AU$1,'PY1 Data(H)'!$A$1:$BR$1,_xlfn.XLOOKUP($A138,'PY1 Data(H)'!$A$1:$A$288,'PY1 Data(H)'!$A$1:$BR$288))</f>
        <v>0</v>
      </c>
      <c r="AV138" s="176" cm="1">
        <f t="array" ref="AV138">_xlfn.XLOOKUP(AV$1,'PY1 Data(H)'!$A$1:$BR$1,_xlfn.XLOOKUP($A138,'PY1 Data(H)'!$A$1:$A$288,'PY1 Data(H)'!$A$1:$BR$288))</f>
        <v>0</v>
      </c>
      <c r="AW138" s="176" cm="1">
        <f t="array" ref="AW138">_xlfn.XLOOKUP(AW$1,'PY1 Data(H)'!$A$1:$BR$1,_xlfn.XLOOKUP($A138,'PY1 Data(H)'!$A$1:$A$288,'PY1 Data(H)'!$A$1:$BR$288))</f>
        <v>0</v>
      </c>
      <c r="AX138" s="176" cm="1">
        <f t="array" ref="AX138">_xlfn.XLOOKUP(AX$1,'PY1 Data(H)'!$A$1:$BR$1,_xlfn.XLOOKUP($A138,'PY1 Data(H)'!$A$1:$A$288,'PY1 Data(H)'!$A$1:$BR$288))</f>
        <v>0</v>
      </c>
      <c r="AY138" s="176" cm="1">
        <f t="array" ref="AY138">_xlfn.XLOOKUP(AY$1,'PY1 Data(H)'!$A$1:$BR$1,_xlfn.XLOOKUP($A138,'PY1 Data(H)'!$A$1:$A$288,'PY1 Data(H)'!$A$1:$BR$288))</f>
        <v>0</v>
      </c>
      <c r="AZ138" s="176" cm="1">
        <f t="array" ref="AZ138">_xlfn.XLOOKUP(AZ$1,'PY1 Data(H)'!$A$1:$BR$1,_xlfn.XLOOKUP($A138,'PY1 Data(H)'!$A$1:$A$288,'PY1 Data(H)'!$A$1:$BR$288))</f>
        <v>0</v>
      </c>
    </row>
    <row r="139" spans="1:52" x14ac:dyDescent="0.3">
      <c r="A139">
        <v>364</v>
      </c>
      <c r="D139" s="176" cm="1">
        <f t="array" ref="D139">_xlfn.XLOOKUP(D$1,'PY1 Data(H)'!$A$1:$BR$1,_xlfn.XLOOKUP($A139,'PY1 Data(H)'!$A$1:$A$288,'PY1 Data(H)'!$A$1:$BR$288))</f>
        <v>0</v>
      </c>
      <c r="E139" s="176" cm="1">
        <f t="array" ref="E139">_xlfn.XLOOKUP(E$1,'PY1 Data(H)'!$A$1:$BR$1,_xlfn.XLOOKUP($A139,'PY1 Data(H)'!$A$1:$A$288,'PY1 Data(H)'!$A$1:$BR$288))</f>
        <v>0</v>
      </c>
      <c r="F139" s="176" cm="1">
        <f t="array" ref="F139">_xlfn.XLOOKUP(F$1,'PY1 Data(H)'!$A$1:$BR$1,_xlfn.XLOOKUP($A139,'PY1 Data(H)'!$A$1:$A$288,'PY1 Data(H)'!$A$1:$BR$288))</f>
        <v>0</v>
      </c>
      <c r="G139" s="176" cm="1">
        <f t="array" ref="G139">_xlfn.XLOOKUP(G$1,'PY1 Data(H)'!$A$1:$BR$1,_xlfn.XLOOKUP($A139,'PY1 Data(H)'!$A$1:$A$288,'PY1 Data(H)'!$A$1:$BR$288))</f>
        <v>0</v>
      </c>
      <c r="H139" s="176" cm="1">
        <f t="array" ref="H139">_xlfn.XLOOKUP(H$1,'PY1 Data(H)'!$A$1:$BR$1,_xlfn.XLOOKUP($A139,'PY1 Data(H)'!$A$1:$A$288,'PY1 Data(H)'!$A$1:$BR$288))</f>
        <v>0</v>
      </c>
      <c r="I139" s="176" cm="1">
        <f t="array" ref="I139">_xlfn.XLOOKUP(I$1,'PY1 Data(H)'!$A$1:$BR$1,_xlfn.XLOOKUP($A139,'PY1 Data(H)'!$A$1:$A$288,'PY1 Data(H)'!$A$1:$BR$288))</f>
        <v>0</v>
      </c>
      <c r="J139" s="176" cm="1">
        <f t="array" ref="J139">_xlfn.XLOOKUP(J$1,'PY1 Data(H)'!$A$1:$BR$1,_xlfn.XLOOKUP($A139,'PY1 Data(H)'!$A$1:$A$288,'PY1 Data(H)'!$A$1:$BR$288))</f>
        <v>0</v>
      </c>
      <c r="K139" s="176" cm="1">
        <f t="array" ref="K139">_xlfn.XLOOKUP(K$1,'PY1 Data(H)'!$A$1:$BR$1,_xlfn.XLOOKUP($A139,'PY1 Data(H)'!$A$1:$A$288,'PY1 Data(H)'!$A$1:$BR$288))</f>
        <v>0</v>
      </c>
      <c r="L139" s="176" cm="1">
        <f t="array" ref="L139">_xlfn.XLOOKUP(L$1,'PY1 Data(H)'!$A$1:$BR$1,_xlfn.XLOOKUP($A139,'PY1 Data(H)'!$A$1:$A$288,'PY1 Data(H)'!$A$1:$BR$288))</f>
        <v>0</v>
      </c>
      <c r="M139" s="176" cm="1">
        <f t="array" ref="M139">_xlfn.XLOOKUP(M$1,'PY1 Data(H)'!$A$1:$BR$1,_xlfn.XLOOKUP($A139,'PY1 Data(H)'!$A$1:$A$288,'PY1 Data(H)'!$A$1:$BR$288))</f>
        <v>0</v>
      </c>
      <c r="N139" s="176" cm="1">
        <f t="array" ref="N139">_xlfn.XLOOKUP(N$1,'PY1 Data(H)'!$A$1:$BR$1,_xlfn.XLOOKUP($A139,'PY1 Data(H)'!$A$1:$A$288,'PY1 Data(H)'!$A$1:$BR$288))</f>
        <v>0</v>
      </c>
      <c r="O139" s="176" cm="1">
        <f t="array" ref="O139">_xlfn.XLOOKUP(O$1,'PY1 Data(H)'!$A$1:$BR$1,_xlfn.XLOOKUP($A139,'PY1 Data(H)'!$A$1:$A$288,'PY1 Data(H)'!$A$1:$BR$288))</f>
        <v>0</v>
      </c>
      <c r="P139" s="176" cm="1">
        <f t="array" ref="P139">_xlfn.XLOOKUP(P$1,'PY1 Data(H)'!$A$1:$BR$1,_xlfn.XLOOKUP($A139,'PY1 Data(H)'!$A$1:$A$288,'PY1 Data(H)'!$A$1:$BR$288))</f>
        <v>17809422</v>
      </c>
      <c r="Q139" s="176" cm="1">
        <f t="array" ref="Q139">_xlfn.XLOOKUP(Q$1,'PY1 Data(H)'!$A$1:$BR$1,_xlfn.XLOOKUP($A139,'PY1 Data(H)'!$A$1:$A$288,'PY1 Data(H)'!$A$1:$BR$288))</f>
        <v>0</v>
      </c>
      <c r="R139" s="176" cm="1">
        <f t="array" ref="R139">_xlfn.XLOOKUP(R$1,'PY1 Data(H)'!$A$1:$BR$1,_xlfn.XLOOKUP($A139,'PY1 Data(H)'!$A$1:$A$288,'PY1 Data(H)'!$A$1:$BR$288))</f>
        <v>0</v>
      </c>
      <c r="S139" s="176" cm="1">
        <f t="array" ref="S139">_xlfn.XLOOKUP(S$1,'PY1 Data(H)'!$A$1:$BR$1,_xlfn.XLOOKUP($A139,'PY1 Data(H)'!$A$1:$A$288,'PY1 Data(H)'!$A$1:$BR$288))</f>
        <v>0</v>
      </c>
      <c r="T139" s="176" cm="1">
        <f t="array" ref="T139">_xlfn.XLOOKUP(T$1,'PY1 Data(H)'!$A$1:$BR$1,_xlfn.XLOOKUP($A139,'PY1 Data(H)'!$A$1:$A$288,'PY1 Data(H)'!$A$1:$BR$288))</f>
        <v>0</v>
      </c>
      <c r="U139" s="176" cm="1">
        <f t="array" ref="U139">_xlfn.XLOOKUP(U$1,'PY1 Data(H)'!$A$1:$BR$1,_xlfn.XLOOKUP($A139,'PY1 Data(H)'!$A$1:$A$288,'PY1 Data(H)'!$A$1:$BR$288))</f>
        <v>2201021</v>
      </c>
      <c r="V139" s="176" cm="1">
        <f t="array" ref="V139">_xlfn.XLOOKUP(V$1,'PY1 Data(H)'!$A$1:$BR$1,_xlfn.XLOOKUP($A139,'PY1 Data(H)'!$A$1:$A$288,'PY1 Data(H)'!$A$1:$BR$288))</f>
        <v>0</v>
      </c>
      <c r="W139" s="176" cm="1">
        <f t="array" ref="W139">_xlfn.XLOOKUP(W$1,'PY1 Data(H)'!$A$1:$BR$1,_xlfn.XLOOKUP($A139,'PY1 Data(H)'!$A$1:$A$288,'PY1 Data(H)'!$A$1:$BR$288))</f>
        <v>0</v>
      </c>
      <c r="X139" s="176" cm="1">
        <f t="array" ref="X139">_xlfn.XLOOKUP(X$1,'PY1 Data(H)'!$A$1:$BR$1,_xlfn.XLOOKUP($A139,'PY1 Data(H)'!$A$1:$A$288,'PY1 Data(H)'!$A$1:$BR$288))</f>
        <v>0</v>
      </c>
      <c r="Y139" s="176" cm="1">
        <f t="array" ref="Y139">_xlfn.XLOOKUP(Y$1,'PY1 Data(H)'!$A$1:$BR$1,_xlfn.XLOOKUP($A139,'PY1 Data(H)'!$A$1:$A$288,'PY1 Data(H)'!$A$1:$BR$288))</f>
        <v>0</v>
      </c>
      <c r="Z139" s="176" cm="1">
        <f t="array" ref="Z139">_xlfn.XLOOKUP(Z$1,'PY1 Data(H)'!$A$1:$BR$1,_xlfn.XLOOKUP($A139,'PY1 Data(H)'!$A$1:$A$288,'PY1 Data(H)'!$A$1:$BR$288))</f>
        <v>0</v>
      </c>
      <c r="AA139" s="176" cm="1">
        <f t="array" ref="AA139">_xlfn.XLOOKUP(AA$1,'PY1 Data(H)'!$A$1:$BR$1,_xlfn.XLOOKUP($A139,'PY1 Data(H)'!$A$1:$A$288,'PY1 Data(H)'!$A$1:$BR$288))</f>
        <v>0</v>
      </c>
      <c r="AB139" s="176" cm="1">
        <f t="array" ref="AB139">_xlfn.XLOOKUP(AB$1,'PY1 Data(H)'!$A$1:$BR$1,_xlfn.XLOOKUP($A139,'PY1 Data(H)'!$A$1:$A$288,'PY1 Data(H)'!$A$1:$BR$288))</f>
        <v>0</v>
      </c>
      <c r="AC139" s="176" cm="1">
        <f t="array" ref="AC139">_xlfn.XLOOKUP(AC$1,'PY1 Data(H)'!$A$1:$BR$1,_xlfn.XLOOKUP($A139,'PY1 Data(H)'!$A$1:$A$288,'PY1 Data(H)'!$A$1:$BR$288))</f>
        <v>0</v>
      </c>
      <c r="AD139" s="176" cm="1">
        <f t="array" ref="AD139">_xlfn.XLOOKUP(AD$1,'PY1 Data(H)'!$A$1:$BR$1,_xlfn.XLOOKUP($A139,'PY1 Data(H)'!$A$1:$A$288,'PY1 Data(H)'!$A$1:$BR$288))</f>
        <v>0</v>
      </c>
      <c r="AE139" s="176" cm="1">
        <f t="array" ref="AE139">_xlfn.XLOOKUP(AE$1,'PY1 Data(H)'!$A$1:$BR$1,_xlfn.XLOOKUP($A139,'PY1 Data(H)'!$A$1:$A$288,'PY1 Data(H)'!$A$1:$BR$288))</f>
        <v>0</v>
      </c>
      <c r="AF139" s="176" cm="1">
        <f t="array" ref="AF139">_xlfn.XLOOKUP(AF$1,'PY1 Data(H)'!$A$1:$BR$1,_xlfn.XLOOKUP($A139,'PY1 Data(H)'!$A$1:$A$288,'PY1 Data(H)'!$A$1:$BR$288))</f>
        <v>0</v>
      </c>
      <c r="AG139" s="176" cm="1">
        <f t="array" ref="AG139">_xlfn.XLOOKUP(AG$1,'PY1 Data(H)'!$A$1:$BR$1,_xlfn.XLOOKUP($A139,'PY1 Data(H)'!$A$1:$A$288,'PY1 Data(H)'!$A$1:$BR$288))</f>
        <v>0</v>
      </c>
      <c r="AH139" s="176" cm="1">
        <f t="array" ref="AH139">_xlfn.XLOOKUP(AH$1,'PY1 Data(H)'!$A$1:$BR$1,_xlfn.XLOOKUP($A139,'PY1 Data(H)'!$A$1:$A$288,'PY1 Data(H)'!$A$1:$BR$288))</f>
        <v>0</v>
      </c>
      <c r="AI139" s="176" cm="1">
        <f t="array" ref="AI139">_xlfn.XLOOKUP(AI$1,'PY1 Data(H)'!$A$1:$BR$1,_xlfn.XLOOKUP($A139,'PY1 Data(H)'!$A$1:$A$288,'PY1 Data(H)'!$A$1:$BR$288))</f>
        <v>0</v>
      </c>
      <c r="AJ139" s="176" cm="1">
        <f t="array" ref="AJ139">_xlfn.XLOOKUP(AJ$1,'PY1 Data(H)'!$A$1:$BR$1,_xlfn.XLOOKUP($A139,'PY1 Data(H)'!$A$1:$A$288,'PY1 Data(H)'!$A$1:$BR$288))</f>
        <v>0</v>
      </c>
      <c r="AK139" s="176" cm="1">
        <f t="array" ref="AK139">_xlfn.XLOOKUP(AK$1,'PY1 Data(H)'!$A$1:$BR$1,_xlfn.XLOOKUP($A139,'PY1 Data(H)'!$A$1:$A$288,'PY1 Data(H)'!$A$1:$BR$288))</f>
        <v>0</v>
      </c>
      <c r="AL139" s="176" cm="1">
        <f t="array" ref="AL139">_xlfn.XLOOKUP(AL$1,'PY1 Data(H)'!$A$1:$BR$1,_xlfn.XLOOKUP($A139,'PY1 Data(H)'!$A$1:$A$288,'PY1 Data(H)'!$A$1:$BR$288))</f>
        <v>0</v>
      </c>
      <c r="AM139" s="176" cm="1">
        <f t="array" ref="AM139">_xlfn.XLOOKUP(AM$1,'PY1 Data(H)'!$A$1:$BR$1,_xlfn.XLOOKUP($A139,'PY1 Data(H)'!$A$1:$A$288,'PY1 Data(H)'!$A$1:$BR$288))</f>
        <v>0</v>
      </c>
      <c r="AN139" s="176" cm="1">
        <f t="array" ref="AN139">_xlfn.XLOOKUP(AN$1,'PY1 Data(H)'!$A$1:$BR$1,_xlfn.XLOOKUP($A139,'PY1 Data(H)'!$A$1:$A$288,'PY1 Data(H)'!$A$1:$BR$288))</f>
        <v>0</v>
      </c>
      <c r="AO139" s="176" cm="1">
        <f t="array" ref="AO139">_xlfn.XLOOKUP(AO$1,'PY1 Data(H)'!$A$1:$BR$1,_xlfn.XLOOKUP($A139,'PY1 Data(H)'!$A$1:$A$288,'PY1 Data(H)'!$A$1:$BR$288))</f>
        <v>0</v>
      </c>
      <c r="AP139" s="176" cm="1">
        <f t="array" ref="AP139">_xlfn.XLOOKUP(AP$1,'PY1 Data(H)'!$A$1:$BR$1,_xlfn.XLOOKUP($A139,'PY1 Data(H)'!$A$1:$A$288,'PY1 Data(H)'!$A$1:$BR$288))</f>
        <v>0</v>
      </c>
      <c r="AQ139" s="176" cm="1">
        <f t="array" ref="AQ139">_xlfn.XLOOKUP(AQ$1,'PY1 Data(H)'!$A$1:$BR$1,_xlfn.XLOOKUP($A139,'PY1 Data(H)'!$A$1:$A$288,'PY1 Data(H)'!$A$1:$BR$288))</f>
        <v>0</v>
      </c>
      <c r="AR139" s="176" cm="1">
        <f t="array" ref="AR139">_xlfn.XLOOKUP(AR$1,'PY1 Data(H)'!$A$1:$BR$1,_xlfn.XLOOKUP($A139,'PY1 Data(H)'!$A$1:$A$288,'PY1 Data(H)'!$A$1:$BR$288))</f>
        <v>0</v>
      </c>
      <c r="AS139" s="176" cm="1">
        <f t="array" ref="AS139">_xlfn.XLOOKUP(AS$1,'PY1 Data(H)'!$A$1:$BR$1,_xlfn.XLOOKUP($A139,'PY1 Data(H)'!$A$1:$A$288,'PY1 Data(H)'!$A$1:$BR$288))</f>
        <v>0</v>
      </c>
      <c r="AT139" s="176" cm="1">
        <f t="array" ref="AT139">_xlfn.XLOOKUP(AT$1,'PY1 Data(H)'!$A$1:$BR$1,_xlfn.XLOOKUP($A139,'PY1 Data(H)'!$A$1:$A$288,'PY1 Data(H)'!$A$1:$BR$288))</f>
        <v>0</v>
      </c>
      <c r="AU139" s="176" cm="1">
        <f t="array" ref="AU139">_xlfn.XLOOKUP(AU$1,'PY1 Data(H)'!$A$1:$BR$1,_xlfn.XLOOKUP($A139,'PY1 Data(H)'!$A$1:$A$288,'PY1 Data(H)'!$A$1:$BR$288))</f>
        <v>0</v>
      </c>
      <c r="AV139" s="176" cm="1">
        <f t="array" ref="AV139">_xlfn.XLOOKUP(AV$1,'PY1 Data(H)'!$A$1:$BR$1,_xlfn.XLOOKUP($A139,'PY1 Data(H)'!$A$1:$A$288,'PY1 Data(H)'!$A$1:$BR$288))</f>
        <v>0</v>
      </c>
      <c r="AW139" s="176" cm="1">
        <f t="array" ref="AW139">_xlfn.XLOOKUP(AW$1,'PY1 Data(H)'!$A$1:$BR$1,_xlfn.XLOOKUP($A139,'PY1 Data(H)'!$A$1:$A$288,'PY1 Data(H)'!$A$1:$BR$288))</f>
        <v>0</v>
      </c>
      <c r="AX139" s="176" cm="1">
        <f t="array" ref="AX139">_xlfn.XLOOKUP(AX$1,'PY1 Data(H)'!$A$1:$BR$1,_xlfn.XLOOKUP($A139,'PY1 Data(H)'!$A$1:$A$288,'PY1 Data(H)'!$A$1:$BR$288))</f>
        <v>0</v>
      </c>
      <c r="AY139" s="176" cm="1">
        <f t="array" ref="AY139">_xlfn.XLOOKUP(AY$1,'PY1 Data(H)'!$A$1:$BR$1,_xlfn.XLOOKUP($A139,'PY1 Data(H)'!$A$1:$A$288,'PY1 Data(H)'!$A$1:$BR$288))</f>
        <v>0</v>
      </c>
      <c r="AZ139" s="176" cm="1">
        <f t="array" ref="AZ139">_xlfn.XLOOKUP(AZ$1,'PY1 Data(H)'!$A$1:$BR$1,_xlfn.XLOOKUP($A139,'PY1 Data(H)'!$A$1:$A$288,'PY1 Data(H)'!$A$1:$BR$288))</f>
        <v>0</v>
      </c>
    </row>
    <row r="140" spans="1:52" x14ac:dyDescent="0.3">
      <c r="A140">
        <v>192</v>
      </c>
      <c r="D140" s="176" cm="1">
        <f t="array" ref="D140">_xlfn.XLOOKUP(D$1,'PY1 Data(H)'!$A$1:$BR$1,_xlfn.XLOOKUP($A140,'PY1 Data(H)'!$A$1:$A$288,'PY1 Data(H)'!$A$1:$BR$288))</f>
        <v>0</v>
      </c>
      <c r="E140" s="176" cm="1">
        <f t="array" ref="E140">_xlfn.XLOOKUP(E$1,'PY1 Data(H)'!$A$1:$BR$1,_xlfn.XLOOKUP($A140,'PY1 Data(H)'!$A$1:$A$288,'PY1 Data(H)'!$A$1:$BR$288))</f>
        <v>0</v>
      </c>
      <c r="F140" s="176" cm="1">
        <f t="array" ref="F140">_xlfn.XLOOKUP(F$1,'PY1 Data(H)'!$A$1:$BR$1,_xlfn.XLOOKUP($A140,'PY1 Data(H)'!$A$1:$A$288,'PY1 Data(H)'!$A$1:$BR$288))</f>
        <v>0</v>
      </c>
      <c r="G140" s="176" cm="1">
        <f t="array" ref="G140">_xlfn.XLOOKUP(G$1,'PY1 Data(H)'!$A$1:$BR$1,_xlfn.XLOOKUP($A140,'PY1 Data(H)'!$A$1:$A$288,'PY1 Data(H)'!$A$1:$BR$288))</f>
        <v>0</v>
      </c>
      <c r="H140" s="176" cm="1">
        <f t="array" ref="H140">_xlfn.XLOOKUP(H$1,'PY1 Data(H)'!$A$1:$BR$1,_xlfn.XLOOKUP($A140,'PY1 Data(H)'!$A$1:$A$288,'PY1 Data(H)'!$A$1:$BR$288))</f>
        <v>0</v>
      </c>
      <c r="I140" s="176" cm="1">
        <f t="array" ref="I140">_xlfn.XLOOKUP(I$1,'PY1 Data(H)'!$A$1:$BR$1,_xlfn.XLOOKUP($A140,'PY1 Data(H)'!$A$1:$A$288,'PY1 Data(H)'!$A$1:$BR$288))</f>
        <v>0</v>
      </c>
      <c r="J140" s="176" cm="1">
        <f t="array" ref="J140">_xlfn.XLOOKUP(J$1,'PY1 Data(H)'!$A$1:$BR$1,_xlfn.XLOOKUP($A140,'PY1 Data(H)'!$A$1:$A$288,'PY1 Data(H)'!$A$1:$BR$288))</f>
        <v>0</v>
      </c>
      <c r="K140" s="176" cm="1">
        <f t="array" ref="K140">_xlfn.XLOOKUP(K$1,'PY1 Data(H)'!$A$1:$BR$1,_xlfn.XLOOKUP($A140,'PY1 Data(H)'!$A$1:$A$288,'PY1 Data(H)'!$A$1:$BR$288))</f>
        <v>0</v>
      </c>
      <c r="L140" s="176" cm="1">
        <f t="array" ref="L140">_xlfn.XLOOKUP(L$1,'PY1 Data(H)'!$A$1:$BR$1,_xlfn.XLOOKUP($A140,'PY1 Data(H)'!$A$1:$A$288,'PY1 Data(H)'!$A$1:$BR$288))</f>
        <v>0</v>
      </c>
      <c r="M140" s="176" cm="1">
        <f t="array" ref="M140">_xlfn.XLOOKUP(M$1,'PY1 Data(H)'!$A$1:$BR$1,_xlfn.XLOOKUP($A140,'PY1 Data(H)'!$A$1:$A$288,'PY1 Data(H)'!$A$1:$BR$288))</f>
        <v>0</v>
      </c>
      <c r="N140" s="176" cm="1">
        <f t="array" ref="N140">_xlfn.XLOOKUP(N$1,'PY1 Data(H)'!$A$1:$BR$1,_xlfn.XLOOKUP($A140,'PY1 Data(H)'!$A$1:$A$288,'PY1 Data(H)'!$A$1:$BR$288))</f>
        <v>0</v>
      </c>
      <c r="O140" s="176" cm="1">
        <f t="array" ref="O140">_xlfn.XLOOKUP(O$1,'PY1 Data(H)'!$A$1:$BR$1,_xlfn.XLOOKUP($A140,'PY1 Data(H)'!$A$1:$A$288,'PY1 Data(H)'!$A$1:$BR$288))</f>
        <v>0</v>
      </c>
      <c r="P140" s="176" cm="1">
        <f t="array" ref="P140">_xlfn.XLOOKUP(P$1,'PY1 Data(H)'!$A$1:$BR$1,_xlfn.XLOOKUP($A140,'PY1 Data(H)'!$A$1:$A$288,'PY1 Data(H)'!$A$1:$BR$288))</f>
        <v>8726668</v>
      </c>
      <c r="Q140" s="176" cm="1">
        <f t="array" ref="Q140">_xlfn.XLOOKUP(Q$1,'PY1 Data(H)'!$A$1:$BR$1,_xlfn.XLOOKUP($A140,'PY1 Data(H)'!$A$1:$A$288,'PY1 Data(H)'!$A$1:$BR$288))</f>
        <v>0</v>
      </c>
      <c r="R140" s="176" cm="1">
        <f t="array" ref="R140">_xlfn.XLOOKUP(R$1,'PY1 Data(H)'!$A$1:$BR$1,_xlfn.XLOOKUP($A140,'PY1 Data(H)'!$A$1:$A$288,'PY1 Data(H)'!$A$1:$BR$288))</f>
        <v>0</v>
      </c>
      <c r="S140" s="176" cm="1">
        <f t="array" ref="S140">_xlfn.XLOOKUP(S$1,'PY1 Data(H)'!$A$1:$BR$1,_xlfn.XLOOKUP($A140,'PY1 Data(H)'!$A$1:$A$288,'PY1 Data(H)'!$A$1:$BR$288))</f>
        <v>0</v>
      </c>
      <c r="T140" s="176" cm="1">
        <f t="array" ref="T140">_xlfn.XLOOKUP(T$1,'PY1 Data(H)'!$A$1:$BR$1,_xlfn.XLOOKUP($A140,'PY1 Data(H)'!$A$1:$A$288,'PY1 Data(H)'!$A$1:$BR$288))</f>
        <v>0</v>
      </c>
      <c r="U140" s="176" cm="1">
        <f t="array" ref="U140">_xlfn.XLOOKUP(U$1,'PY1 Data(H)'!$A$1:$BR$1,_xlfn.XLOOKUP($A140,'PY1 Data(H)'!$A$1:$A$288,'PY1 Data(H)'!$A$1:$BR$288))</f>
        <v>93750</v>
      </c>
      <c r="V140" s="176" cm="1">
        <f t="array" ref="V140">_xlfn.XLOOKUP(V$1,'PY1 Data(H)'!$A$1:$BR$1,_xlfn.XLOOKUP($A140,'PY1 Data(H)'!$A$1:$A$288,'PY1 Data(H)'!$A$1:$BR$288))</f>
        <v>0</v>
      </c>
      <c r="W140" s="176" cm="1">
        <f t="array" ref="W140">_xlfn.XLOOKUP(W$1,'PY1 Data(H)'!$A$1:$BR$1,_xlfn.XLOOKUP($A140,'PY1 Data(H)'!$A$1:$A$288,'PY1 Data(H)'!$A$1:$BR$288))</f>
        <v>0</v>
      </c>
      <c r="X140" s="176" cm="1">
        <f t="array" ref="X140">_xlfn.XLOOKUP(X$1,'PY1 Data(H)'!$A$1:$BR$1,_xlfn.XLOOKUP($A140,'PY1 Data(H)'!$A$1:$A$288,'PY1 Data(H)'!$A$1:$BR$288))</f>
        <v>0</v>
      </c>
      <c r="Y140" s="176" cm="1">
        <f t="array" ref="Y140">_xlfn.XLOOKUP(Y$1,'PY1 Data(H)'!$A$1:$BR$1,_xlfn.XLOOKUP($A140,'PY1 Data(H)'!$A$1:$A$288,'PY1 Data(H)'!$A$1:$BR$288))</f>
        <v>0</v>
      </c>
      <c r="Z140" s="176" cm="1">
        <f t="array" ref="Z140">_xlfn.XLOOKUP(Z$1,'PY1 Data(H)'!$A$1:$BR$1,_xlfn.XLOOKUP($A140,'PY1 Data(H)'!$A$1:$A$288,'PY1 Data(H)'!$A$1:$BR$288))</f>
        <v>0</v>
      </c>
      <c r="AA140" s="176" cm="1">
        <f t="array" ref="AA140">_xlfn.XLOOKUP(AA$1,'PY1 Data(H)'!$A$1:$BR$1,_xlfn.XLOOKUP($A140,'PY1 Data(H)'!$A$1:$A$288,'PY1 Data(H)'!$A$1:$BR$288))</f>
        <v>0</v>
      </c>
      <c r="AB140" s="176" cm="1">
        <f t="array" ref="AB140">_xlfn.XLOOKUP(AB$1,'PY1 Data(H)'!$A$1:$BR$1,_xlfn.XLOOKUP($A140,'PY1 Data(H)'!$A$1:$A$288,'PY1 Data(H)'!$A$1:$BR$288))</f>
        <v>0</v>
      </c>
      <c r="AC140" s="176" cm="1">
        <f t="array" ref="AC140">_xlfn.XLOOKUP(AC$1,'PY1 Data(H)'!$A$1:$BR$1,_xlfn.XLOOKUP($A140,'PY1 Data(H)'!$A$1:$A$288,'PY1 Data(H)'!$A$1:$BR$288))</f>
        <v>0</v>
      </c>
      <c r="AD140" s="176" cm="1">
        <f t="array" ref="AD140">_xlfn.XLOOKUP(AD$1,'PY1 Data(H)'!$A$1:$BR$1,_xlfn.XLOOKUP($A140,'PY1 Data(H)'!$A$1:$A$288,'PY1 Data(H)'!$A$1:$BR$288))</f>
        <v>0</v>
      </c>
      <c r="AE140" s="176" cm="1">
        <f t="array" ref="AE140">_xlfn.XLOOKUP(AE$1,'PY1 Data(H)'!$A$1:$BR$1,_xlfn.XLOOKUP($A140,'PY1 Data(H)'!$A$1:$A$288,'PY1 Data(H)'!$A$1:$BR$288))</f>
        <v>0</v>
      </c>
      <c r="AF140" s="176" cm="1">
        <f t="array" ref="AF140">_xlfn.XLOOKUP(AF$1,'PY1 Data(H)'!$A$1:$BR$1,_xlfn.XLOOKUP($A140,'PY1 Data(H)'!$A$1:$A$288,'PY1 Data(H)'!$A$1:$BR$288))</f>
        <v>0</v>
      </c>
      <c r="AG140" s="176" cm="1">
        <f t="array" ref="AG140">_xlfn.XLOOKUP(AG$1,'PY1 Data(H)'!$A$1:$BR$1,_xlfn.XLOOKUP($A140,'PY1 Data(H)'!$A$1:$A$288,'PY1 Data(H)'!$A$1:$BR$288))</f>
        <v>0</v>
      </c>
      <c r="AH140" s="176" cm="1">
        <f t="array" ref="AH140">_xlfn.XLOOKUP(AH$1,'PY1 Data(H)'!$A$1:$BR$1,_xlfn.XLOOKUP($A140,'PY1 Data(H)'!$A$1:$A$288,'PY1 Data(H)'!$A$1:$BR$288))</f>
        <v>0</v>
      </c>
      <c r="AI140" s="176" cm="1">
        <f t="array" ref="AI140">_xlfn.XLOOKUP(AI$1,'PY1 Data(H)'!$A$1:$BR$1,_xlfn.XLOOKUP($A140,'PY1 Data(H)'!$A$1:$A$288,'PY1 Data(H)'!$A$1:$BR$288))</f>
        <v>0</v>
      </c>
      <c r="AJ140" s="176" cm="1">
        <f t="array" ref="AJ140">_xlfn.XLOOKUP(AJ$1,'PY1 Data(H)'!$A$1:$BR$1,_xlfn.XLOOKUP($A140,'PY1 Data(H)'!$A$1:$A$288,'PY1 Data(H)'!$A$1:$BR$288))</f>
        <v>0</v>
      </c>
      <c r="AK140" s="176" cm="1">
        <f t="array" ref="AK140">_xlfn.XLOOKUP(AK$1,'PY1 Data(H)'!$A$1:$BR$1,_xlfn.XLOOKUP($A140,'PY1 Data(H)'!$A$1:$A$288,'PY1 Data(H)'!$A$1:$BR$288))</f>
        <v>0</v>
      </c>
      <c r="AL140" s="176" cm="1">
        <f t="array" ref="AL140">_xlfn.XLOOKUP(AL$1,'PY1 Data(H)'!$A$1:$BR$1,_xlfn.XLOOKUP($A140,'PY1 Data(H)'!$A$1:$A$288,'PY1 Data(H)'!$A$1:$BR$288))</f>
        <v>0</v>
      </c>
      <c r="AM140" s="176" cm="1">
        <f t="array" ref="AM140">_xlfn.XLOOKUP(AM$1,'PY1 Data(H)'!$A$1:$BR$1,_xlfn.XLOOKUP($A140,'PY1 Data(H)'!$A$1:$A$288,'PY1 Data(H)'!$A$1:$BR$288))</f>
        <v>0</v>
      </c>
      <c r="AN140" s="176" cm="1">
        <f t="array" ref="AN140">_xlfn.XLOOKUP(AN$1,'PY1 Data(H)'!$A$1:$BR$1,_xlfn.XLOOKUP($A140,'PY1 Data(H)'!$A$1:$A$288,'PY1 Data(H)'!$A$1:$BR$288))</f>
        <v>0</v>
      </c>
      <c r="AO140" s="176" cm="1">
        <f t="array" ref="AO140">_xlfn.XLOOKUP(AO$1,'PY1 Data(H)'!$A$1:$BR$1,_xlfn.XLOOKUP($A140,'PY1 Data(H)'!$A$1:$A$288,'PY1 Data(H)'!$A$1:$BR$288))</f>
        <v>0</v>
      </c>
      <c r="AP140" s="176" cm="1">
        <f t="array" ref="AP140">_xlfn.XLOOKUP(AP$1,'PY1 Data(H)'!$A$1:$BR$1,_xlfn.XLOOKUP($A140,'PY1 Data(H)'!$A$1:$A$288,'PY1 Data(H)'!$A$1:$BR$288))</f>
        <v>0</v>
      </c>
      <c r="AQ140" s="176" cm="1">
        <f t="array" ref="AQ140">_xlfn.XLOOKUP(AQ$1,'PY1 Data(H)'!$A$1:$BR$1,_xlfn.XLOOKUP($A140,'PY1 Data(H)'!$A$1:$A$288,'PY1 Data(H)'!$A$1:$BR$288))</f>
        <v>0</v>
      </c>
      <c r="AR140" s="176" cm="1">
        <f t="array" ref="AR140">_xlfn.XLOOKUP(AR$1,'PY1 Data(H)'!$A$1:$BR$1,_xlfn.XLOOKUP($A140,'PY1 Data(H)'!$A$1:$A$288,'PY1 Data(H)'!$A$1:$BR$288))</f>
        <v>0</v>
      </c>
      <c r="AS140" s="176" cm="1">
        <f t="array" ref="AS140">_xlfn.XLOOKUP(AS$1,'PY1 Data(H)'!$A$1:$BR$1,_xlfn.XLOOKUP($A140,'PY1 Data(H)'!$A$1:$A$288,'PY1 Data(H)'!$A$1:$BR$288))</f>
        <v>0</v>
      </c>
      <c r="AT140" s="176" cm="1">
        <f t="array" ref="AT140">_xlfn.XLOOKUP(AT$1,'PY1 Data(H)'!$A$1:$BR$1,_xlfn.XLOOKUP($A140,'PY1 Data(H)'!$A$1:$A$288,'PY1 Data(H)'!$A$1:$BR$288))</f>
        <v>0</v>
      </c>
      <c r="AU140" s="176" cm="1">
        <f t="array" ref="AU140">_xlfn.XLOOKUP(AU$1,'PY1 Data(H)'!$A$1:$BR$1,_xlfn.XLOOKUP($A140,'PY1 Data(H)'!$A$1:$A$288,'PY1 Data(H)'!$A$1:$BR$288))</f>
        <v>0</v>
      </c>
      <c r="AV140" s="176" cm="1">
        <f t="array" ref="AV140">_xlfn.XLOOKUP(AV$1,'PY1 Data(H)'!$A$1:$BR$1,_xlfn.XLOOKUP($A140,'PY1 Data(H)'!$A$1:$A$288,'PY1 Data(H)'!$A$1:$BR$288))</f>
        <v>0</v>
      </c>
      <c r="AW140" s="176" cm="1">
        <f t="array" ref="AW140">_xlfn.XLOOKUP(AW$1,'PY1 Data(H)'!$A$1:$BR$1,_xlfn.XLOOKUP($A140,'PY1 Data(H)'!$A$1:$A$288,'PY1 Data(H)'!$A$1:$BR$288))</f>
        <v>0</v>
      </c>
      <c r="AX140" s="176" cm="1">
        <f t="array" ref="AX140">_xlfn.XLOOKUP(AX$1,'PY1 Data(H)'!$A$1:$BR$1,_xlfn.XLOOKUP($A140,'PY1 Data(H)'!$A$1:$A$288,'PY1 Data(H)'!$A$1:$BR$288))</f>
        <v>0</v>
      </c>
      <c r="AY140" s="176" cm="1">
        <f t="array" ref="AY140">_xlfn.XLOOKUP(AY$1,'PY1 Data(H)'!$A$1:$BR$1,_xlfn.XLOOKUP($A140,'PY1 Data(H)'!$A$1:$A$288,'PY1 Data(H)'!$A$1:$BR$288))</f>
        <v>0</v>
      </c>
      <c r="AZ140" s="176" cm="1">
        <f t="array" ref="AZ140">_xlfn.XLOOKUP(AZ$1,'PY1 Data(H)'!$A$1:$BR$1,_xlfn.XLOOKUP($A140,'PY1 Data(H)'!$A$1:$A$288,'PY1 Data(H)'!$A$1:$BR$288))</f>
        <v>0</v>
      </c>
    </row>
    <row r="141" spans="1:52" x14ac:dyDescent="0.3">
      <c r="A141">
        <v>1054</v>
      </c>
      <c r="D141" s="176" t="e" cm="1">
        <f t="array" ref="D141">_xlfn.XLOOKUP(D$1,'PY1 Data(H)'!$A$1:$BR$1,_xlfn.XLOOKUP($A141,'PY1 Data(H)'!$A$1:$A$288,'PY1 Data(H)'!$A$1:$BR$288))</f>
        <v>#N/A</v>
      </c>
      <c r="E141" s="176" t="e" cm="1">
        <f t="array" ref="E141">_xlfn.XLOOKUP(E$1,'PY1 Data(H)'!$A$1:$BR$1,_xlfn.XLOOKUP($A141,'PY1 Data(H)'!$A$1:$A$288,'PY1 Data(H)'!$A$1:$BR$288))</f>
        <v>#N/A</v>
      </c>
      <c r="F141" s="176" t="e" cm="1">
        <f t="array" ref="F141">_xlfn.XLOOKUP(F$1,'PY1 Data(H)'!$A$1:$BR$1,_xlfn.XLOOKUP($A141,'PY1 Data(H)'!$A$1:$A$288,'PY1 Data(H)'!$A$1:$BR$288))</f>
        <v>#N/A</v>
      </c>
      <c r="G141" s="176" t="e" cm="1">
        <f t="array" ref="G141">_xlfn.XLOOKUP(G$1,'PY1 Data(H)'!$A$1:$BR$1,_xlfn.XLOOKUP($A141,'PY1 Data(H)'!$A$1:$A$288,'PY1 Data(H)'!$A$1:$BR$288))</f>
        <v>#N/A</v>
      </c>
      <c r="H141" s="176" t="e" cm="1">
        <f t="array" ref="H141">_xlfn.XLOOKUP(H$1,'PY1 Data(H)'!$A$1:$BR$1,_xlfn.XLOOKUP($A141,'PY1 Data(H)'!$A$1:$A$288,'PY1 Data(H)'!$A$1:$BR$288))</f>
        <v>#N/A</v>
      </c>
      <c r="I141" s="176" t="e" cm="1">
        <f t="array" ref="I141">_xlfn.XLOOKUP(I$1,'PY1 Data(H)'!$A$1:$BR$1,_xlfn.XLOOKUP($A141,'PY1 Data(H)'!$A$1:$A$288,'PY1 Data(H)'!$A$1:$BR$288))</f>
        <v>#N/A</v>
      </c>
      <c r="J141" s="176" t="e" cm="1">
        <f t="array" ref="J141">_xlfn.XLOOKUP(J$1,'PY1 Data(H)'!$A$1:$BR$1,_xlfn.XLOOKUP($A141,'PY1 Data(H)'!$A$1:$A$288,'PY1 Data(H)'!$A$1:$BR$288))</f>
        <v>#N/A</v>
      </c>
      <c r="K141" s="176" t="e" cm="1">
        <f t="array" ref="K141">_xlfn.XLOOKUP(K$1,'PY1 Data(H)'!$A$1:$BR$1,_xlfn.XLOOKUP($A141,'PY1 Data(H)'!$A$1:$A$288,'PY1 Data(H)'!$A$1:$BR$288))</f>
        <v>#N/A</v>
      </c>
      <c r="L141" s="176" t="e" cm="1">
        <f t="array" ref="L141">_xlfn.XLOOKUP(L$1,'PY1 Data(H)'!$A$1:$BR$1,_xlfn.XLOOKUP($A141,'PY1 Data(H)'!$A$1:$A$288,'PY1 Data(H)'!$A$1:$BR$288))</f>
        <v>#N/A</v>
      </c>
      <c r="M141" s="176" t="e" cm="1">
        <f t="array" ref="M141">_xlfn.XLOOKUP(M$1,'PY1 Data(H)'!$A$1:$BR$1,_xlfn.XLOOKUP($A141,'PY1 Data(H)'!$A$1:$A$288,'PY1 Data(H)'!$A$1:$BR$288))</f>
        <v>#N/A</v>
      </c>
      <c r="N141" s="176" t="e" cm="1">
        <f t="array" ref="N141">_xlfn.XLOOKUP(N$1,'PY1 Data(H)'!$A$1:$BR$1,_xlfn.XLOOKUP($A141,'PY1 Data(H)'!$A$1:$A$288,'PY1 Data(H)'!$A$1:$BR$288))</f>
        <v>#N/A</v>
      </c>
      <c r="O141" s="176" t="e" cm="1">
        <f t="array" ref="O141">_xlfn.XLOOKUP(O$1,'PY1 Data(H)'!$A$1:$BR$1,_xlfn.XLOOKUP($A141,'PY1 Data(H)'!$A$1:$A$288,'PY1 Data(H)'!$A$1:$BR$288))</f>
        <v>#N/A</v>
      </c>
      <c r="P141" s="176" t="e" cm="1">
        <f t="array" ref="P141">_xlfn.XLOOKUP(P$1,'PY1 Data(H)'!$A$1:$BR$1,_xlfn.XLOOKUP($A141,'PY1 Data(H)'!$A$1:$A$288,'PY1 Data(H)'!$A$1:$BR$288))</f>
        <v>#N/A</v>
      </c>
      <c r="Q141" s="176" t="e" cm="1">
        <f t="array" ref="Q141">_xlfn.XLOOKUP(Q$1,'PY1 Data(H)'!$A$1:$BR$1,_xlfn.XLOOKUP($A141,'PY1 Data(H)'!$A$1:$A$288,'PY1 Data(H)'!$A$1:$BR$288))</f>
        <v>#N/A</v>
      </c>
      <c r="R141" s="176" t="e" cm="1">
        <f t="array" ref="R141">_xlfn.XLOOKUP(R$1,'PY1 Data(H)'!$A$1:$BR$1,_xlfn.XLOOKUP($A141,'PY1 Data(H)'!$A$1:$A$288,'PY1 Data(H)'!$A$1:$BR$288))</f>
        <v>#N/A</v>
      </c>
      <c r="S141" s="176" t="e" cm="1">
        <f t="array" ref="S141">_xlfn.XLOOKUP(S$1,'PY1 Data(H)'!$A$1:$BR$1,_xlfn.XLOOKUP($A141,'PY1 Data(H)'!$A$1:$A$288,'PY1 Data(H)'!$A$1:$BR$288))</f>
        <v>#N/A</v>
      </c>
      <c r="T141" s="176" t="e" cm="1">
        <f t="array" ref="T141">_xlfn.XLOOKUP(T$1,'PY1 Data(H)'!$A$1:$BR$1,_xlfn.XLOOKUP($A141,'PY1 Data(H)'!$A$1:$A$288,'PY1 Data(H)'!$A$1:$BR$288))</f>
        <v>#N/A</v>
      </c>
      <c r="U141" s="176" t="e" cm="1">
        <f t="array" ref="U141">_xlfn.XLOOKUP(U$1,'PY1 Data(H)'!$A$1:$BR$1,_xlfn.XLOOKUP($A141,'PY1 Data(H)'!$A$1:$A$288,'PY1 Data(H)'!$A$1:$BR$288))</f>
        <v>#N/A</v>
      </c>
      <c r="V141" s="176" t="e" cm="1">
        <f t="array" ref="V141">_xlfn.XLOOKUP(V$1,'PY1 Data(H)'!$A$1:$BR$1,_xlfn.XLOOKUP($A141,'PY1 Data(H)'!$A$1:$A$288,'PY1 Data(H)'!$A$1:$BR$288))</f>
        <v>#N/A</v>
      </c>
      <c r="W141" s="176" t="e" cm="1">
        <f t="array" ref="W141">_xlfn.XLOOKUP(W$1,'PY1 Data(H)'!$A$1:$BR$1,_xlfn.XLOOKUP($A141,'PY1 Data(H)'!$A$1:$A$288,'PY1 Data(H)'!$A$1:$BR$288))</f>
        <v>#N/A</v>
      </c>
      <c r="X141" s="176" t="e" cm="1">
        <f t="array" ref="X141">_xlfn.XLOOKUP(X$1,'PY1 Data(H)'!$A$1:$BR$1,_xlfn.XLOOKUP($A141,'PY1 Data(H)'!$A$1:$A$288,'PY1 Data(H)'!$A$1:$BR$288))</f>
        <v>#N/A</v>
      </c>
      <c r="Y141" s="176" t="e" cm="1">
        <f t="array" ref="Y141">_xlfn.XLOOKUP(Y$1,'PY1 Data(H)'!$A$1:$BR$1,_xlfn.XLOOKUP($A141,'PY1 Data(H)'!$A$1:$A$288,'PY1 Data(H)'!$A$1:$BR$288))</f>
        <v>#N/A</v>
      </c>
      <c r="Z141" s="176" t="e" cm="1">
        <f t="array" ref="Z141">_xlfn.XLOOKUP(Z$1,'PY1 Data(H)'!$A$1:$BR$1,_xlfn.XLOOKUP($A141,'PY1 Data(H)'!$A$1:$A$288,'PY1 Data(H)'!$A$1:$BR$288))</f>
        <v>#N/A</v>
      </c>
      <c r="AA141" s="176" t="e" cm="1">
        <f t="array" ref="AA141">_xlfn.XLOOKUP(AA$1,'PY1 Data(H)'!$A$1:$BR$1,_xlfn.XLOOKUP($A141,'PY1 Data(H)'!$A$1:$A$288,'PY1 Data(H)'!$A$1:$BR$288))</f>
        <v>#N/A</v>
      </c>
      <c r="AB141" s="176" t="e" cm="1">
        <f t="array" ref="AB141">_xlfn.XLOOKUP(AB$1,'PY1 Data(H)'!$A$1:$BR$1,_xlfn.XLOOKUP($A141,'PY1 Data(H)'!$A$1:$A$288,'PY1 Data(H)'!$A$1:$BR$288))</f>
        <v>#N/A</v>
      </c>
      <c r="AC141" s="176" t="e" cm="1">
        <f t="array" ref="AC141">_xlfn.XLOOKUP(AC$1,'PY1 Data(H)'!$A$1:$BR$1,_xlfn.XLOOKUP($A141,'PY1 Data(H)'!$A$1:$A$288,'PY1 Data(H)'!$A$1:$BR$288))</f>
        <v>#N/A</v>
      </c>
      <c r="AD141" s="176" t="e" cm="1">
        <f t="array" ref="AD141">_xlfn.XLOOKUP(AD$1,'PY1 Data(H)'!$A$1:$BR$1,_xlfn.XLOOKUP($A141,'PY1 Data(H)'!$A$1:$A$288,'PY1 Data(H)'!$A$1:$BR$288))</f>
        <v>#N/A</v>
      </c>
      <c r="AE141" s="176" t="e" cm="1">
        <f t="array" ref="AE141">_xlfn.XLOOKUP(AE$1,'PY1 Data(H)'!$A$1:$BR$1,_xlfn.XLOOKUP($A141,'PY1 Data(H)'!$A$1:$A$288,'PY1 Data(H)'!$A$1:$BR$288))</f>
        <v>#N/A</v>
      </c>
      <c r="AF141" s="176" t="e" cm="1">
        <f t="array" ref="AF141">_xlfn.XLOOKUP(AF$1,'PY1 Data(H)'!$A$1:$BR$1,_xlfn.XLOOKUP($A141,'PY1 Data(H)'!$A$1:$A$288,'PY1 Data(H)'!$A$1:$BR$288))</f>
        <v>#N/A</v>
      </c>
      <c r="AG141" s="176" t="e" cm="1">
        <f t="array" ref="AG141">_xlfn.XLOOKUP(AG$1,'PY1 Data(H)'!$A$1:$BR$1,_xlfn.XLOOKUP($A141,'PY1 Data(H)'!$A$1:$A$288,'PY1 Data(H)'!$A$1:$BR$288))</f>
        <v>#N/A</v>
      </c>
      <c r="AH141" s="176" t="e" cm="1">
        <f t="array" ref="AH141">_xlfn.XLOOKUP(AH$1,'PY1 Data(H)'!$A$1:$BR$1,_xlfn.XLOOKUP($A141,'PY1 Data(H)'!$A$1:$A$288,'PY1 Data(H)'!$A$1:$BR$288))</f>
        <v>#N/A</v>
      </c>
      <c r="AI141" s="176" t="e" cm="1">
        <f t="array" ref="AI141">_xlfn.XLOOKUP(AI$1,'PY1 Data(H)'!$A$1:$BR$1,_xlfn.XLOOKUP($A141,'PY1 Data(H)'!$A$1:$A$288,'PY1 Data(H)'!$A$1:$BR$288))</f>
        <v>#N/A</v>
      </c>
      <c r="AJ141" s="176" t="e" cm="1">
        <f t="array" ref="AJ141">_xlfn.XLOOKUP(AJ$1,'PY1 Data(H)'!$A$1:$BR$1,_xlfn.XLOOKUP($A141,'PY1 Data(H)'!$A$1:$A$288,'PY1 Data(H)'!$A$1:$BR$288))</f>
        <v>#N/A</v>
      </c>
      <c r="AK141" s="176" t="e" cm="1">
        <f t="array" ref="AK141">_xlfn.XLOOKUP(AK$1,'PY1 Data(H)'!$A$1:$BR$1,_xlfn.XLOOKUP($A141,'PY1 Data(H)'!$A$1:$A$288,'PY1 Data(H)'!$A$1:$BR$288))</f>
        <v>#N/A</v>
      </c>
      <c r="AL141" s="176" t="e" cm="1">
        <f t="array" ref="AL141">_xlfn.XLOOKUP(AL$1,'PY1 Data(H)'!$A$1:$BR$1,_xlfn.XLOOKUP($A141,'PY1 Data(H)'!$A$1:$A$288,'PY1 Data(H)'!$A$1:$BR$288))</f>
        <v>#N/A</v>
      </c>
      <c r="AM141" s="176" t="e" cm="1">
        <f t="array" ref="AM141">_xlfn.XLOOKUP(AM$1,'PY1 Data(H)'!$A$1:$BR$1,_xlfn.XLOOKUP($A141,'PY1 Data(H)'!$A$1:$A$288,'PY1 Data(H)'!$A$1:$BR$288))</f>
        <v>#N/A</v>
      </c>
      <c r="AN141" s="176" t="e" cm="1">
        <f t="array" ref="AN141">_xlfn.XLOOKUP(AN$1,'PY1 Data(H)'!$A$1:$BR$1,_xlfn.XLOOKUP($A141,'PY1 Data(H)'!$A$1:$A$288,'PY1 Data(H)'!$A$1:$BR$288))</f>
        <v>#N/A</v>
      </c>
      <c r="AO141" s="176" t="e" cm="1">
        <f t="array" ref="AO141">_xlfn.XLOOKUP(AO$1,'PY1 Data(H)'!$A$1:$BR$1,_xlfn.XLOOKUP($A141,'PY1 Data(H)'!$A$1:$A$288,'PY1 Data(H)'!$A$1:$BR$288))</f>
        <v>#N/A</v>
      </c>
      <c r="AP141" s="176" t="e" cm="1">
        <f t="array" ref="AP141">_xlfn.XLOOKUP(AP$1,'PY1 Data(H)'!$A$1:$BR$1,_xlfn.XLOOKUP($A141,'PY1 Data(H)'!$A$1:$A$288,'PY1 Data(H)'!$A$1:$BR$288))</f>
        <v>#N/A</v>
      </c>
      <c r="AQ141" s="176" t="e" cm="1">
        <f t="array" ref="AQ141">_xlfn.XLOOKUP(AQ$1,'PY1 Data(H)'!$A$1:$BR$1,_xlfn.XLOOKUP($A141,'PY1 Data(H)'!$A$1:$A$288,'PY1 Data(H)'!$A$1:$BR$288))</f>
        <v>#N/A</v>
      </c>
      <c r="AR141" s="176" t="e" cm="1">
        <f t="array" ref="AR141">_xlfn.XLOOKUP(AR$1,'PY1 Data(H)'!$A$1:$BR$1,_xlfn.XLOOKUP($A141,'PY1 Data(H)'!$A$1:$A$288,'PY1 Data(H)'!$A$1:$BR$288))</f>
        <v>#N/A</v>
      </c>
      <c r="AS141" s="176" t="e" cm="1">
        <f t="array" ref="AS141">_xlfn.XLOOKUP(AS$1,'PY1 Data(H)'!$A$1:$BR$1,_xlfn.XLOOKUP($A141,'PY1 Data(H)'!$A$1:$A$288,'PY1 Data(H)'!$A$1:$BR$288))</f>
        <v>#N/A</v>
      </c>
      <c r="AT141" s="176" t="e" cm="1">
        <f t="array" ref="AT141">_xlfn.XLOOKUP(AT$1,'PY1 Data(H)'!$A$1:$BR$1,_xlfn.XLOOKUP($A141,'PY1 Data(H)'!$A$1:$A$288,'PY1 Data(H)'!$A$1:$BR$288))</f>
        <v>#N/A</v>
      </c>
      <c r="AU141" s="176" t="e" cm="1">
        <f t="array" ref="AU141">_xlfn.XLOOKUP(AU$1,'PY1 Data(H)'!$A$1:$BR$1,_xlfn.XLOOKUP($A141,'PY1 Data(H)'!$A$1:$A$288,'PY1 Data(H)'!$A$1:$BR$288))</f>
        <v>#N/A</v>
      </c>
      <c r="AV141" s="176" t="e" cm="1">
        <f t="array" ref="AV141">_xlfn.XLOOKUP(AV$1,'PY1 Data(H)'!$A$1:$BR$1,_xlfn.XLOOKUP($A141,'PY1 Data(H)'!$A$1:$A$288,'PY1 Data(H)'!$A$1:$BR$288))</f>
        <v>#N/A</v>
      </c>
      <c r="AW141" s="176" t="e" cm="1">
        <f t="array" ref="AW141">_xlfn.XLOOKUP(AW$1,'PY1 Data(H)'!$A$1:$BR$1,_xlfn.XLOOKUP($A141,'PY1 Data(H)'!$A$1:$A$288,'PY1 Data(H)'!$A$1:$BR$288))</f>
        <v>#N/A</v>
      </c>
      <c r="AX141" s="176" t="e" cm="1">
        <f t="array" ref="AX141">_xlfn.XLOOKUP(AX$1,'PY1 Data(H)'!$A$1:$BR$1,_xlfn.XLOOKUP($A141,'PY1 Data(H)'!$A$1:$A$288,'PY1 Data(H)'!$A$1:$BR$288))</f>
        <v>#N/A</v>
      </c>
      <c r="AY141" s="176" t="e" cm="1">
        <f t="array" ref="AY141">_xlfn.XLOOKUP(AY$1,'PY1 Data(H)'!$A$1:$BR$1,_xlfn.XLOOKUP($A141,'PY1 Data(H)'!$A$1:$A$288,'PY1 Data(H)'!$A$1:$BR$288))</f>
        <v>#N/A</v>
      </c>
      <c r="AZ141" s="176" t="e" cm="1">
        <f t="array" ref="AZ141">_xlfn.XLOOKUP(AZ$1,'PY1 Data(H)'!$A$1:$BR$1,_xlfn.XLOOKUP($A141,'PY1 Data(H)'!$A$1:$A$288,'PY1 Data(H)'!$A$1:$BR$288))</f>
        <v>#N/A</v>
      </c>
    </row>
    <row r="142" spans="1:52" x14ac:dyDescent="0.3">
      <c r="A142">
        <v>365</v>
      </c>
      <c r="D142" s="176" cm="1">
        <f t="array" ref="D142">_xlfn.XLOOKUP(D$1,'PY1 Data(H)'!$A$1:$BR$1,_xlfn.XLOOKUP($A142,'PY1 Data(H)'!$A$1:$A$288,'PY1 Data(H)'!$A$1:$BR$288))</f>
        <v>0</v>
      </c>
      <c r="E142" s="176" cm="1">
        <f t="array" ref="E142">_xlfn.XLOOKUP(E$1,'PY1 Data(H)'!$A$1:$BR$1,_xlfn.XLOOKUP($A142,'PY1 Data(H)'!$A$1:$A$288,'PY1 Data(H)'!$A$1:$BR$288))</f>
        <v>0</v>
      </c>
      <c r="F142" s="176" cm="1">
        <f t="array" ref="F142">_xlfn.XLOOKUP(F$1,'PY1 Data(H)'!$A$1:$BR$1,_xlfn.XLOOKUP($A142,'PY1 Data(H)'!$A$1:$A$288,'PY1 Data(H)'!$A$1:$BR$288))</f>
        <v>0</v>
      </c>
      <c r="G142" s="176" cm="1">
        <f t="array" ref="G142">_xlfn.XLOOKUP(G$1,'PY1 Data(H)'!$A$1:$BR$1,_xlfn.XLOOKUP($A142,'PY1 Data(H)'!$A$1:$A$288,'PY1 Data(H)'!$A$1:$BR$288))</f>
        <v>0</v>
      </c>
      <c r="H142" s="176" cm="1">
        <f t="array" ref="H142">_xlfn.XLOOKUP(H$1,'PY1 Data(H)'!$A$1:$BR$1,_xlfn.XLOOKUP($A142,'PY1 Data(H)'!$A$1:$A$288,'PY1 Data(H)'!$A$1:$BR$288))</f>
        <v>0</v>
      </c>
      <c r="I142" s="176" cm="1">
        <f t="array" ref="I142">_xlfn.XLOOKUP(I$1,'PY1 Data(H)'!$A$1:$BR$1,_xlfn.XLOOKUP($A142,'PY1 Data(H)'!$A$1:$A$288,'PY1 Data(H)'!$A$1:$BR$288))</f>
        <v>0</v>
      </c>
      <c r="J142" s="176" cm="1">
        <f t="array" ref="J142">_xlfn.XLOOKUP(J$1,'PY1 Data(H)'!$A$1:$BR$1,_xlfn.XLOOKUP($A142,'PY1 Data(H)'!$A$1:$A$288,'PY1 Data(H)'!$A$1:$BR$288))</f>
        <v>0</v>
      </c>
      <c r="K142" s="176" cm="1">
        <f t="array" ref="K142">_xlfn.XLOOKUP(K$1,'PY1 Data(H)'!$A$1:$BR$1,_xlfn.XLOOKUP($A142,'PY1 Data(H)'!$A$1:$A$288,'PY1 Data(H)'!$A$1:$BR$288))</f>
        <v>0</v>
      </c>
      <c r="L142" s="176" cm="1">
        <f t="array" ref="L142">_xlfn.XLOOKUP(L$1,'PY1 Data(H)'!$A$1:$BR$1,_xlfn.XLOOKUP($A142,'PY1 Data(H)'!$A$1:$A$288,'PY1 Data(H)'!$A$1:$BR$288))</f>
        <v>0</v>
      </c>
      <c r="M142" s="176" cm="1">
        <f t="array" ref="M142">_xlfn.XLOOKUP(M$1,'PY1 Data(H)'!$A$1:$BR$1,_xlfn.XLOOKUP($A142,'PY1 Data(H)'!$A$1:$A$288,'PY1 Data(H)'!$A$1:$BR$288))</f>
        <v>0</v>
      </c>
      <c r="N142" s="176" cm="1">
        <f t="array" ref="N142">_xlfn.XLOOKUP(N$1,'PY1 Data(H)'!$A$1:$BR$1,_xlfn.XLOOKUP($A142,'PY1 Data(H)'!$A$1:$A$288,'PY1 Data(H)'!$A$1:$BR$288))</f>
        <v>0</v>
      </c>
      <c r="O142" s="176" cm="1">
        <f t="array" ref="O142">_xlfn.XLOOKUP(O$1,'PY1 Data(H)'!$A$1:$BR$1,_xlfn.XLOOKUP($A142,'PY1 Data(H)'!$A$1:$A$288,'PY1 Data(H)'!$A$1:$BR$288))</f>
        <v>0</v>
      </c>
      <c r="P142" s="176" cm="1">
        <f t="array" ref="P142">_xlfn.XLOOKUP(P$1,'PY1 Data(H)'!$A$1:$BR$1,_xlfn.XLOOKUP($A142,'PY1 Data(H)'!$A$1:$A$288,'PY1 Data(H)'!$A$1:$BR$288))</f>
        <v>0</v>
      </c>
      <c r="Q142" s="176" cm="1">
        <f t="array" ref="Q142">_xlfn.XLOOKUP(Q$1,'PY1 Data(H)'!$A$1:$BR$1,_xlfn.XLOOKUP($A142,'PY1 Data(H)'!$A$1:$A$288,'PY1 Data(H)'!$A$1:$BR$288))</f>
        <v>0</v>
      </c>
      <c r="R142" s="176" cm="1">
        <f t="array" ref="R142">_xlfn.XLOOKUP(R$1,'PY1 Data(H)'!$A$1:$BR$1,_xlfn.XLOOKUP($A142,'PY1 Data(H)'!$A$1:$A$288,'PY1 Data(H)'!$A$1:$BR$288))</f>
        <v>0</v>
      </c>
      <c r="S142" s="176" cm="1">
        <f t="array" ref="S142">_xlfn.XLOOKUP(S$1,'PY1 Data(H)'!$A$1:$BR$1,_xlfn.XLOOKUP($A142,'PY1 Data(H)'!$A$1:$A$288,'PY1 Data(H)'!$A$1:$BR$288))</f>
        <v>0</v>
      </c>
      <c r="T142" s="176" cm="1">
        <f t="array" ref="T142">_xlfn.XLOOKUP(T$1,'PY1 Data(H)'!$A$1:$BR$1,_xlfn.XLOOKUP($A142,'PY1 Data(H)'!$A$1:$A$288,'PY1 Data(H)'!$A$1:$BR$288))</f>
        <v>0</v>
      </c>
      <c r="U142" s="176" cm="1">
        <f t="array" ref="U142">_xlfn.XLOOKUP(U$1,'PY1 Data(H)'!$A$1:$BR$1,_xlfn.XLOOKUP($A142,'PY1 Data(H)'!$A$1:$A$288,'PY1 Data(H)'!$A$1:$BR$288))</f>
        <v>0</v>
      </c>
      <c r="V142" s="176" cm="1">
        <f t="array" ref="V142">_xlfn.XLOOKUP(V$1,'PY1 Data(H)'!$A$1:$BR$1,_xlfn.XLOOKUP($A142,'PY1 Data(H)'!$A$1:$A$288,'PY1 Data(H)'!$A$1:$BR$288))</f>
        <v>0</v>
      </c>
      <c r="W142" s="176" cm="1">
        <f t="array" ref="W142">_xlfn.XLOOKUP(W$1,'PY1 Data(H)'!$A$1:$BR$1,_xlfn.XLOOKUP($A142,'PY1 Data(H)'!$A$1:$A$288,'PY1 Data(H)'!$A$1:$BR$288))</f>
        <v>0</v>
      </c>
      <c r="X142" s="176" cm="1">
        <f t="array" ref="X142">_xlfn.XLOOKUP(X$1,'PY1 Data(H)'!$A$1:$BR$1,_xlfn.XLOOKUP($A142,'PY1 Data(H)'!$A$1:$A$288,'PY1 Data(H)'!$A$1:$BR$288))</f>
        <v>0</v>
      </c>
      <c r="Y142" s="176" cm="1">
        <f t="array" ref="Y142">_xlfn.XLOOKUP(Y$1,'PY1 Data(H)'!$A$1:$BR$1,_xlfn.XLOOKUP($A142,'PY1 Data(H)'!$A$1:$A$288,'PY1 Data(H)'!$A$1:$BR$288))</f>
        <v>0</v>
      </c>
      <c r="Z142" s="176" cm="1">
        <f t="array" ref="Z142">_xlfn.XLOOKUP(Z$1,'PY1 Data(H)'!$A$1:$BR$1,_xlfn.XLOOKUP($A142,'PY1 Data(H)'!$A$1:$A$288,'PY1 Data(H)'!$A$1:$BR$288))</f>
        <v>0</v>
      </c>
      <c r="AA142" s="176" cm="1">
        <f t="array" ref="AA142">_xlfn.XLOOKUP(AA$1,'PY1 Data(H)'!$A$1:$BR$1,_xlfn.XLOOKUP($A142,'PY1 Data(H)'!$A$1:$A$288,'PY1 Data(H)'!$A$1:$BR$288))</f>
        <v>0</v>
      </c>
      <c r="AB142" s="176" cm="1">
        <f t="array" ref="AB142">_xlfn.XLOOKUP(AB$1,'PY1 Data(H)'!$A$1:$BR$1,_xlfn.XLOOKUP($A142,'PY1 Data(H)'!$A$1:$A$288,'PY1 Data(H)'!$A$1:$BR$288))</f>
        <v>0</v>
      </c>
      <c r="AC142" s="176" cm="1">
        <f t="array" ref="AC142">_xlfn.XLOOKUP(AC$1,'PY1 Data(H)'!$A$1:$BR$1,_xlfn.XLOOKUP($A142,'PY1 Data(H)'!$A$1:$A$288,'PY1 Data(H)'!$A$1:$BR$288))</f>
        <v>0</v>
      </c>
      <c r="AD142" s="176" cm="1">
        <f t="array" ref="AD142">_xlfn.XLOOKUP(AD$1,'PY1 Data(H)'!$A$1:$BR$1,_xlfn.XLOOKUP($A142,'PY1 Data(H)'!$A$1:$A$288,'PY1 Data(H)'!$A$1:$BR$288))</f>
        <v>0</v>
      </c>
      <c r="AE142" s="176" cm="1">
        <f t="array" ref="AE142">_xlfn.XLOOKUP(AE$1,'PY1 Data(H)'!$A$1:$BR$1,_xlfn.XLOOKUP($A142,'PY1 Data(H)'!$A$1:$A$288,'PY1 Data(H)'!$A$1:$BR$288))</f>
        <v>0</v>
      </c>
      <c r="AF142" s="176" cm="1">
        <f t="array" ref="AF142">_xlfn.XLOOKUP(AF$1,'PY1 Data(H)'!$A$1:$BR$1,_xlfn.XLOOKUP($A142,'PY1 Data(H)'!$A$1:$A$288,'PY1 Data(H)'!$A$1:$BR$288))</f>
        <v>0</v>
      </c>
      <c r="AG142" s="176" cm="1">
        <f t="array" ref="AG142">_xlfn.XLOOKUP(AG$1,'PY1 Data(H)'!$A$1:$BR$1,_xlfn.XLOOKUP($A142,'PY1 Data(H)'!$A$1:$A$288,'PY1 Data(H)'!$A$1:$BR$288))</f>
        <v>0</v>
      </c>
      <c r="AH142" s="176" cm="1">
        <f t="array" ref="AH142">_xlfn.XLOOKUP(AH$1,'PY1 Data(H)'!$A$1:$BR$1,_xlfn.XLOOKUP($A142,'PY1 Data(H)'!$A$1:$A$288,'PY1 Data(H)'!$A$1:$BR$288))</f>
        <v>0</v>
      </c>
      <c r="AI142" s="176" cm="1">
        <f t="array" ref="AI142">_xlfn.XLOOKUP(AI$1,'PY1 Data(H)'!$A$1:$BR$1,_xlfn.XLOOKUP($A142,'PY1 Data(H)'!$A$1:$A$288,'PY1 Data(H)'!$A$1:$BR$288))</f>
        <v>0</v>
      </c>
      <c r="AJ142" s="176" cm="1">
        <f t="array" ref="AJ142">_xlfn.XLOOKUP(AJ$1,'PY1 Data(H)'!$A$1:$BR$1,_xlfn.XLOOKUP($A142,'PY1 Data(H)'!$A$1:$A$288,'PY1 Data(H)'!$A$1:$BR$288))</f>
        <v>0</v>
      </c>
      <c r="AK142" s="176" cm="1">
        <f t="array" ref="AK142">_xlfn.XLOOKUP(AK$1,'PY1 Data(H)'!$A$1:$BR$1,_xlfn.XLOOKUP($A142,'PY1 Data(H)'!$A$1:$A$288,'PY1 Data(H)'!$A$1:$BR$288))</f>
        <v>0</v>
      </c>
      <c r="AL142" s="176" cm="1">
        <f t="array" ref="AL142">_xlfn.XLOOKUP(AL$1,'PY1 Data(H)'!$A$1:$BR$1,_xlfn.XLOOKUP($A142,'PY1 Data(H)'!$A$1:$A$288,'PY1 Data(H)'!$A$1:$BR$288))</f>
        <v>0</v>
      </c>
      <c r="AM142" s="176" cm="1">
        <f t="array" ref="AM142">_xlfn.XLOOKUP(AM$1,'PY1 Data(H)'!$A$1:$BR$1,_xlfn.XLOOKUP($A142,'PY1 Data(H)'!$A$1:$A$288,'PY1 Data(H)'!$A$1:$BR$288))</f>
        <v>0</v>
      </c>
      <c r="AN142" s="176" cm="1">
        <f t="array" ref="AN142">_xlfn.XLOOKUP(AN$1,'PY1 Data(H)'!$A$1:$BR$1,_xlfn.XLOOKUP($A142,'PY1 Data(H)'!$A$1:$A$288,'PY1 Data(H)'!$A$1:$BR$288))</f>
        <v>0</v>
      </c>
      <c r="AO142" s="176" cm="1">
        <f t="array" ref="AO142">_xlfn.XLOOKUP(AO$1,'PY1 Data(H)'!$A$1:$BR$1,_xlfn.XLOOKUP($A142,'PY1 Data(H)'!$A$1:$A$288,'PY1 Data(H)'!$A$1:$BR$288))</f>
        <v>0</v>
      </c>
      <c r="AP142" s="176" cm="1">
        <f t="array" ref="AP142">_xlfn.XLOOKUP(AP$1,'PY1 Data(H)'!$A$1:$BR$1,_xlfn.XLOOKUP($A142,'PY1 Data(H)'!$A$1:$A$288,'PY1 Data(H)'!$A$1:$BR$288))</f>
        <v>0</v>
      </c>
      <c r="AQ142" s="176" cm="1">
        <f t="array" ref="AQ142">_xlfn.XLOOKUP(AQ$1,'PY1 Data(H)'!$A$1:$BR$1,_xlfn.XLOOKUP($A142,'PY1 Data(H)'!$A$1:$A$288,'PY1 Data(H)'!$A$1:$BR$288))</f>
        <v>0</v>
      </c>
      <c r="AR142" s="176" cm="1">
        <f t="array" ref="AR142">_xlfn.XLOOKUP(AR$1,'PY1 Data(H)'!$A$1:$BR$1,_xlfn.XLOOKUP($A142,'PY1 Data(H)'!$A$1:$A$288,'PY1 Data(H)'!$A$1:$BR$288))</f>
        <v>0</v>
      </c>
      <c r="AS142" s="176" cm="1">
        <f t="array" ref="AS142">_xlfn.XLOOKUP(AS$1,'PY1 Data(H)'!$A$1:$BR$1,_xlfn.XLOOKUP($A142,'PY1 Data(H)'!$A$1:$A$288,'PY1 Data(H)'!$A$1:$BR$288))</f>
        <v>0</v>
      </c>
      <c r="AT142" s="176" cm="1">
        <f t="array" ref="AT142">_xlfn.XLOOKUP(AT$1,'PY1 Data(H)'!$A$1:$BR$1,_xlfn.XLOOKUP($A142,'PY1 Data(H)'!$A$1:$A$288,'PY1 Data(H)'!$A$1:$BR$288))</f>
        <v>0</v>
      </c>
      <c r="AU142" s="176" cm="1">
        <f t="array" ref="AU142">_xlfn.XLOOKUP(AU$1,'PY1 Data(H)'!$A$1:$BR$1,_xlfn.XLOOKUP($A142,'PY1 Data(H)'!$A$1:$A$288,'PY1 Data(H)'!$A$1:$BR$288))</f>
        <v>0</v>
      </c>
      <c r="AV142" s="176" cm="1">
        <f t="array" ref="AV142">_xlfn.XLOOKUP(AV$1,'PY1 Data(H)'!$A$1:$BR$1,_xlfn.XLOOKUP($A142,'PY1 Data(H)'!$A$1:$A$288,'PY1 Data(H)'!$A$1:$BR$288))</f>
        <v>0</v>
      </c>
      <c r="AW142" s="176" cm="1">
        <f t="array" ref="AW142">_xlfn.XLOOKUP(AW$1,'PY1 Data(H)'!$A$1:$BR$1,_xlfn.XLOOKUP($A142,'PY1 Data(H)'!$A$1:$A$288,'PY1 Data(H)'!$A$1:$BR$288))</f>
        <v>0</v>
      </c>
      <c r="AX142" s="176" cm="1">
        <f t="array" ref="AX142">_xlfn.XLOOKUP(AX$1,'PY1 Data(H)'!$A$1:$BR$1,_xlfn.XLOOKUP($A142,'PY1 Data(H)'!$A$1:$A$288,'PY1 Data(H)'!$A$1:$BR$288))</f>
        <v>0</v>
      </c>
      <c r="AY142" s="176" cm="1">
        <f t="array" ref="AY142">_xlfn.XLOOKUP(AY$1,'PY1 Data(H)'!$A$1:$BR$1,_xlfn.XLOOKUP($A142,'PY1 Data(H)'!$A$1:$A$288,'PY1 Data(H)'!$A$1:$BR$288))</f>
        <v>0</v>
      </c>
      <c r="AZ142" s="176" cm="1">
        <f t="array" ref="AZ142">_xlfn.XLOOKUP(AZ$1,'PY1 Data(H)'!$A$1:$BR$1,_xlfn.XLOOKUP($A142,'PY1 Data(H)'!$A$1:$A$288,'PY1 Data(H)'!$A$1:$BR$288))</f>
        <v>0</v>
      </c>
    </row>
    <row r="143" spans="1:52" x14ac:dyDescent="0.3">
      <c r="A143">
        <v>366</v>
      </c>
      <c r="D143" s="176" cm="1">
        <f t="array" ref="D143">_xlfn.XLOOKUP(D$1,'PY1 Data(H)'!$A$1:$BR$1,_xlfn.XLOOKUP($A143,'PY1 Data(H)'!$A$1:$A$288,'PY1 Data(H)'!$A$1:$BR$288))</f>
        <v>0</v>
      </c>
      <c r="E143" s="176" cm="1">
        <f t="array" ref="E143">_xlfn.XLOOKUP(E$1,'PY1 Data(H)'!$A$1:$BR$1,_xlfn.XLOOKUP($A143,'PY1 Data(H)'!$A$1:$A$288,'PY1 Data(H)'!$A$1:$BR$288))</f>
        <v>0</v>
      </c>
      <c r="F143" s="176" cm="1">
        <f t="array" ref="F143">_xlfn.XLOOKUP(F$1,'PY1 Data(H)'!$A$1:$BR$1,_xlfn.XLOOKUP($A143,'PY1 Data(H)'!$A$1:$A$288,'PY1 Data(H)'!$A$1:$BR$288))</f>
        <v>0</v>
      </c>
      <c r="G143" s="176" cm="1">
        <f t="array" ref="G143">_xlfn.XLOOKUP(G$1,'PY1 Data(H)'!$A$1:$BR$1,_xlfn.XLOOKUP($A143,'PY1 Data(H)'!$A$1:$A$288,'PY1 Data(H)'!$A$1:$BR$288))</f>
        <v>0</v>
      </c>
      <c r="H143" s="176" cm="1">
        <f t="array" ref="H143">_xlfn.XLOOKUP(H$1,'PY1 Data(H)'!$A$1:$BR$1,_xlfn.XLOOKUP($A143,'PY1 Data(H)'!$A$1:$A$288,'PY1 Data(H)'!$A$1:$BR$288))</f>
        <v>0</v>
      </c>
      <c r="I143" s="176" cm="1">
        <f t="array" ref="I143">_xlfn.XLOOKUP(I$1,'PY1 Data(H)'!$A$1:$BR$1,_xlfn.XLOOKUP($A143,'PY1 Data(H)'!$A$1:$A$288,'PY1 Data(H)'!$A$1:$BR$288))</f>
        <v>0</v>
      </c>
      <c r="J143" s="176" cm="1">
        <f t="array" ref="J143">_xlfn.XLOOKUP(J$1,'PY1 Data(H)'!$A$1:$BR$1,_xlfn.XLOOKUP($A143,'PY1 Data(H)'!$A$1:$A$288,'PY1 Data(H)'!$A$1:$BR$288))</f>
        <v>0</v>
      </c>
      <c r="K143" s="176" cm="1">
        <f t="array" ref="K143">_xlfn.XLOOKUP(K$1,'PY1 Data(H)'!$A$1:$BR$1,_xlfn.XLOOKUP($A143,'PY1 Data(H)'!$A$1:$A$288,'PY1 Data(H)'!$A$1:$BR$288))</f>
        <v>0</v>
      </c>
      <c r="L143" s="176" cm="1">
        <f t="array" ref="L143">_xlfn.XLOOKUP(L$1,'PY1 Data(H)'!$A$1:$BR$1,_xlfn.XLOOKUP($A143,'PY1 Data(H)'!$A$1:$A$288,'PY1 Data(H)'!$A$1:$BR$288))</f>
        <v>0</v>
      </c>
      <c r="M143" s="176" cm="1">
        <f t="array" ref="M143">_xlfn.XLOOKUP(M$1,'PY1 Data(H)'!$A$1:$BR$1,_xlfn.XLOOKUP($A143,'PY1 Data(H)'!$A$1:$A$288,'PY1 Data(H)'!$A$1:$BR$288))</f>
        <v>0</v>
      </c>
      <c r="N143" s="176" cm="1">
        <f t="array" ref="N143">_xlfn.XLOOKUP(N$1,'PY1 Data(H)'!$A$1:$BR$1,_xlfn.XLOOKUP($A143,'PY1 Data(H)'!$A$1:$A$288,'PY1 Data(H)'!$A$1:$BR$288))</f>
        <v>0</v>
      </c>
      <c r="O143" s="176" cm="1">
        <f t="array" ref="O143">_xlfn.XLOOKUP(O$1,'PY1 Data(H)'!$A$1:$BR$1,_xlfn.XLOOKUP($A143,'PY1 Data(H)'!$A$1:$A$288,'PY1 Data(H)'!$A$1:$BR$288))</f>
        <v>0</v>
      </c>
      <c r="P143" s="176" cm="1">
        <f t="array" ref="P143">_xlfn.XLOOKUP(P$1,'PY1 Data(H)'!$A$1:$BR$1,_xlfn.XLOOKUP($A143,'PY1 Data(H)'!$A$1:$A$288,'PY1 Data(H)'!$A$1:$BR$288))</f>
        <v>4107291</v>
      </c>
      <c r="Q143" s="176" cm="1">
        <f t="array" ref="Q143">_xlfn.XLOOKUP(Q$1,'PY1 Data(H)'!$A$1:$BR$1,_xlfn.XLOOKUP($A143,'PY1 Data(H)'!$A$1:$A$288,'PY1 Data(H)'!$A$1:$BR$288))</f>
        <v>0</v>
      </c>
      <c r="R143" s="176" cm="1">
        <f t="array" ref="R143">_xlfn.XLOOKUP(R$1,'PY1 Data(H)'!$A$1:$BR$1,_xlfn.XLOOKUP($A143,'PY1 Data(H)'!$A$1:$A$288,'PY1 Data(H)'!$A$1:$BR$288))</f>
        <v>0</v>
      </c>
      <c r="S143" s="176" cm="1">
        <f t="array" ref="S143">_xlfn.XLOOKUP(S$1,'PY1 Data(H)'!$A$1:$BR$1,_xlfn.XLOOKUP($A143,'PY1 Data(H)'!$A$1:$A$288,'PY1 Data(H)'!$A$1:$BR$288))</f>
        <v>0</v>
      </c>
      <c r="T143" s="176" cm="1">
        <f t="array" ref="T143">_xlfn.XLOOKUP(T$1,'PY1 Data(H)'!$A$1:$BR$1,_xlfn.XLOOKUP($A143,'PY1 Data(H)'!$A$1:$A$288,'PY1 Data(H)'!$A$1:$BR$288))</f>
        <v>0</v>
      </c>
      <c r="U143" s="176" cm="1">
        <f t="array" ref="U143">_xlfn.XLOOKUP(U$1,'PY1 Data(H)'!$A$1:$BR$1,_xlfn.XLOOKUP($A143,'PY1 Data(H)'!$A$1:$A$288,'PY1 Data(H)'!$A$1:$BR$288))</f>
        <v>4834992</v>
      </c>
      <c r="V143" s="176" cm="1">
        <f t="array" ref="V143">_xlfn.XLOOKUP(V$1,'PY1 Data(H)'!$A$1:$BR$1,_xlfn.XLOOKUP($A143,'PY1 Data(H)'!$A$1:$A$288,'PY1 Data(H)'!$A$1:$BR$288))</f>
        <v>0</v>
      </c>
      <c r="W143" s="176" cm="1">
        <f t="array" ref="W143">_xlfn.XLOOKUP(W$1,'PY1 Data(H)'!$A$1:$BR$1,_xlfn.XLOOKUP($A143,'PY1 Data(H)'!$A$1:$A$288,'PY1 Data(H)'!$A$1:$BR$288))</f>
        <v>0</v>
      </c>
      <c r="X143" s="176" cm="1">
        <f t="array" ref="X143">_xlfn.XLOOKUP(X$1,'PY1 Data(H)'!$A$1:$BR$1,_xlfn.XLOOKUP($A143,'PY1 Data(H)'!$A$1:$A$288,'PY1 Data(H)'!$A$1:$BR$288))</f>
        <v>0</v>
      </c>
      <c r="Y143" s="176" cm="1">
        <f t="array" ref="Y143">_xlfn.XLOOKUP(Y$1,'PY1 Data(H)'!$A$1:$BR$1,_xlfn.XLOOKUP($A143,'PY1 Data(H)'!$A$1:$A$288,'PY1 Data(H)'!$A$1:$BR$288))</f>
        <v>0</v>
      </c>
      <c r="Z143" s="176" cm="1">
        <f t="array" ref="Z143">_xlfn.XLOOKUP(Z$1,'PY1 Data(H)'!$A$1:$BR$1,_xlfn.XLOOKUP($A143,'PY1 Data(H)'!$A$1:$A$288,'PY1 Data(H)'!$A$1:$BR$288))</f>
        <v>0</v>
      </c>
      <c r="AA143" s="176" cm="1">
        <f t="array" ref="AA143">_xlfn.XLOOKUP(AA$1,'PY1 Data(H)'!$A$1:$BR$1,_xlfn.XLOOKUP($A143,'PY1 Data(H)'!$A$1:$A$288,'PY1 Data(H)'!$A$1:$BR$288))</f>
        <v>0</v>
      </c>
      <c r="AB143" s="176" cm="1">
        <f t="array" ref="AB143">_xlfn.XLOOKUP(AB$1,'PY1 Data(H)'!$A$1:$BR$1,_xlfn.XLOOKUP($A143,'PY1 Data(H)'!$A$1:$A$288,'PY1 Data(H)'!$A$1:$BR$288))</f>
        <v>0</v>
      </c>
      <c r="AC143" s="176" cm="1">
        <f t="array" ref="AC143">_xlfn.XLOOKUP(AC$1,'PY1 Data(H)'!$A$1:$BR$1,_xlfn.XLOOKUP($A143,'PY1 Data(H)'!$A$1:$A$288,'PY1 Data(H)'!$A$1:$BR$288))</f>
        <v>0</v>
      </c>
      <c r="AD143" s="176" cm="1">
        <f t="array" ref="AD143">_xlfn.XLOOKUP(AD$1,'PY1 Data(H)'!$A$1:$BR$1,_xlfn.XLOOKUP($A143,'PY1 Data(H)'!$A$1:$A$288,'PY1 Data(H)'!$A$1:$BR$288))</f>
        <v>0</v>
      </c>
      <c r="AE143" s="176" cm="1">
        <f t="array" ref="AE143">_xlfn.XLOOKUP(AE$1,'PY1 Data(H)'!$A$1:$BR$1,_xlfn.XLOOKUP($A143,'PY1 Data(H)'!$A$1:$A$288,'PY1 Data(H)'!$A$1:$BR$288))</f>
        <v>0</v>
      </c>
      <c r="AF143" s="176" cm="1">
        <f t="array" ref="AF143">_xlfn.XLOOKUP(AF$1,'PY1 Data(H)'!$A$1:$BR$1,_xlfn.XLOOKUP($A143,'PY1 Data(H)'!$A$1:$A$288,'PY1 Data(H)'!$A$1:$BR$288))</f>
        <v>0</v>
      </c>
      <c r="AG143" s="176" cm="1">
        <f t="array" ref="AG143">_xlfn.XLOOKUP(AG$1,'PY1 Data(H)'!$A$1:$BR$1,_xlfn.XLOOKUP($A143,'PY1 Data(H)'!$A$1:$A$288,'PY1 Data(H)'!$A$1:$BR$288))</f>
        <v>0</v>
      </c>
      <c r="AH143" s="176" cm="1">
        <f t="array" ref="AH143">_xlfn.XLOOKUP(AH$1,'PY1 Data(H)'!$A$1:$BR$1,_xlfn.XLOOKUP($A143,'PY1 Data(H)'!$A$1:$A$288,'PY1 Data(H)'!$A$1:$BR$288))</f>
        <v>0</v>
      </c>
      <c r="AI143" s="176" cm="1">
        <f t="array" ref="AI143">_xlfn.XLOOKUP(AI$1,'PY1 Data(H)'!$A$1:$BR$1,_xlfn.XLOOKUP($A143,'PY1 Data(H)'!$A$1:$A$288,'PY1 Data(H)'!$A$1:$BR$288))</f>
        <v>0</v>
      </c>
      <c r="AJ143" s="176" cm="1">
        <f t="array" ref="AJ143">_xlfn.XLOOKUP(AJ$1,'PY1 Data(H)'!$A$1:$BR$1,_xlfn.XLOOKUP($A143,'PY1 Data(H)'!$A$1:$A$288,'PY1 Data(H)'!$A$1:$BR$288))</f>
        <v>0</v>
      </c>
      <c r="AK143" s="176" cm="1">
        <f t="array" ref="AK143">_xlfn.XLOOKUP(AK$1,'PY1 Data(H)'!$A$1:$BR$1,_xlfn.XLOOKUP($A143,'PY1 Data(H)'!$A$1:$A$288,'PY1 Data(H)'!$A$1:$BR$288))</f>
        <v>0</v>
      </c>
      <c r="AL143" s="176" cm="1">
        <f t="array" ref="AL143">_xlfn.XLOOKUP(AL$1,'PY1 Data(H)'!$A$1:$BR$1,_xlfn.XLOOKUP($A143,'PY1 Data(H)'!$A$1:$A$288,'PY1 Data(H)'!$A$1:$BR$288))</f>
        <v>0</v>
      </c>
      <c r="AM143" s="176" cm="1">
        <f t="array" ref="AM143">_xlfn.XLOOKUP(AM$1,'PY1 Data(H)'!$A$1:$BR$1,_xlfn.XLOOKUP($A143,'PY1 Data(H)'!$A$1:$A$288,'PY1 Data(H)'!$A$1:$BR$288))</f>
        <v>0</v>
      </c>
      <c r="AN143" s="176" cm="1">
        <f t="array" ref="AN143">_xlfn.XLOOKUP(AN$1,'PY1 Data(H)'!$A$1:$BR$1,_xlfn.XLOOKUP($A143,'PY1 Data(H)'!$A$1:$A$288,'PY1 Data(H)'!$A$1:$BR$288))</f>
        <v>0</v>
      </c>
      <c r="AO143" s="176" cm="1">
        <f t="array" ref="AO143">_xlfn.XLOOKUP(AO$1,'PY1 Data(H)'!$A$1:$BR$1,_xlfn.XLOOKUP($A143,'PY1 Data(H)'!$A$1:$A$288,'PY1 Data(H)'!$A$1:$BR$288))</f>
        <v>0</v>
      </c>
      <c r="AP143" s="176" cm="1">
        <f t="array" ref="AP143">_xlfn.XLOOKUP(AP$1,'PY1 Data(H)'!$A$1:$BR$1,_xlfn.XLOOKUP($A143,'PY1 Data(H)'!$A$1:$A$288,'PY1 Data(H)'!$A$1:$BR$288))</f>
        <v>0</v>
      </c>
      <c r="AQ143" s="176" cm="1">
        <f t="array" ref="AQ143">_xlfn.XLOOKUP(AQ$1,'PY1 Data(H)'!$A$1:$BR$1,_xlfn.XLOOKUP($A143,'PY1 Data(H)'!$A$1:$A$288,'PY1 Data(H)'!$A$1:$BR$288))</f>
        <v>0</v>
      </c>
      <c r="AR143" s="176" cm="1">
        <f t="array" ref="AR143">_xlfn.XLOOKUP(AR$1,'PY1 Data(H)'!$A$1:$BR$1,_xlfn.XLOOKUP($A143,'PY1 Data(H)'!$A$1:$A$288,'PY1 Data(H)'!$A$1:$BR$288))</f>
        <v>0</v>
      </c>
      <c r="AS143" s="176" cm="1">
        <f t="array" ref="AS143">_xlfn.XLOOKUP(AS$1,'PY1 Data(H)'!$A$1:$BR$1,_xlfn.XLOOKUP($A143,'PY1 Data(H)'!$A$1:$A$288,'PY1 Data(H)'!$A$1:$BR$288))</f>
        <v>0</v>
      </c>
      <c r="AT143" s="176" cm="1">
        <f t="array" ref="AT143">_xlfn.XLOOKUP(AT$1,'PY1 Data(H)'!$A$1:$BR$1,_xlfn.XLOOKUP($A143,'PY1 Data(H)'!$A$1:$A$288,'PY1 Data(H)'!$A$1:$BR$288))</f>
        <v>0</v>
      </c>
      <c r="AU143" s="176" cm="1">
        <f t="array" ref="AU143">_xlfn.XLOOKUP(AU$1,'PY1 Data(H)'!$A$1:$BR$1,_xlfn.XLOOKUP($A143,'PY1 Data(H)'!$A$1:$A$288,'PY1 Data(H)'!$A$1:$BR$288))</f>
        <v>0</v>
      </c>
      <c r="AV143" s="176" cm="1">
        <f t="array" ref="AV143">_xlfn.XLOOKUP(AV$1,'PY1 Data(H)'!$A$1:$BR$1,_xlfn.XLOOKUP($A143,'PY1 Data(H)'!$A$1:$A$288,'PY1 Data(H)'!$A$1:$BR$288))</f>
        <v>0</v>
      </c>
      <c r="AW143" s="176" cm="1">
        <f t="array" ref="AW143">_xlfn.XLOOKUP(AW$1,'PY1 Data(H)'!$A$1:$BR$1,_xlfn.XLOOKUP($A143,'PY1 Data(H)'!$A$1:$A$288,'PY1 Data(H)'!$A$1:$BR$288))</f>
        <v>0</v>
      </c>
      <c r="AX143" s="176" cm="1">
        <f t="array" ref="AX143">_xlfn.XLOOKUP(AX$1,'PY1 Data(H)'!$A$1:$BR$1,_xlfn.XLOOKUP($A143,'PY1 Data(H)'!$A$1:$A$288,'PY1 Data(H)'!$A$1:$BR$288))</f>
        <v>0</v>
      </c>
      <c r="AY143" s="176" cm="1">
        <f t="array" ref="AY143">_xlfn.XLOOKUP(AY$1,'PY1 Data(H)'!$A$1:$BR$1,_xlfn.XLOOKUP($A143,'PY1 Data(H)'!$A$1:$A$288,'PY1 Data(H)'!$A$1:$BR$288))</f>
        <v>0</v>
      </c>
      <c r="AZ143" s="176" cm="1">
        <f t="array" ref="AZ143">_xlfn.XLOOKUP(AZ$1,'PY1 Data(H)'!$A$1:$BR$1,_xlfn.XLOOKUP($A143,'PY1 Data(H)'!$A$1:$A$288,'PY1 Data(H)'!$A$1:$BR$288))</f>
        <v>0</v>
      </c>
    </row>
    <row r="144" spans="1:52" x14ac:dyDescent="0.3">
      <c r="A144">
        <v>53</v>
      </c>
      <c r="D144" s="176" cm="1">
        <f t="array" ref="D144">_xlfn.XLOOKUP(D$1,'PY1 Data(H)'!$A$1:$BR$1,_xlfn.XLOOKUP($A144,'PY1 Data(H)'!$A$1:$A$288,'PY1 Data(H)'!$A$1:$BR$288))</f>
        <v>0</v>
      </c>
      <c r="E144" s="176" cm="1">
        <f t="array" ref="E144">_xlfn.XLOOKUP(E$1,'PY1 Data(H)'!$A$1:$BR$1,_xlfn.XLOOKUP($A144,'PY1 Data(H)'!$A$1:$A$288,'PY1 Data(H)'!$A$1:$BR$288))</f>
        <v>0</v>
      </c>
      <c r="F144" s="176" cm="1">
        <f t="array" ref="F144">_xlfn.XLOOKUP(F$1,'PY1 Data(H)'!$A$1:$BR$1,_xlfn.XLOOKUP($A144,'PY1 Data(H)'!$A$1:$A$288,'PY1 Data(H)'!$A$1:$BR$288))</f>
        <v>0</v>
      </c>
      <c r="G144" s="176" cm="1">
        <f t="array" ref="G144">_xlfn.XLOOKUP(G$1,'PY1 Data(H)'!$A$1:$BR$1,_xlfn.XLOOKUP($A144,'PY1 Data(H)'!$A$1:$A$288,'PY1 Data(H)'!$A$1:$BR$288))</f>
        <v>0</v>
      </c>
      <c r="H144" s="176" cm="1">
        <f t="array" ref="H144">_xlfn.XLOOKUP(H$1,'PY1 Data(H)'!$A$1:$BR$1,_xlfn.XLOOKUP($A144,'PY1 Data(H)'!$A$1:$A$288,'PY1 Data(H)'!$A$1:$BR$288))</f>
        <v>0</v>
      </c>
      <c r="I144" s="176" cm="1">
        <f t="array" ref="I144">_xlfn.XLOOKUP(I$1,'PY1 Data(H)'!$A$1:$BR$1,_xlfn.XLOOKUP($A144,'PY1 Data(H)'!$A$1:$A$288,'PY1 Data(H)'!$A$1:$BR$288))</f>
        <v>0</v>
      </c>
      <c r="J144" s="176" cm="1">
        <f t="array" ref="J144">_xlfn.XLOOKUP(J$1,'PY1 Data(H)'!$A$1:$BR$1,_xlfn.XLOOKUP($A144,'PY1 Data(H)'!$A$1:$A$288,'PY1 Data(H)'!$A$1:$BR$288))</f>
        <v>0</v>
      </c>
      <c r="K144" s="176" cm="1">
        <f t="array" ref="K144">_xlfn.XLOOKUP(K$1,'PY1 Data(H)'!$A$1:$BR$1,_xlfn.XLOOKUP($A144,'PY1 Data(H)'!$A$1:$A$288,'PY1 Data(H)'!$A$1:$BR$288))</f>
        <v>0</v>
      </c>
      <c r="L144" s="176" cm="1">
        <f t="array" ref="L144">_xlfn.XLOOKUP(L$1,'PY1 Data(H)'!$A$1:$BR$1,_xlfn.XLOOKUP($A144,'PY1 Data(H)'!$A$1:$A$288,'PY1 Data(H)'!$A$1:$BR$288))</f>
        <v>0</v>
      </c>
      <c r="M144" s="176" cm="1">
        <f t="array" ref="M144">_xlfn.XLOOKUP(M$1,'PY1 Data(H)'!$A$1:$BR$1,_xlfn.XLOOKUP($A144,'PY1 Data(H)'!$A$1:$A$288,'PY1 Data(H)'!$A$1:$BR$288))</f>
        <v>0</v>
      </c>
      <c r="N144" s="176" cm="1">
        <f t="array" ref="N144">_xlfn.XLOOKUP(N$1,'PY1 Data(H)'!$A$1:$BR$1,_xlfn.XLOOKUP($A144,'PY1 Data(H)'!$A$1:$A$288,'PY1 Data(H)'!$A$1:$BR$288))</f>
        <v>0</v>
      </c>
      <c r="O144" s="176" cm="1">
        <f t="array" ref="O144">_xlfn.XLOOKUP(O$1,'PY1 Data(H)'!$A$1:$BR$1,_xlfn.XLOOKUP($A144,'PY1 Data(H)'!$A$1:$A$288,'PY1 Data(H)'!$A$1:$BR$288))</f>
        <v>0</v>
      </c>
      <c r="P144" s="176" cm="1">
        <f t="array" ref="P144">_xlfn.XLOOKUP(P$1,'PY1 Data(H)'!$A$1:$BR$1,_xlfn.XLOOKUP($A144,'PY1 Data(H)'!$A$1:$A$288,'PY1 Data(H)'!$A$1:$BR$288))</f>
        <v>22554505</v>
      </c>
      <c r="Q144" s="176" cm="1">
        <f t="array" ref="Q144">_xlfn.XLOOKUP(Q$1,'PY1 Data(H)'!$A$1:$BR$1,_xlfn.XLOOKUP($A144,'PY1 Data(H)'!$A$1:$A$288,'PY1 Data(H)'!$A$1:$BR$288))</f>
        <v>0</v>
      </c>
      <c r="R144" s="176" cm="1">
        <f t="array" ref="R144">_xlfn.XLOOKUP(R$1,'PY1 Data(H)'!$A$1:$BR$1,_xlfn.XLOOKUP($A144,'PY1 Data(H)'!$A$1:$A$288,'PY1 Data(H)'!$A$1:$BR$288))</f>
        <v>0</v>
      </c>
      <c r="S144" s="176" cm="1">
        <f t="array" ref="S144">_xlfn.XLOOKUP(S$1,'PY1 Data(H)'!$A$1:$BR$1,_xlfn.XLOOKUP($A144,'PY1 Data(H)'!$A$1:$A$288,'PY1 Data(H)'!$A$1:$BR$288))</f>
        <v>0</v>
      </c>
      <c r="T144" s="176" cm="1">
        <f t="array" ref="T144">_xlfn.XLOOKUP(T$1,'PY1 Data(H)'!$A$1:$BR$1,_xlfn.XLOOKUP($A144,'PY1 Data(H)'!$A$1:$A$288,'PY1 Data(H)'!$A$1:$BR$288))</f>
        <v>0</v>
      </c>
      <c r="U144" s="176" cm="1">
        <f t="array" ref="U144">_xlfn.XLOOKUP(U$1,'PY1 Data(H)'!$A$1:$BR$1,_xlfn.XLOOKUP($A144,'PY1 Data(H)'!$A$1:$A$288,'PY1 Data(H)'!$A$1:$BR$288))</f>
        <v>4474453</v>
      </c>
      <c r="V144" s="176" cm="1">
        <f t="array" ref="V144">_xlfn.XLOOKUP(V$1,'PY1 Data(H)'!$A$1:$BR$1,_xlfn.XLOOKUP($A144,'PY1 Data(H)'!$A$1:$A$288,'PY1 Data(H)'!$A$1:$BR$288))</f>
        <v>0</v>
      </c>
      <c r="W144" s="176" cm="1">
        <f t="array" ref="W144">_xlfn.XLOOKUP(W$1,'PY1 Data(H)'!$A$1:$BR$1,_xlfn.XLOOKUP($A144,'PY1 Data(H)'!$A$1:$A$288,'PY1 Data(H)'!$A$1:$BR$288))</f>
        <v>0</v>
      </c>
      <c r="X144" s="176" cm="1">
        <f t="array" ref="X144">_xlfn.XLOOKUP(X$1,'PY1 Data(H)'!$A$1:$BR$1,_xlfn.XLOOKUP($A144,'PY1 Data(H)'!$A$1:$A$288,'PY1 Data(H)'!$A$1:$BR$288))</f>
        <v>0</v>
      </c>
      <c r="Y144" s="176" cm="1">
        <f t="array" ref="Y144">_xlfn.XLOOKUP(Y$1,'PY1 Data(H)'!$A$1:$BR$1,_xlfn.XLOOKUP($A144,'PY1 Data(H)'!$A$1:$A$288,'PY1 Data(H)'!$A$1:$BR$288))</f>
        <v>0</v>
      </c>
      <c r="Z144" s="176" cm="1">
        <f t="array" ref="Z144">_xlfn.XLOOKUP(Z$1,'PY1 Data(H)'!$A$1:$BR$1,_xlfn.XLOOKUP($A144,'PY1 Data(H)'!$A$1:$A$288,'PY1 Data(H)'!$A$1:$BR$288))</f>
        <v>0</v>
      </c>
      <c r="AA144" s="176" cm="1">
        <f t="array" ref="AA144">_xlfn.XLOOKUP(AA$1,'PY1 Data(H)'!$A$1:$BR$1,_xlfn.XLOOKUP($A144,'PY1 Data(H)'!$A$1:$A$288,'PY1 Data(H)'!$A$1:$BR$288))</f>
        <v>0</v>
      </c>
      <c r="AB144" s="176" cm="1">
        <f t="array" ref="AB144">_xlfn.XLOOKUP(AB$1,'PY1 Data(H)'!$A$1:$BR$1,_xlfn.XLOOKUP($A144,'PY1 Data(H)'!$A$1:$A$288,'PY1 Data(H)'!$A$1:$BR$288))</f>
        <v>0</v>
      </c>
      <c r="AC144" s="176" cm="1">
        <f t="array" ref="AC144">_xlfn.XLOOKUP(AC$1,'PY1 Data(H)'!$A$1:$BR$1,_xlfn.XLOOKUP($A144,'PY1 Data(H)'!$A$1:$A$288,'PY1 Data(H)'!$A$1:$BR$288))</f>
        <v>0</v>
      </c>
      <c r="AD144" s="176" cm="1">
        <f t="array" ref="AD144">_xlfn.XLOOKUP(AD$1,'PY1 Data(H)'!$A$1:$BR$1,_xlfn.XLOOKUP($A144,'PY1 Data(H)'!$A$1:$A$288,'PY1 Data(H)'!$A$1:$BR$288))</f>
        <v>0</v>
      </c>
      <c r="AE144" s="176" cm="1">
        <f t="array" ref="AE144">_xlfn.XLOOKUP(AE$1,'PY1 Data(H)'!$A$1:$BR$1,_xlfn.XLOOKUP($A144,'PY1 Data(H)'!$A$1:$A$288,'PY1 Data(H)'!$A$1:$BR$288))</f>
        <v>0</v>
      </c>
      <c r="AF144" s="176" cm="1">
        <f t="array" ref="AF144">_xlfn.XLOOKUP(AF$1,'PY1 Data(H)'!$A$1:$BR$1,_xlfn.XLOOKUP($A144,'PY1 Data(H)'!$A$1:$A$288,'PY1 Data(H)'!$A$1:$BR$288))</f>
        <v>0</v>
      </c>
      <c r="AG144" s="176" cm="1">
        <f t="array" ref="AG144">_xlfn.XLOOKUP(AG$1,'PY1 Data(H)'!$A$1:$BR$1,_xlfn.XLOOKUP($A144,'PY1 Data(H)'!$A$1:$A$288,'PY1 Data(H)'!$A$1:$BR$288))</f>
        <v>0</v>
      </c>
      <c r="AH144" s="176" cm="1">
        <f t="array" ref="AH144">_xlfn.XLOOKUP(AH$1,'PY1 Data(H)'!$A$1:$BR$1,_xlfn.XLOOKUP($A144,'PY1 Data(H)'!$A$1:$A$288,'PY1 Data(H)'!$A$1:$BR$288))</f>
        <v>0</v>
      </c>
      <c r="AI144" s="176" cm="1">
        <f t="array" ref="AI144">_xlfn.XLOOKUP(AI$1,'PY1 Data(H)'!$A$1:$BR$1,_xlfn.XLOOKUP($A144,'PY1 Data(H)'!$A$1:$A$288,'PY1 Data(H)'!$A$1:$BR$288))</f>
        <v>0</v>
      </c>
      <c r="AJ144" s="176" cm="1">
        <f t="array" ref="AJ144">_xlfn.XLOOKUP(AJ$1,'PY1 Data(H)'!$A$1:$BR$1,_xlfn.XLOOKUP($A144,'PY1 Data(H)'!$A$1:$A$288,'PY1 Data(H)'!$A$1:$BR$288))</f>
        <v>0</v>
      </c>
      <c r="AK144" s="176" cm="1">
        <f t="array" ref="AK144">_xlfn.XLOOKUP(AK$1,'PY1 Data(H)'!$A$1:$BR$1,_xlfn.XLOOKUP($A144,'PY1 Data(H)'!$A$1:$A$288,'PY1 Data(H)'!$A$1:$BR$288))</f>
        <v>0</v>
      </c>
      <c r="AL144" s="176" cm="1">
        <f t="array" ref="AL144">_xlfn.XLOOKUP(AL$1,'PY1 Data(H)'!$A$1:$BR$1,_xlfn.XLOOKUP($A144,'PY1 Data(H)'!$A$1:$A$288,'PY1 Data(H)'!$A$1:$BR$288))</f>
        <v>0</v>
      </c>
      <c r="AM144" s="176" cm="1">
        <f t="array" ref="AM144">_xlfn.XLOOKUP(AM$1,'PY1 Data(H)'!$A$1:$BR$1,_xlfn.XLOOKUP($A144,'PY1 Data(H)'!$A$1:$A$288,'PY1 Data(H)'!$A$1:$BR$288))</f>
        <v>0</v>
      </c>
      <c r="AN144" s="176" cm="1">
        <f t="array" ref="AN144">_xlfn.XLOOKUP(AN$1,'PY1 Data(H)'!$A$1:$BR$1,_xlfn.XLOOKUP($A144,'PY1 Data(H)'!$A$1:$A$288,'PY1 Data(H)'!$A$1:$BR$288))</f>
        <v>0</v>
      </c>
      <c r="AO144" s="176" cm="1">
        <f t="array" ref="AO144">_xlfn.XLOOKUP(AO$1,'PY1 Data(H)'!$A$1:$BR$1,_xlfn.XLOOKUP($A144,'PY1 Data(H)'!$A$1:$A$288,'PY1 Data(H)'!$A$1:$BR$288))</f>
        <v>0</v>
      </c>
      <c r="AP144" s="176" cm="1">
        <f t="array" ref="AP144">_xlfn.XLOOKUP(AP$1,'PY1 Data(H)'!$A$1:$BR$1,_xlfn.XLOOKUP($A144,'PY1 Data(H)'!$A$1:$A$288,'PY1 Data(H)'!$A$1:$BR$288))</f>
        <v>0</v>
      </c>
      <c r="AQ144" s="176" cm="1">
        <f t="array" ref="AQ144">_xlfn.XLOOKUP(AQ$1,'PY1 Data(H)'!$A$1:$BR$1,_xlfn.XLOOKUP($A144,'PY1 Data(H)'!$A$1:$A$288,'PY1 Data(H)'!$A$1:$BR$288))</f>
        <v>0</v>
      </c>
      <c r="AR144" s="176" cm="1">
        <f t="array" ref="AR144">_xlfn.XLOOKUP(AR$1,'PY1 Data(H)'!$A$1:$BR$1,_xlfn.XLOOKUP($A144,'PY1 Data(H)'!$A$1:$A$288,'PY1 Data(H)'!$A$1:$BR$288))</f>
        <v>0</v>
      </c>
      <c r="AS144" s="176" cm="1">
        <f t="array" ref="AS144">_xlfn.XLOOKUP(AS$1,'PY1 Data(H)'!$A$1:$BR$1,_xlfn.XLOOKUP($A144,'PY1 Data(H)'!$A$1:$A$288,'PY1 Data(H)'!$A$1:$BR$288))</f>
        <v>0</v>
      </c>
      <c r="AT144" s="176" cm="1">
        <f t="array" ref="AT144">_xlfn.XLOOKUP(AT$1,'PY1 Data(H)'!$A$1:$BR$1,_xlfn.XLOOKUP($A144,'PY1 Data(H)'!$A$1:$A$288,'PY1 Data(H)'!$A$1:$BR$288))</f>
        <v>0</v>
      </c>
      <c r="AU144" s="176" cm="1">
        <f t="array" ref="AU144">_xlfn.XLOOKUP(AU$1,'PY1 Data(H)'!$A$1:$BR$1,_xlfn.XLOOKUP($A144,'PY1 Data(H)'!$A$1:$A$288,'PY1 Data(H)'!$A$1:$BR$288))</f>
        <v>0</v>
      </c>
      <c r="AV144" s="176" cm="1">
        <f t="array" ref="AV144">_xlfn.XLOOKUP(AV$1,'PY1 Data(H)'!$A$1:$BR$1,_xlfn.XLOOKUP($A144,'PY1 Data(H)'!$A$1:$A$288,'PY1 Data(H)'!$A$1:$BR$288))</f>
        <v>0</v>
      </c>
      <c r="AW144" s="176" cm="1">
        <f t="array" ref="AW144">_xlfn.XLOOKUP(AW$1,'PY1 Data(H)'!$A$1:$BR$1,_xlfn.XLOOKUP($A144,'PY1 Data(H)'!$A$1:$A$288,'PY1 Data(H)'!$A$1:$BR$288))</f>
        <v>0</v>
      </c>
      <c r="AX144" s="176" cm="1">
        <f t="array" ref="AX144">_xlfn.XLOOKUP(AX$1,'PY1 Data(H)'!$A$1:$BR$1,_xlfn.XLOOKUP($A144,'PY1 Data(H)'!$A$1:$A$288,'PY1 Data(H)'!$A$1:$BR$288))</f>
        <v>0</v>
      </c>
      <c r="AY144" s="176" cm="1">
        <f t="array" ref="AY144">_xlfn.XLOOKUP(AY$1,'PY1 Data(H)'!$A$1:$BR$1,_xlfn.XLOOKUP($A144,'PY1 Data(H)'!$A$1:$A$288,'PY1 Data(H)'!$A$1:$BR$288))</f>
        <v>0</v>
      </c>
      <c r="AZ144" s="176" cm="1">
        <f t="array" ref="AZ144">_xlfn.XLOOKUP(AZ$1,'PY1 Data(H)'!$A$1:$BR$1,_xlfn.XLOOKUP($A144,'PY1 Data(H)'!$A$1:$A$288,'PY1 Data(H)'!$A$1:$BR$288))</f>
        <v>0</v>
      </c>
    </row>
    <row r="145" spans="1:52" x14ac:dyDescent="0.3">
      <c r="A145">
        <v>378</v>
      </c>
      <c r="D145" s="176" cm="1">
        <f t="array" ref="D145">_xlfn.XLOOKUP(D$1,'PY1 Data(H)'!$A$1:$BR$1,_xlfn.XLOOKUP($A145,'PY1 Data(H)'!$A$1:$A$288,'PY1 Data(H)'!$A$1:$BR$288))</f>
        <v>0</v>
      </c>
      <c r="E145" s="176" cm="1">
        <f t="array" ref="E145">_xlfn.XLOOKUP(E$1,'PY1 Data(H)'!$A$1:$BR$1,_xlfn.XLOOKUP($A145,'PY1 Data(H)'!$A$1:$A$288,'PY1 Data(H)'!$A$1:$BR$288))</f>
        <v>0</v>
      </c>
      <c r="F145" s="176" cm="1">
        <f t="array" ref="F145">_xlfn.XLOOKUP(F$1,'PY1 Data(H)'!$A$1:$BR$1,_xlfn.XLOOKUP($A145,'PY1 Data(H)'!$A$1:$A$288,'PY1 Data(H)'!$A$1:$BR$288))</f>
        <v>0</v>
      </c>
      <c r="G145" s="176" cm="1">
        <f t="array" ref="G145">_xlfn.XLOOKUP(G$1,'PY1 Data(H)'!$A$1:$BR$1,_xlfn.XLOOKUP($A145,'PY1 Data(H)'!$A$1:$A$288,'PY1 Data(H)'!$A$1:$BR$288))</f>
        <v>0</v>
      </c>
      <c r="H145" s="176" cm="1">
        <f t="array" ref="H145">_xlfn.XLOOKUP(H$1,'PY1 Data(H)'!$A$1:$BR$1,_xlfn.XLOOKUP($A145,'PY1 Data(H)'!$A$1:$A$288,'PY1 Data(H)'!$A$1:$BR$288))</f>
        <v>0</v>
      </c>
      <c r="I145" s="176" cm="1">
        <f t="array" ref="I145">_xlfn.XLOOKUP(I$1,'PY1 Data(H)'!$A$1:$BR$1,_xlfn.XLOOKUP($A145,'PY1 Data(H)'!$A$1:$A$288,'PY1 Data(H)'!$A$1:$BR$288))</f>
        <v>0</v>
      </c>
      <c r="J145" s="176" cm="1">
        <f t="array" ref="J145">_xlfn.XLOOKUP(J$1,'PY1 Data(H)'!$A$1:$BR$1,_xlfn.XLOOKUP($A145,'PY1 Data(H)'!$A$1:$A$288,'PY1 Data(H)'!$A$1:$BR$288))</f>
        <v>0</v>
      </c>
      <c r="K145" s="176" cm="1">
        <f t="array" ref="K145">_xlfn.XLOOKUP(K$1,'PY1 Data(H)'!$A$1:$BR$1,_xlfn.XLOOKUP($A145,'PY1 Data(H)'!$A$1:$A$288,'PY1 Data(H)'!$A$1:$BR$288))</f>
        <v>0</v>
      </c>
      <c r="L145" s="176" cm="1">
        <f t="array" ref="L145">_xlfn.XLOOKUP(L$1,'PY1 Data(H)'!$A$1:$BR$1,_xlfn.XLOOKUP($A145,'PY1 Data(H)'!$A$1:$A$288,'PY1 Data(H)'!$A$1:$BR$288))</f>
        <v>0</v>
      </c>
      <c r="M145" s="176" cm="1">
        <f t="array" ref="M145">_xlfn.XLOOKUP(M$1,'PY1 Data(H)'!$A$1:$BR$1,_xlfn.XLOOKUP($A145,'PY1 Data(H)'!$A$1:$A$288,'PY1 Data(H)'!$A$1:$BR$288))</f>
        <v>0</v>
      </c>
      <c r="N145" s="176" cm="1">
        <f t="array" ref="N145">_xlfn.XLOOKUP(N$1,'PY1 Data(H)'!$A$1:$BR$1,_xlfn.XLOOKUP($A145,'PY1 Data(H)'!$A$1:$A$288,'PY1 Data(H)'!$A$1:$BR$288))</f>
        <v>0</v>
      </c>
      <c r="O145" s="176" cm="1">
        <f t="array" ref="O145">_xlfn.XLOOKUP(O$1,'PY1 Data(H)'!$A$1:$BR$1,_xlfn.XLOOKUP($A145,'PY1 Data(H)'!$A$1:$A$288,'PY1 Data(H)'!$A$1:$BR$288))</f>
        <v>0</v>
      </c>
      <c r="P145" s="176" cm="1">
        <f t="array" ref="P145">_xlfn.XLOOKUP(P$1,'PY1 Data(H)'!$A$1:$BR$1,_xlfn.XLOOKUP($A145,'PY1 Data(H)'!$A$1:$A$288,'PY1 Data(H)'!$A$1:$BR$288))</f>
        <v>0</v>
      </c>
      <c r="Q145" s="176" cm="1">
        <f t="array" ref="Q145">_xlfn.XLOOKUP(Q$1,'PY1 Data(H)'!$A$1:$BR$1,_xlfn.XLOOKUP($A145,'PY1 Data(H)'!$A$1:$A$288,'PY1 Data(H)'!$A$1:$BR$288))</f>
        <v>0</v>
      </c>
      <c r="R145" s="176" cm="1">
        <f t="array" ref="R145">_xlfn.XLOOKUP(R$1,'PY1 Data(H)'!$A$1:$BR$1,_xlfn.XLOOKUP($A145,'PY1 Data(H)'!$A$1:$A$288,'PY1 Data(H)'!$A$1:$BR$288))</f>
        <v>0</v>
      </c>
      <c r="S145" s="176" cm="1">
        <f t="array" ref="S145">_xlfn.XLOOKUP(S$1,'PY1 Data(H)'!$A$1:$BR$1,_xlfn.XLOOKUP($A145,'PY1 Data(H)'!$A$1:$A$288,'PY1 Data(H)'!$A$1:$BR$288))</f>
        <v>0</v>
      </c>
      <c r="T145" s="176" cm="1">
        <f t="array" ref="T145">_xlfn.XLOOKUP(T$1,'PY1 Data(H)'!$A$1:$BR$1,_xlfn.XLOOKUP($A145,'PY1 Data(H)'!$A$1:$A$288,'PY1 Data(H)'!$A$1:$BR$288))</f>
        <v>0</v>
      </c>
      <c r="U145" s="176" cm="1">
        <f t="array" ref="U145">_xlfn.XLOOKUP(U$1,'PY1 Data(H)'!$A$1:$BR$1,_xlfn.XLOOKUP($A145,'PY1 Data(H)'!$A$1:$A$288,'PY1 Data(H)'!$A$1:$BR$288))</f>
        <v>0</v>
      </c>
      <c r="V145" s="176" cm="1">
        <f t="array" ref="V145">_xlfn.XLOOKUP(V$1,'PY1 Data(H)'!$A$1:$BR$1,_xlfn.XLOOKUP($A145,'PY1 Data(H)'!$A$1:$A$288,'PY1 Data(H)'!$A$1:$BR$288))</f>
        <v>0</v>
      </c>
      <c r="W145" s="176" cm="1">
        <f t="array" ref="W145">_xlfn.XLOOKUP(W$1,'PY1 Data(H)'!$A$1:$BR$1,_xlfn.XLOOKUP($A145,'PY1 Data(H)'!$A$1:$A$288,'PY1 Data(H)'!$A$1:$BR$288))</f>
        <v>0</v>
      </c>
      <c r="X145" s="176" cm="1">
        <f t="array" ref="X145">_xlfn.XLOOKUP(X$1,'PY1 Data(H)'!$A$1:$BR$1,_xlfn.XLOOKUP($A145,'PY1 Data(H)'!$A$1:$A$288,'PY1 Data(H)'!$A$1:$BR$288))</f>
        <v>0</v>
      </c>
      <c r="Y145" s="176" cm="1">
        <f t="array" ref="Y145">_xlfn.XLOOKUP(Y$1,'PY1 Data(H)'!$A$1:$BR$1,_xlfn.XLOOKUP($A145,'PY1 Data(H)'!$A$1:$A$288,'PY1 Data(H)'!$A$1:$BR$288))</f>
        <v>0</v>
      </c>
      <c r="Z145" s="176" cm="1">
        <f t="array" ref="Z145">_xlfn.XLOOKUP(Z$1,'PY1 Data(H)'!$A$1:$BR$1,_xlfn.XLOOKUP($A145,'PY1 Data(H)'!$A$1:$A$288,'PY1 Data(H)'!$A$1:$BR$288))</f>
        <v>0</v>
      </c>
      <c r="AA145" s="176" cm="1">
        <f t="array" ref="AA145">_xlfn.XLOOKUP(AA$1,'PY1 Data(H)'!$A$1:$BR$1,_xlfn.XLOOKUP($A145,'PY1 Data(H)'!$A$1:$A$288,'PY1 Data(H)'!$A$1:$BR$288))</f>
        <v>0</v>
      </c>
      <c r="AB145" s="176" cm="1">
        <f t="array" ref="AB145">_xlfn.XLOOKUP(AB$1,'PY1 Data(H)'!$A$1:$BR$1,_xlfn.XLOOKUP($A145,'PY1 Data(H)'!$A$1:$A$288,'PY1 Data(H)'!$A$1:$BR$288))</f>
        <v>0</v>
      </c>
      <c r="AC145" s="176" cm="1">
        <f t="array" ref="AC145">_xlfn.XLOOKUP(AC$1,'PY1 Data(H)'!$A$1:$BR$1,_xlfn.XLOOKUP($A145,'PY1 Data(H)'!$A$1:$A$288,'PY1 Data(H)'!$A$1:$BR$288))</f>
        <v>0</v>
      </c>
      <c r="AD145" s="176" cm="1">
        <f t="array" ref="AD145">_xlfn.XLOOKUP(AD$1,'PY1 Data(H)'!$A$1:$BR$1,_xlfn.XLOOKUP($A145,'PY1 Data(H)'!$A$1:$A$288,'PY1 Data(H)'!$A$1:$BR$288))</f>
        <v>0</v>
      </c>
      <c r="AE145" s="176" cm="1">
        <f t="array" ref="AE145">_xlfn.XLOOKUP(AE$1,'PY1 Data(H)'!$A$1:$BR$1,_xlfn.XLOOKUP($A145,'PY1 Data(H)'!$A$1:$A$288,'PY1 Data(H)'!$A$1:$BR$288))</f>
        <v>0</v>
      </c>
      <c r="AF145" s="176" cm="1">
        <f t="array" ref="AF145">_xlfn.XLOOKUP(AF$1,'PY1 Data(H)'!$A$1:$BR$1,_xlfn.XLOOKUP($A145,'PY1 Data(H)'!$A$1:$A$288,'PY1 Data(H)'!$A$1:$BR$288))</f>
        <v>0</v>
      </c>
      <c r="AG145" s="176" cm="1">
        <f t="array" ref="AG145">_xlfn.XLOOKUP(AG$1,'PY1 Data(H)'!$A$1:$BR$1,_xlfn.XLOOKUP($A145,'PY1 Data(H)'!$A$1:$A$288,'PY1 Data(H)'!$A$1:$BR$288))</f>
        <v>0</v>
      </c>
      <c r="AH145" s="176" cm="1">
        <f t="array" ref="AH145">_xlfn.XLOOKUP(AH$1,'PY1 Data(H)'!$A$1:$BR$1,_xlfn.XLOOKUP($A145,'PY1 Data(H)'!$A$1:$A$288,'PY1 Data(H)'!$A$1:$BR$288))</f>
        <v>0</v>
      </c>
      <c r="AI145" s="176" cm="1">
        <f t="array" ref="AI145">_xlfn.XLOOKUP(AI$1,'PY1 Data(H)'!$A$1:$BR$1,_xlfn.XLOOKUP($A145,'PY1 Data(H)'!$A$1:$A$288,'PY1 Data(H)'!$A$1:$BR$288))</f>
        <v>0</v>
      </c>
      <c r="AJ145" s="176" cm="1">
        <f t="array" ref="AJ145">_xlfn.XLOOKUP(AJ$1,'PY1 Data(H)'!$A$1:$BR$1,_xlfn.XLOOKUP($A145,'PY1 Data(H)'!$A$1:$A$288,'PY1 Data(H)'!$A$1:$BR$288))</f>
        <v>0</v>
      </c>
      <c r="AK145" s="176" cm="1">
        <f t="array" ref="AK145">_xlfn.XLOOKUP(AK$1,'PY1 Data(H)'!$A$1:$BR$1,_xlfn.XLOOKUP($A145,'PY1 Data(H)'!$A$1:$A$288,'PY1 Data(H)'!$A$1:$BR$288))</f>
        <v>0</v>
      </c>
      <c r="AL145" s="176" cm="1">
        <f t="array" ref="AL145">_xlfn.XLOOKUP(AL$1,'PY1 Data(H)'!$A$1:$BR$1,_xlfn.XLOOKUP($A145,'PY1 Data(H)'!$A$1:$A$288,'PY1 Data(H)'!$A$1:$BR$288))</f>
        <v>0</v>
      </c>
      <c r="AM145" s="176" cm="1">
        <f t="array" ref="AM145">_xlfn.XLOOKUP(AM$1,'PY1 Data(H)'!$A$1:$BR$1,_xlfn.XLOOKUP($A145,'PY1 Data(H)'!$A$1:$A$288,'PY1 Data(H)'!$A$1:$BR$288))</f>
        <v>0</v>
      </c>
      <c r="AN145" s="176" cm="1">
        <f t="array" ref="AN145">_xlfn.XLOOKUP(AN$1,'PY1 Data(H)'!$A$1:$BR$1,_xlfn.XLOOKUP($A145,'PY1 Data(H)'!$A$1:$A$288,'PY1 Data(H)'!$A$1:$BR$288))</f>
        <v>0</v>
      </c>
      <c r="AO145" s="176" cm="1">
        <f t="array" ref="AO145">_xlfn.XLOOKUP(AO$1,'PY1 Data(H)'!$A$1:$BR$1,_xlfn.XLOOKUP($A145,'PY1 Data(H)'!$A$1:$A$288,'PY1 Data(H)'!$A$1:$BR$288))</f>
        <v>0</v>
      </c>
      <c r="AP145" s="176" cm="1">
        <f t="array" ref="AP145">_xlfn.XLOOKUP(AP$1,'PY1 Data(H)'!$A$1:$BR$1,_xlfn.XLOOKUP($A145,'PY1 Data(H)'!$A$1:$A$288,'PY1 Data(H)'!$A$1:$BR$288))</f>
        <v>0</v>
      </c>
      <c r="AQ145" s="176" cm="1">
        <f t="array" ref="AQ145">_xlfn.XLOOKUP(AQ$1,'PY1 Data(H)'!$A$1:$BR$1,_xlfn.XLOOKUP($A145,'PY1 Data(H)'!$A$1:$A$288,'PY1 Data(H)'!$A$1:$BR$288))</f>
        <v>0</v>
      </c>
      <c r="AR145" s="176" cm="1">
        <f t="array" ref="AR145">_xlfn.XLOOKUP(AR$1,'PY1 Data(H)'!$A$1:$BR$1,_xlfn.XLOOKUP($A145,'PY1 Data(H)'!$A$1:$A$288,'PY1 Data(H)'!$A$1:$BR$288))</f>
        <v>0</v>
      </c>
      <c r="AS145" s="176" cm="1">
        <f t="array" ref="AS145">_xlfn.XLOOKUP(AS$1,'PY1 Data(H)'!$A$1:$BR$1,_xlfn.XLOOKUP($A145,'PY1 Data(H)'!$A$1:$A$288,'PY1 Data(H)'!$A$1:$BR$288))</f>
        <v>0</v>
      </c>
      <c r="AT145" s="176" cm="1">
        <f t="array" ref="AT145">_xlfn.XLOOKUP(AT$1,'PY1 Data(H)'!$A$1:$BR$1,_xlfn.XLOOKUP($A145,'PY1 Data(H)'!$A$1:$A$288,'PY1 Data(H)'!$A$1:$BR$288))</f>
        <v>0</v>
      </c>
      <c r="AU145" s="176" cm="1">
        <f t="array" ref="AU145">_xlfn.XLOOKUP(AU$1,'PY1 Data(H)'!$A$1:$BR$1,_xlfn.XLOOKUP($A145,'PY1 Data(H)'!$A$1:$A$288,'PY1 Data(H)'!$A$1:$BR$288))</f>
        <v>0</v>
      </c>
      <c r="AV145" s="176" cm="1">
        <f t="array" ref="AV145">_xlfn.XLOOKUP(AV$1,'PY1 Data(H)'!$A$1:$BR$1,_xlfn.XLOOKUP($A145,'PY1 Data(H)'!$A$1:$A$288,'PY1 Data(H)'!$A$1:$BR$288))</f>
        <v>0</v>
      </c>
      <c r="AW145" s="176" cm="1">
        <f t="array" ref="AW145">_xlfn.XLOOKUP(AW$1,'PY1 Data(H)'!$A$1:$BR$1,_xlfn.XLOOKUP($A145,'PY1 Data(H)'!$A$1:$A$288,'PY1 Data(H)'!$A$1:$BR$288))</f>
        <v>0</v>
      </c>
      <c r="AX145" s="176" cm="1">
        <f t="array" ref="AX145">_xlfn.XLOOKUP(AX$1,'PY1 Data(H)'!$A$1:$BR$1,_xlfn.XLOOKUP($A145,'PY1 Data(H)'!$A$1:$A$288,'PY1 Data(H)'!$A$1:$BR$288))</f>
        <v>0</v>
      </c>
      <c r="AY145" s="176" cm="1">
        <f t="array" ref="AY145">_xlfn.XLOOKUP(AY$1,'PY1 Data(H)'!$A$1:$BR$1,_xlfn.XLOOKUP($A145,'PY1 Data(H)'!$A$1:$A$288,'PY1 Data(H)'!$A$1:$BR$288))</f>
        <v>0</v>
      </c>
      <c r="AZ145" s="176" cm="1">
        <f t="array" ref="AZ145">_xlfn.XLOOKUP(AZ$1,'PY1 Data(H)'!$A$1:$BR$1,_xlfn.XLOOKUP($A145,'PY1 Data(H)'!$A$1:$A$288,'PY1 Data(H)'!$A$1:$BR$288))</f>
        <v>0</v>
      </c>
    </row>
    <row r="146" spans="1:52" x14ac:dyDescent="0.3">
      <c r="D146" s="176" t="e" cm="1">
        <f t="array" ref="D146">_xlfn.XLOOKUP(D$1,'PY1 Data(H)'!$A$1:$BR$1,_xlfn.XLOOKUP($A146,'PY1 Data(H)'!$A$1:$A$288,'PY1 Data(H)'!$A$1:$BR$288))</f>
        <v>#N/A</v>
      </c>
      <c r="E146" s="176" t="e" cm="1">
        <f t="array" ref="E146">_xlfn.XLOOKUP(E$1,'PY1 Data(H)'!$A$1:$BR$1,_xlfn.XLOOKUP($A146,'PY1 Data(H)'!$A$1:$A$288,'PY1 Data(H)'!$A$1:$BR$288))</f>
        <v>#N/A</v>
      </c>
      <c r="F146" s="176" t="e" cm="1">
        <f t="array" ref="F146">_xlfn.XLOOKUP(F$1,'PY1 Data(H)'!$A$1:$BR$1,_xlfn.XLOOKUP($A146,'PY1 Data(H)'!$A$1:$A$288,'PY1 Data(H)'!$A$1:$BR$288))</f>
        <v>#N/A</v>
      </c>
      <c r="G146" s="176" t="e" cm="1">
        <f t="array" ref="G146">_xlfn.XLOOKUP(G$1,'PY1 Data(H)'!$A$1:$BR$1,_xlfn.XLOOKUP($A146,'PY1 Data(H)'!$A$1:$A$288,'PY1 Data(H)'!$A$1:$BR$288))</f>
        <v>#N/A</v>
      </c>
      <c r="H146" s="176" t="e" cm="1">
        <f t="array" ref="H146">_xlfn.XLOOKUP(H$1,'PY1 Data(H)'!$A$1:$BR$1,_xlfn.XLOOKUP($A146,'PY1 Data(H)'!$A$1:$A$288,'PY1 Data(H)'!$A$1:$BR$288))</f>
        <v>#N/A</v>
      </c>
      <c r="I146" s="176" t="e" cm="1">
        <f t="array" ref="I146">_xlfn.XLOOKUP(I$1,'PY1 Data(H)'!$A$1:$BR$1,_xlfn.XLOOKUP($A146,'PY1 Data(H)'!$A$1:$A$288,'PY1 Data(H)'!$A$1:$BR$288))</f>
        <v>#N/A</v>
      </c>
      <c r="J146" s="176" t="e" cm="1">
        <f t="array" ref="J146">_xlfn.XLOOKUP(J$1,'PY1 Data(H)'!$A$1:$BR$1,_xlfn.XLOOKUP($A146,'PY1 Data(H)'!$A$1:$A$288,'PY1 Data(H)'!$A$1:$BR$288))</f>
        <v>#N/A</v>
      </c>
      <c r="K146" s="176" t="e" cm="1">
        <f t="array" ref="K146">_xlfn.XLOOKUP(K$1,'PY1 Data(H)'!$A$1:$BR$1,_xlfn.XLOOKUP($A146,'PY1 Data(H)'!$A$1:$A$288,'PY1 Data(H)'!$A$1:$BR$288))</f>
        <v>#N/A</v>
      </c>
      <c r="L146" s="176" t="e" cm="1">
        <f t="array" ref="L146">_xlfn.XLOOKUP(L$1,'PY1 Data(H)'!$A$1:$BR$1,_xlfn.XLOOKUP($A146,'PY1 Data(H)'!$A$1:$A$288,'PY1 Data(H)'!$A$1:$BR$288))</f>
        <v>#N/A</v>
      </c>
      <c r="M146" s="176" t="e" cm="1">
        <f t="array" ref="M146">_xlfn.XLOOKUP(M$1,'PY1 Data(H)'!$A$1:$BR$1,_xlfn.XLOOKUP($A146,'PY1 Data(H)'!$A$1:$A$288,'PY1 Data(H)'!$A$1:$BR$288))</f>
        <v>#N/A</v>
      </c>
      <c r="N146" s="176" t="e" cm="1">
        <f t="array" ref="N146">_xlfn.XLOOKUP(N$1,'PY1 Data(H)'!$A$1:$BR$1,_xlfn.XLOOKUP($A146,'PY1 Data(H)'!$A$1:$A$288,'PY1 Data(H)'!$A$1:$BR$288))</f>
        <v>#N/A</v>
      </c>
      <c r="O146" s="176" t="e" cm="1">
        <f t="array" ref="O146">_xlfn.XLOOKUP(O$1,'PY1 Data(H)'!$A$1:$BR$1,_xlfn.XLOOKUP($A146,'PY1 Data(H)'!$A$1:$A$288,'PY1 Data(H)'!$A$1:$BR$288))</f>
        <v>#N/A</v>
      </c>
      <c r="P146" s="176" t="e" cm="1">
        <f t="array" ref="P146">_xlfn.XLOOKUP(P$1,'PY1 Data(H)'!$A$1:$BR$1,_xlfn.XLOOKUP($A146,'PY1 Data(H)'!$A$1:$A$288,'PY1 Data(H)'!$A$1:$BR$288))</f>
        <v>#N/A</v>
      </c>
      <c r="Q146" s="176" t="e" cm="1">
        <f t="array" ref="Q146">_xlfn.XLOOKUP(Q$1,'PY1 Data(H)'!$A$1:$BR$1,_xlfn.XLOOKUP($A146,'PY1 Data(H)'!$A$1:$A$288,'PY1 Data(H)'!$A$1:$BR$288))</f>
        <v>#N/A</v>
      </c>
      <c r="R146" s="176" t="e" cm="1">
        <f t="array" ref="R146">_xlfn.XLOOKUP(R$1,'PY1 Data(H)'!$A$1:$BR$1,_xlfn.XLOOKUP($A146,'PY1 Data(H)'!$A$1:$A$288,'PY1 Data(H)'!$A$1:$BR$288))</f>
        <v>#N/A</v>
      </c>
      <c r="S146" s="176" t="e" cm="1">
        <f t="array" ref="S146">_xlfn.XLOOKUP(S$1,'PY1 Data(H)'!$A$1:$BR$1,_xlfn.XLOOKUP($A146,'PY1 Data(H)'!$A$1:$A$288,'PY1 Data(H)'!$A$1:$BR$288))</f>
        <v>#N/A</v>
      </c>
      <c r="T146" s="176" t="e" cm="1">
        <f t="array" ref="T146">_xlfn.XLOOKUP(T$1,'PY1 Data(H)'!$A$1:$BR$1,_xlfn.XLOOKUP($A146,'PY1 Data(H)'!$A$1:$A$288,'PY1 Data(H)'!$A$1:$BR$288))</f>
        <v>#N/A</v>
      </c>
      <c r="U146" s="176" t="e" cm="1">
        <f t="array" ref="U146">_xlfn.XLOOKUP(U$1,'PY1 Data(H)'!$A$1:$BR$1,_xlfn.XLOOKUP($A146,'PY1 Data(H)'!$A$1:$A$288,'PY1 Data(H)'!$A$1:$BR$288))</f>
        <v>#N/A</v>
      </c>
      <c r="V146" s="176" t="e" cm="1">
        <f t="array" ref="V146">_xlfn.XLOOKUP(V$1,'PY1 Data(H)'!$A$1:$BR$1,_xlfn.XLOOKUP($A146,'PY1 Data(H)'!$A$1:$A$288,'PY1 Data(H)'!$A$1:$BR$288))</f>
        <v>#N/A</v>
      </c>
      <c r="W146" s="176" t="e" cm="1">
        <f t="array" ref="W146">_xlfn.XLOOKUP(W$1,'PY1 Data(H)'!$A$1:$BR$1,_xlfn.XLOOKUP($A146,'PY1 Data(H)'!$A$1:$A$288,'PY1 Data(H)'!$A$1:$BR$288))</f>
        <v>#N/A</v>
      </c>
      <c r="X146" s="176" t="e" cm="1">
        <f t="array" ref="X146">_xlfn.XLOOKUP(X$1,'PY1 Data(H)'!$A$1:$BR$1,_xlfn.XLOOKUP($A146,'PY1 Data(H)'!$A$1:$A$288,'PY1 Data(H)'!$A$1:$BR$288))</f>
        <v>#N/A</v>
      </c>
      <c r="Y146" s="176" t="e" cm="1">
        <f t="array" ref="Y146">_xlfn.XLOOKUP(Y$1,'PY1 Data(H)'!$A$1:$BR$1,_xlfn.XLOOKUP($A146,'PY1 Data(H)'!$A$1:$A$288,'PY1 Data(H)'!$A$1:$BR$288))</f>
        <v>#N/A</v>
      </c>
      <c r="Z146" s="176" t="e" cm="1">
        <f t="array" ref="Z146">_xlfn.XLOOKUP(Z$1,'PY1 Data(H)'!$A$1:$BR$1,_xlfn.XLOOKUP($A146,'PY1 Data(H)'!$A$1:$A$288,'PY1 Data(H)'!$A$1:$BR$288))</f>
        <v>#N/A</v>
      </c>
      <c r="AA146" s="176" t="e" cm="1">
        <f t="array" ref="AA146">_xlfn.XLOOKUP(AA$1,'PY1 Data(H)'!$A$1:$BR$1,_xlfn.XLOOKUP($A146,'PY1 Data(H)'!$A$1:$A$288,'PY1 Data(H)'!$A$1:$BR$288))</f>
        <v>#N/A</v>
      </c>
      <c r="AB146" s="176" t="e" cm="1">
        <f t="array" ref="AB146">_xlfn.XLOOKUP(AB$1,'PY1 Data(H)'!$A$1:$BR$1,_xlfn.XLOOKUP($A146,'PY1 Data(H)'!$A$1:$A$288,'PY1 Data(H)'!$A$1:$BR$288))</f>
        <v>#N/A</v>
      </c>
      <c r="AC146" s="176" t="e" cm="1">
        <f t="array" ref="AC146">_xlfn.XLOOKUP(AC$1,'PY1 Data(H)'!$A$1:$BR$1,_xlfn.XLOOKUP($A146,'PY1 Data(H)'!$A$1:$A$288,'PY1 Data(H)'!$A$1:$BR$288))</f>
        <v>#N/A</v>
      </c>
      <c r="AD146" s="176" t="e" cm="1">
        <f t="array" ref="AD146">_xlfn.XLOOKUP(AD$1,'PY1 Data(H)'!$A$1:$BR$1,_xlfn.XLOOKUP($A146,'PY1 Data(H)'!$A$1:$A$288,'PY1 Data(H)'!$A$1:$BR$288))</f>
        <v>#N/A</v>
      </c>
      <c r="AE146" s="176" t="e" cm="1">
        <f t="array" ref="AE146">_xlfn.XLOOKUP(AE$1,'PY1 Data(H)'!$A$1:$BR$1,_xlfn.XLOOKUP($A146,'PY1 Data(H)'!$A$1:$A$288,'PY1 Data(H)'!$A$1:$BR$288))</f>
        <v>#N/A</v>
      </c>
      <c r="AF146" s="176" t="e" cm="1">
        <f t="array" ref="AF146">_xlfn.XLOOKUP(AF$1,'PY1 Data(H)'!$A$1:$BR$1,_xlfn.XLOOKUP($A146,'PY1 Data(H)'!$A$1:$A$288,'PY1 Data(H)'!$A$1:$BR$288))</f>
        <v>#N/A</v>
      </c>
      <c r="AG146" s="176" t="e" cm="1">
        <f t="array" ref="AG146">_xlfn.XLOOKUP(AG$1,'PY1 Data(H)'!$A$1:$BR$1,_xlfn.XLOOKUP($A146,'PY1 Data(H)'!$A$1:$A$288,'PY1 Data(H)'!$A$1:$BR$288))</f>
        <v>#N/A</v>
      </c>
      <c r="AH146" s="176" t="e" cm="1">
        <f t="array" ref="AH146">_xlfn.XLOOKUP(AH$1,'PY1 Data(H)'!$A$1:$BR$1,_xlfn.XLOOKUP($A146,'PY1 Data(H)'!$A$1:$A$288,'PY1 Data(H)'!$A$1:$BR$288))</f>
        <v>#N/A</v>
      </c>
      <c r="AI146" s="176" t="e" cm="1">
        <f t="array" ref="AI146">_xlfn.XLOOKUP(AI$1,'PY1 Data(H)'!$A$1:$BR$1,_xlfn.XLOOKUP($A146,'PY1 Data(H)'!$A$1:$A$288,'PY1 Data(H)'!$A$1:$BR$288))</f>
        <v>#N/A</v>
      </c>
      <c r="AJ146" s="176" t="e" cm="1">
        <f t="array" ref="AJ146">_xlfn.XLOOKUP(AJ$1,'PY1 Data(H)'!$A$1:$BR$1,_xlfn.XLOOKUP($A146,'PY1 Data(H)'!$A$1:$A$288,'PY1 Data(H)'!$A$1:$BR$288))</f>
        <v>#N/A</v>
      </c>
      <c r="AK146" s="176" t="e" cm="1">
        <f t="array" ref="AK146">_xlfn.XLOOKUP(AK$1,'PY1 Data(H)'!$A$1:$BR$1,_xlfn.XLOOKUP($A146,'PY1 Data(H)'!$A$1:$A$288,'PY1 Data(H)'!$A$1:$BR$288))</f>
        <v>#N/A</v>
      </c>
      <c r="AL146" s="176" t="e" cm="1">
        <f t="array" ref="AL146">_xlfn.XLOOKUP(AL$1,'PY1 Data(H)'!$A$1:$BR$1,_xlfn.XLOOKUP($A146,'PY1 Data(H)'!$A$1:$A$288,'PY1 Data(H)'!$A$1:$BR$288))</f>
        <v>#N/A</v>
      </c>
      <c r="AM146" s="176" t="e" cm="1">
        <f t="array" ref="AM146">_xlfn.XLOOKUP(AM$1,'PY1 Data(H)'!$A$1:$BR$1,_xlfn.XLOOKUP($A146,'PY1 Data(H)'!$A$1:$A$288,'PY1 Data(H)'!$A$1:$BR$288))</f>
        <v>#N/A</v>
      </c>
      <c r="AN146" s="176" t="e" cm="1">
        <f t="array" ref="AN146">_xlfn.XLOOKUP(AN$1,'PY1 Data(H)'!$A$1:$BR$1,_xlfn.XLOOKUP($A146,'PY1 Data(H)'!$A$1:$A$288,'PY1 Data(H)'!$A$1:$BR$288))</f>
        <v>#N/A</v>
      </c>
      <c r="AO146" s="176" t="e" cm="1">
        <f t="array" ref="AO146">_xlfn.XLOOKUP(AO$1,'PY1 Data(H)'!$A$1:$BR$1,_xlfn.XLOOKUP($A146,'PY1 Data(H)'!$A$1:$A$288,'PY1 Data(H)'!$A$1:$BR$288))</f>
        <v>#N/A</v>
      </c>
      <c r="AP146" s="176" t="e" cm="1">
        <f t="array" ref="AP146">_xlfn.XLOOKUP(AP$1,'PY1 Data(H)'!$A$1:$BR$1,_xlfn.XLOOKUP($A146,'PY1 Data(H)'!$A$1:$A$288,'PY1 Data(H)'!$A$1:$BR$288))</f>
        <v>#N/A</v>
      </c>
      <c r="AQ146" s="176" t="e" cm="1">
        <f t="array" ref="AQ146">_xlfn.XLOOKUP(AQ$1,'PY1 Data(H)'!$A$1:$BR$1,_xlfn.XLOOKUP($A146,'PY1 Data(H)'!$A$1:$A$288,'PY1 Data(H)'!$A$1:$BR$288))</f>
        <v>#N/A</v>
      </c>
      <c r="AR146" s="176" t="e" cm="1">
        <f t="array" ref="AR146">_xlfn.XLOOKUP(AR$1,'PY1 Data(H)'!$A$1:$BR$1,_xlfn.XLOOKUP($A146,'PY1 Data(H)'!$A$1:$A$288,'PY1 Data(H)'!$A$1:$BR$288))</f>
        <v>#N/A</v>
      </c>
      <c r="AS146" s="176" t="e" cm="1">
        <f t="array" ref="AS146">_xlfn.XLOOKUP(AS$1,'PY1 Data(H)'!$A$1:$BR$1,_xlfn.XLOOKUP($A146,'PY1 Data(H)'!$A$1:$A$288,'PY1 Data(H)'!$A$1:$BR$288))</f>
        <v>#N/A</v>
      </c>
      <c r="AT146" s="176" t="e" cm="1">
        <f t="array" ref="AT146">_xlfn.XLOOKUP(AT$1,'PY1 Data(H)'!$A$1:$BR$1,_xlfn.XLOOKUP($A146,'PY1 Data(H)'!$A$1:$A$288,'PY1 Data(H)'!$A$1:$BR$288))</f>
        <v>#N/A</v>
      </c>
      <c r="AU146" s="176" t="e" cm="1">
        <f t="array" ref="AU146">_xlfn.XLOOKUP(AU$1,'PY1 Data(H)'!$A$1:$BR$1,_xlfn.XLOOKUP($A146,'PY1 Data(H)'!$A$1:$A$288,'PY1 Data(H)'!$A$1:$BR$288))</f>
        <v>#N/A</v>
      </c>
      <c r="AV146" s="176" t="e" cm="1">
        <f t="array" ref="AV146">_xlfn.XLOOKUP(AV$1,'PY1 Data(H)'!$A$1:$BR$1,_xlfn.XLOOKUP($A146,'PY1 Data(H)'!$A$1:$A$288,'PY1 Data(H)'!$A$1:$BR$288))</f>
        <v>#N/A</v>
      </c>
      <c r="AW146" s="176" t="e" cm="1">
        <f t="array" ref="AW146">_xlfn.XLOOKUP(AW$1,'PY1 Data(H)'!$A$1:$BR$1,_xlfn.XLOOKUP($A146,'PY1 Data(H)'!$A$1:$A$288,'PY1 Data(H)'!$A$1:$BR$288))</f>
        <v>#N/A</v>
      </c>
      <c r="AX146" s="176" t="e" cm="1">
        <f t="array" ref="AX146">_xlfn.XLOOKUP(AX$1,'PY1 Data(H)'!$A$1:$BR$1,_xlfn.XLOOKUP($A146,'PY1 Data(H)'!$A$1:$A$288,'PY1 Data(H)'!$A$1:$BR$288))</f>
        <v>#N/A</v>
      </c>
      <c r="AY146" s="176" t="e" cm="1">
        <f t="array" ref="AY146">_xlfn.XLOOKUP(AY$1,'PY1 Data(H)'!$A$1:$BR$1,_xlfn.XLOOKUP($A146,'PY1 Data(H)'!$A$1:$A$288,'PY1 Data(H)'!$A$1:$BR$288))</f>
        <v>#N/A</v>
      </c>
      <c r="AZ146" s="176" t="e" cm="1">
        <f t="array" ref="AZ146">_xlfn.XLOOKUP(AZ$1,'PY1 Data(H)'!$A$1:$BR$1,_xlfn.XLOOKUP($A146,'PY1 Data(H)'!$A$1:$A$288,'PY1 Data(H)'!$A$1:$BR$288))</f>
        <v>#N/A</v>
      </c>
    </row>
    <row r="147" spans="1:52" x14ac:dyDescent="0.3">
      <c r="D147" s="176" t="e" cm="1">
        <f t="array" ref="D147">_xlfn.XLOOKUP(D$1,'PY1 Data(H)'!$A$1:$BR$1,_xlfn.XLOOKUP($A147,'PY1 Data(H)'!$A$1:$A$288,'PY1 Data(H)'!$A$1:$BR$288))</f>
        <v>#N/A</v>
      </c>
      <c r="E147" s="176" t="e" cm="1">
        <f t="array" ref="E147">_xlfn.XLOOKUP(E$1,'PY1 Data(H)'!$A$1:$BR$1,_xlfn.XLOOKUP($A147,'PY1 Data(H)'!$A$1:$A$288,'PY1 Data(H)'!$A$1:$BR$288))</f>
        <v>#N/A</v>
      </c>
      <c r="F147" s="176" t="e" cm="1">
        <f t="array" ref="F147">_xlfn.XLOOKUP(F$1,'PY1 Data(H)'!$A$1:$BR$1,_xlfn.XLOOKUP($A147,'PY1 Data(H)'!$A$1:$A$288,'PY1 Data(H)'!$A$1:$BR$288))</f>
        <v>#N/A</v>
      </c>
      <c r="G147" s="176" t="e" cm="1">
        <f t="array" ref="G147">_xlfn.XLOOKUP(G$1,'PY1 Data(H)'!$A$1:$BR$1,_xlfn.XLOOKUP($A147,'PY1 Data(H)'!$A$1:$A$288,'PY1 Data(H)'!$A$1:$BR$288))</f>
        <v>#N/A</v>
      </c>
      <c r="H147" s="176" t="e" cm="1">
        <f t="array" ref="H147">_xlfn.XLOOKUP(H$1,'PY1 Data(H)'!$A$1:$BR$1,_xlfn.XLOOKUP($A147,'PY1 Data(H)'!$A$1:$A$288,'PY1 Data(H)'!$A$1:$BR$288))</f>
        <v>#N/A</v>
      </c>
      <c r="I147" s="176" t="e" cm="1">
        <f t="array" ref="I147">_xlfn.XLOOKUP(I$1,'PY1 Data(H)'!$A$1:$BR$1,_xlfn.XLOOKUP($A147,'PY1 Data(H)'!$A$1:$A$288,'PY1 Data(H)'!$A$1:$BR$288))</f>
        <v>#N/A</v>
      </c>
      <c r="J147" s="176" t="e" cm="1">
        <f t="array" ref="J147">_xlfn.XLOOKUP(J$1,'PY1 Data(H)'!$A$1:$BR$1,_xlfn.XLOOKUP($A147,'PY1 Data(H)'!$A$1:$A$288,'PY1 Data(H)'!$A$1:$BR$288))</f>
        <v>#N/A</v>
      </c>
      <c r="K147" s="176" t="e" cm="1">
        <f t="array" ref="K147">_xlfn.XLOOKUP(K$1,'PY1 Data(H)'!$A$1:$BR$1,_xlfn.XLOOKUP($A147,'PY1 Data(H)'!$A$1:$A$288,'PY1 Data(H)'!$A$1:$BR$288))</f>
        <v>#N/A</v>
      </c>
      <c r="L147" s="176" t="e" cm="1">
        <f t="array" ref="L147">_xlfn.XLOOKUP(L$1,'PY1 Data(H)'!$A$1:$BR$1,_xlfn.XLOOKUP($A147,'PY1 Data(H)'!$A$1:$A$288,'PY1 Data(H)'!$A$1:$BR$288))</f>
        <v>#N/A</v>
      </c>
      <c r="M147" s="176" t="e" cm="1">
        <f t="array" ref="M147">_xlfn.XLOOKUP(M$1,'PY1 Data(H)'!$A$1:$BR$1,_xlfn.XLOOKUP($A147,'PY1 Data(H)'!$A$1:$A$288,'PY1 Data(H)'!$A$1:$BR$288))</f>
        <v>#N/A</v>
      </c>
      <c r="N147" s="176" t="e" cm="1">
        <f t="array" ref="N147">_xlfn.XLOOKUP(N$1,'PY1 Data(H)'!$A$1:$BR$1,_xlfn.XLOOKUP($A147,'PY1 Data(H)'!$A$1:$A$288,'PY1 Data(H)'!$A$1:$BR$288))</f>
        <v>#N/A</v>
      </c>
      <c r="O147" s="176" t="e" cm="1">
        <f t="array" ref="O147">_xlfn.XLOOKUP(O$1,'PY1 Data(H)'!$A$1:$BR$1,_xlfn.XLOOKUP($A147,'PY1 Data(H)'!$A$1:$A$288,'PY1 Data(H)'!$A$1:$BR$288))</f>
        <v>#N/A</v>
      </c>
      <c r="P147" s="176" t="e" cm="1">
        <f t="array" ref="P147">_xlfn.XLOOKUP(P$1,'PY1 Data(H)'!$A$1:$BR$1,_xlfn.XLOOKUP($A147,'PY1 Data(H)'!$A$1:$A$288,'PY1 Data(H)'!$A$1:$BR$288))</f>
        <v>#N/A</v>
      </c>
      <c r="Q147" s="176" t="e" cm="1">
        <f t="array" ref="Q147">_xlfn.XLOOKUP(Q$1,'PY1 Data(H)'!$A$1:$BR$1,_xlfn.XLOOKUP($A147,'PY1 Data(H)'!$A$1:$A$288,'PY1 Data(H)'!$A$1:$BR$288))</f>
        <v>#N/A</v>
      </c>
      <c r="R147" s="176" t="e" cm="1">
        <f t="array" ref="R147">_xlfn.XLOOKUP(R$1,'PY1 Data(H)'!$A$1:$BR$1,_xlfn.XLOOKUP($A147,'PY1 Data(H)'!$A$1:$A$288,'PY1 Data(H)'!$A$1:$BR$288))</f>
        <v>#N/A</v>
      </c>
      <c r="S147" s="176" t="e" cm="1">
        <f t="array" ref="S147">_xlfn.XLOOKUP(S$1,'PY1 Data(H)'!$A$1:$BR$1,_xlfn.XLOOKUP($A147,'PY1 Data(H)'!$A$1:$A$288,'PY1 Data(H)'!$A$1:$BR$288))</f>
        <v>#N/A</v>
      </c>
      <c r="T147" s="176" t="e" cm="1">
        <f t="array" ref="T147">_xlfn.XLOOKUP(T$1,'PY1 Data(H)'!$A$1:$BR$1,_xlfn.XLOOKUP($A147,'PY1 Data(H)'!$A$1:$A$288,'PY1 Data(H)'!$A$1:$BR$288))</f>
        <v>#N/A</v>
      </c>
      <c r="U147" s="176" t="e" cm="1">
        <f t="array" ref="U147">_xlfn.XLOOKUP(U$1,'PY1 Data(H)'!$A$1:$BR$1,_xlfn.XLOOKUP($A147,'PY1 Data(H)'!$A$1:$A$288,'PY1 Data(H)'!$A$1:$BR$288))</f>
        <v>#N/A</v>
      </c>
      <c r="V147" s="176" t="e" cm="1">
        <f t="array" ref="V147">_xlfn.XLOOKUP(V$1,'PY1 Data(H)'!$A$1:$BR$1,_xlfn.XLOOKUP($A147,'PY1 Data(H)'!$A$1:$A$288,'PY1 Data(H)'!$A$1:$BR$288))</f>
        <v>#N/A</v>
      </c>
      <c r="W147" s="176" t="e" cm="1">
        <f t="array" ref="W147">_xlfn.XLOOKUP(W$1,'PY1 Data(H)'!$A$1:$BR$1,_xlfn.XLOOKUP($A147,'PY1 Data(H)'!$A$1:$A$288,'PY1 Data(H)'!$A$1:$BR$288))</f>
        <v>#N/A</v>
      </c>
      <c r="X147" s="176" t="e" cm="1">
        <f t="array" ref="X147">_xlfn.XLOOKUP(X$1,'PY1 Data(H)'!$A$1:$BR$1,_xlfn.XLOOKUP($A147,'PY1 Data(H)'!$A$1:$A$288,'PY1 Data(H)'!$A$1:$BR$288))</f>
        <v>#N/A</v>
      </c>
      <c r="Y147" s="176" t="e" cm="1">
        <f t="array" ref="Y147">_xlfn.XLOOKUP(Y$1,'PY1 Data(H)'!$A$1:$BR$1,_xlfn.XLOOKUP($A147,'PY1 Data(H)'!$A$1:$A$288,'PY1 Data(H)'!$A$1:$BR$288))</f>
        <v>#N/A</v>
      </c>
      <c r="Z147" s="176" t="e" cm="1">
        <f t="array" ref="Z147">_xlfn.XLOOKUP(Z$1,'PY1 Data(H)'!$A$1:$BR$1,_xlfn.XLOOKUP($A147,'PY1 Data(H)'!$A$1:$A$288,'PY1 Data(H)'!$A$1:$BR$288))</f>
        <v>#N/A</v>
      </c>
      <c r="AA147" s="176" t="e" cm="1">
        <f t="array" ref="AA147">_xlfn.XLOOKUP(AA$1,'PY1 Data(H)'!$A$1:$BR$1,_xlfn.XLOOKUP($A147,'PY1 Data(H)'!$A$1:$A$288,'PY1 Data(H)'!$A$1:$BR$288))</f>
        <v>#N/A</v>
      </c>
      <c r="AB147" s="176" t="e" cm="1">
        <f t="array" ref="AB147">_xlfn.XLOOKUP(AB$1,'PY1 Data(H)'!$A$1:$BR$1,_xlfn.XLOOKUP($A147,'PY1 Data(H)'!$A$1:$A$288,'PY1 Data(H)'!$A$1:$BR$288))</f>
        <v>#N/A</v>
      </c>
      <c r="AC147" s="176" t="e" cm="1">
        <f t="array" ref="AC147">_xlfn.XLOOKUP(AC$1,'PY1 Data(H)'!$A$1:$BR$1,_xlfn.XLOOKUP($A147,'PY1 Data(H)'!$A$1:$A$288,'PY1 Data(H)'!$A$1:$BR$288))</f>
        <v>#N/A</v>
      </c>
      <c r="AD147" s="176" t="e" cm="1">
        <f t="array" ref="AD147">_xlfn.XLOOKUP(AD$1,'PY1 Data(H)'!$A$1:$BR$1,_xlfn.XLOOKUP($A147,'PY1 Data(H)'!$A$1:$A$288,'PY1 Data(H)'!$A$1:$BR$288))</f>
        <v>#N/A</v>
      </c>
      <c r="AE147" s="176" t="e" cm="1">
        <f t="array" ref="AE147">_xlfn.XLOOKUP(AE$1,'PY1 Data(H)'!$A$1:$BR$1,_xlfn.XLOOKUP($A147,'PY1 Data(H)'!$A$1:$A$288,'PY1 Data(H)'!$A$1:$BR$288))</f>
        <v>#N/A</v>
      </c>
      <c r="AF147" s="176" t="e" cm="1">
        <f t="array" ref="AF147">_xlfn.XLOOKUP(AF$1,'PY1 Data(H)'!$A$1:$BR$1,_xlfn.XLOOKUP($A147,'PY1 Data(H)'!$A$1:$A$288,'PY1 Data(H)'!$A$1:$BR$288))</f>
        <v>#N/A</v>
      </c>
      <c r="AG147" s="176" t="e" cm="1">
        <f t="array" ref="AG147">_xlfn.XLOOKUP(AG$1,'PY1 Data(H)'!$A$1:$BR$1,_xlfn.XLOOKUP($A147,'PY1 Data(H)'!$A$1:$A$288,'PY1 Data(H)'!$A$1:$BR$288))</f>
        <v>#N/A</v>
      </c>
      <c r="AH147" s="176" t="e" cm="1">
        <f t="array" ref="AH147">_xlfn.XLOOKUP(AH$1,'PY1 Data(H)'!$A$1:$BR$1,_xlfn.XLOOKUP($A147,'PY1 Data(H)'!$A$1:$A$288,'PY1 Data(H)'!$A$1:$BR$288))</f>
        <v>#N/A</v>
      </c>
      <c r="AI147" s="176" t="e" cm="1">
        <f t="array" ref="AI147">_xlfn.XLOOKUP(AI$1,'PY1 Data(H)'!$A$1:$BR$1,_xlfn.XLOOKUP($A147,'PY1 Data(H)'!$A$1:$A$288,'PY1 Data(H)'!$A$1:$BR$288))</f>
        <v>#N/A</v>
      </c>
      <c r="AJ147" s="176" t="e" cm="1">
        <f t="array" ref="AJ147">_xlfn.XLOOKUP(AJ$1,'PY1 Data(H)'!$A$1:$BR$1,_xlfn.XLOOKUP($A147,'PY1 Data(H)'!$A$1:$A$288,'PY1 Data(H)'!$A$1:$BR$288))</f>
        <v>#N/A</v>
      </c>
      <c r="AK147" s="176" t="e" cm="1">
        <f t="array" ref="AK147">_xlfn.XLOOKUP(AK$1,'PY1 Data(H)'!$A$1:$BR$1,_xlfn.XLOOKUP($A147,'PY1 Data(H)'!$A$1:$A$288,'PY1 Data(H)'!$A$1:$BR$288))</f>
        <v>#N/A</v>
      </c>
      <c r="AL147" s="176" t="e" cm="1">
        <f t="array" ref="AL147">_xlfn.XLOOKUP(AL$1,'PY1 Data(H)'!$A$1:$BR$1,_xlfn.XLOOKUP($A147,'PY1 Data(H)'!$A$1:$A$288,'PY1 Data(H)'!$A$1:$BR$288))</f>
        <v>#N/A</v>
      </c>
      <c r="AM147" s="176" t="e" cm="1">
        <f t="array" ref="AM147">_xlfn.XLOOKUP(AM$1,'PY1 Data(H)'!$A$1:$BR$1,_xlfn.XLOOKUP($A147,'PY1 Data(H)'!$A$1:$A$288,'PY1 Data(H)'!$A$1:$BR$288))</f>
        <v>#N/A</v>
      </c>
      <c r="AN147" s="176" t="e" cm="1">
        <f t="array" ref="AN147">_xlfn.XLOOKUP(AN$1,'PY1 Data(H)'!$A$1:$BR$1,_xlfn.XLOOKUP($A147,'PY1 Data(H)'!$A$1:$A$288,'PY1 Data(H)'!$A$1:$BR$288))</f>
        <v>#N/A</v>
      </c>
      <c r="AO147" s="176" t="e" cm="1">
        <f t="array" ref="AO147">_xlfn.XLOOKUP(AO$1,'PY1 Data(H)'!$A$1:$BR$1,_xlfn.XLOOKUP($A147,'PY1 Data(H)'!$A$1:$A$288,'PY1 Data(H)'!$A$1:$BR$288))</f>
        <v>#N/A</v>
      </c>
      <c r="AP147" s="176" t="e" cm="1">
        <f t="array" ref="AP147">_xlfn.XLOOKUP(AP$1,'PY1 Data(H)'!$A$1:$BR$1,_xlfn.XLOOKUP($A147,'PY1 Data(H)'!$A$1:$A$288,'PY1 Data(H)'!$A$1:$BR$288))</f>
        <v>#N/A</v>
      </c>
      <c r="AQ147" s="176" t="e" cm="1">
        <f t="array" ref="AQ147">_xlfn.XLOOKUP(AQ$1,'PY1 Data(H)'!$A$1:$BR$1,_xlfn.XLOOKUP($A147,'PY1 Data(H)'!$A$1:$A$288,'PY1 Data(H)'!$A$1:$BR$288))</f>
        <v>#N/A</v>
      </c>
      <c r="AR147" s="176" t="e" cm="1">
        <f t="array" ref="AR147">_xlfn.XLOOKUP(AR$1,'PY1 Data(H)'!$A$1:$BR$1,_xlfn.XLOOKUP($A147,'PY1 Data(H)'!$A$1:$A$288,'PY1 Data(H)'!$A$1:$BR$288))</f>
        <v>#N/A</v>
      </c>
      <c r="AS147" s="176" t="e" cm="1">
        <f t="array" ref="AS147">_xlfn.XLOOKUP(AS$1,'PY1 Data(H)'!$A$1:$BR$1,_xlfn.XLOOKUP($A147,'PY1 Data(H)'!$A$1:$A$288,'PY1 Data(H)'!$A$1:$BR$288))</f>
        <v>#N/A</v>
      </c>
      <c r="AT147" s="176" t="e" cm="1">
        <f t="array" ref="AT147">_xlfn.XLOOKUP(AT$1,'PY1 Data(H)'!$A$1:$BR$1,_xlfn.XLOOKUP($A147,'PY1 Data(H)'!$A$1:$A$288,'PY1 Data(H)'!$A$1:$BR$288))</f>
        <v>#N/A</v>
      </c>
      <c r="AU147" s="176" t="e" cm="1">
        <f t="array" ref="AU147">_xlfn.XLOOKUP(AU$1,'PY1 Data(H)'!$A$1:$BR$1,_xlfn.XLOOKUP($A147,'PY1 Data(H)'!$A$1:$A$288,'PY1 Data(H)'!$A$1:$BR$288))</f>
        <v>#N/A</v>
      </c>
      <c r="AV147" s="176" t="e" cm="1">
        <f t="array" ref="AV147">_xlfn.XLOOKUP(AV$1,'PY1 Data(H)'!$A$1:$BR$1,_xlfn.XLOOKUP($A147,'PY1 Data(H)'!$A$1:$A$288,'PY1 Data(H)'!$A$1:$BR$288))</f>
        <v>#N/A</v>
      </c>
      <c r="AW147" s="176" t="e" cm="1">
        <f t="array" ref="AW147">_xlfn.XLOOKUP(AW$1,'PY1 Data(H)'!$A$1:$BR$1,_xlfn.XLOOKUP($A147,'PY1 Data(H)'!$A$1:$A$288,'PY1 Data(H)'!$A$1:$BR$288))</f>
        <v>#N/A</v>
      </c>
      <c r="AX147" s="176" t="e" cm="1">
        <f t="array" ref="AX147">_xlfn.XLOOKUP(AX$1,'PY1 Data(H)'!$A$1:$BR$1,_xlfn.XLOOKUP($A147,'PY1 Data(H)'!$A$1:$A$288,'PY1 Data(H)'!$A$1:$BR$288))</f>
        <v>#N/A</v>
      </c>
      <c r="AY147" s="176" t="e" cm="1">
        <f t="array" ref="AY147">_xlfn.XLOOKUP(AY$1,'PY1 Data(H)'!$A$1:$BR$1,_xlfn.XLOOKUP($A147,'PY1 Data(H)'!$A$1:$A$288,'PY1 Data(H)'!$A$1:$BR$288))</f>
        <v>#N/A</v>
      </c>
      <c r="AZ147" s="176" t="e" cm="1">
        <f t="array" ref="AZ147">_xlfn.XLOOKUP(AZ$1,'PY1 Data(H)'!$A$1:$BR$1,_xlfn.XLOOKUP($A147,'PY1 Data(H)'!$A$1:$A$288,'PY1 Data(H)'!$A$1:$BR$288))</f>
        <v>#N/A</v>
      </c>
    </row>
    <row r="148" spans="1:52" x14ac:dyDescent="0.3">
      <c r="D148" s="176" t="e" cm="1">
        <f t="array" ref="D148">_xlfn.XLOOKUP(D$1,'PY1 Data(H)'!$A$1:$BR$1,_xlfn.XLOOKUP($A148,'PY1 Data(H)'!$A$1:$A$288,'PY1 Data(H)'!$A$1:$BR$288))</f>
        <v>#N/A</v>
      </c>
      <c r="E148" s="176" t="e" cm="1">
        <f t="array" ref="E148">_xlfn.XLOOKUP(E$1,'PY1 Data(H)'!$A$1:$BR$1,_xlfn.XLOOKUP($A148,'PY1 Data(H)'!$A$1:$A$288,'PY1 Data(H)'!$A$1:$BR$288))</f>
        <v>#N/A</v>
      </c>
      <c r="F148" s="176" t="e" cm="1">
        <f t="array" ref="F148">_xlfn.XLOOKUP(F$1,'PY1 Data(H)'!$A$1:$BR$1,_xlfn.XLOOKUP($A148,'PY1 Data(H)'!$A$1:$A$288,'PY1 Data(H)'!$A$1:$BR$288))</f>
        <v>#N/A</v>
      </c>
      <c r="G148" s="176" t="e" cm="1">
        <f t="array" ref="G148">_xlfn.XLOOKUP(G$1,'PY1 Data(H)'!$A$1:$BR$1,_xlfn.XLOOKUP($A148,'PY1 Data(H)'!$A$1:$A$288,'PY1 Data(H)'!$A$1:$BR$288))</f>
        <v>#N/A</v>
      </c>
      <c r="H148" s="176" t="e" cm="1">
        <f t="array" ref="H148">_xlfn.XLOOKUP(H$1,'PY1 Data(H)'!$A$1:$BR$1,_xlfn.XLOOKUP($A148,'PY1 Data(H)'!$A$1:$A$288,'PY1 Data(H)'!$A$1:$BR$288))</f>
        <v>#N/A</v>
      </c>
      <c r="I148" s="176" t="e" cm="1">
        <f t="array" ref="I148">_xlfn.XLOOKUP(I$1,'PY1 Data(H)'!$A$1:$BR$1,_xlfn.XLOOKUP($A148,'PY1 Data(H)'!$A$1:$A$288,'PY1 Data(H)'!$A$1:$BR$288))</f>
        <v>#N/A</v>
      </c>
      <c r="J148" s="176" t="e" cm="1">
        <f t="array" ref="J148">_xlfn.XLOOKUP(J$1,'PY1 Data(H)'!$A$1:$BR$1,_xlfn.XLOOKUP($A148,'PY1 Data(H)'!$A$1:$A$288,'PY1 Data(H)'!$A$1:$BR$288))</f>
        <v>#N/A</v>
      </c>
      <c r="K148" s="176" t="e" cm="1">
        <f t="array" ref="K148">_xlfn.XLOOKUP(K$1,'PY1 Data(H)'!$A$1:$BR$1,_xlfn.XLOOKUP($A148,'PY1 Data(H)'!$A$1:$A$288,'PY1 Data(H)'!$A$1:$BR$288))</f>
        <v>#N/A</v>
      </c>
      <c r="L148" s="176" t="e" cm="1">
        <f t="array" ref="L148">_xlfn.XLOOKUP(L$1,'PY1 Data(H)'!$A$1:$BR$1,_xlfn.XLOOKUP($A148,'PY1 Data(H)'!$A$1:$A$288,'PY1 Data(H)'!$A$1:$BR$288))</f>
        <v>#N/A</v>
      </c>
      <c r="M148" s="176" t="e" cm="1">
        <f t="array" ref="M148">_xlfn.XLOOKUP(M$1,'PY1 Data(H)'!$A$1:$BR$1,_xlfn.XLOOKUP($A148,'PY1 Data(H)'!$A$1:$A$288,'PY1 Data(H)'!$A$1:$BR$288))</f>
        <v>#N/A</v>
      </c>
      <c r="N148" s="176" t="e" cm="1">
        <f t="array" ref="N148">_xlfn.XLOOKUP(N$1,'PY1 Data(H)'!$A$1:$BR$1,_xlfn.XLOOKUP($A148,'PY1 Data(H)'!$A$1:$A$288,'PY1 Data(H)'!$A$1:$BR$288))</f>
        <v>#N/A</v>
      </c>
      <c r="O148" s="176" t="e" cm="1">
        <f t="array" ref="O148">_xlfn.XLOOKUP(O$1,'PY1 Data(H)'!$A$1:$BR$1,_xlfn.XLOOKUP($A148,'PY1 Data(H)'!$A$1:$A$288,'PY1 Data(H)'!$A$1:$BR$288))</f>
        <v>#N/A</v>
      </c>
      <c r="P148" s="176" t="e" cm="1">
        <f t="array" ref="P148">_xlfn.XLOOKUP(P$1,'PY1 Data(H)'!$A$1:$BR$1,_xlfn.XLOOKUP($A148,'PY1 Data(H)'!$A$1:$A$288,'PY1 Data(H)'!$A$1:$BR$288))</f>
        <v>#N/A</v>
      </c>
      <c r="Q148" s="176" t="e" cm="1">
        <f t="array" ref="Q148">_xlfn.XLOOKUP(Q$1,'PY1 Data(H)'!$A$1:$BR$1,_xlfn.XLOOKUP($A148,'PY1 Data(H)'!$A$1:$A$288,'PY1 Data(H)'!$A$1:$BR$288))</f>
        <v>#N/A</v>
      </c>
      <c r="R148" s="176" t="e" cm="1">
        <f t="array" ref="R148">_xlfn.XLOOKUP(R$1,'PY1 Data(H)'!$A$1:$BR$1,_xlfn.XLOOKUP($A148,'PY1 Data(H)'!$A$1:$A$288,'PY1 Data(H)'!$A$1:$BR$288))</f>
        <v>#N/A</v>
      </c>
      <c r="S148" s="176" t="e" cm="1">
        <f t="array" ref="S148">_xlfn.XLOOKUP(S$1,'PY1 Data(H)'!$A$1:$BR$1,_xlfn.XLOOKUP($A148,'PY1 Data(H)'!$A$1:$A$288,'PY1 Data(H)'!$A$1:$BR$288))</f>
        <v>#N/A</v>
      </c>
      <c r="T148" s="176" t="e" cm="1">
        <f t="array" ref="T148">_xlfn.XLOOKUP(T$1,'PY1 Data(H)'!$A$1:$BR$1,_xlfn.XLOOKUP($A148,'PY1 Data(H)'!$A$1:$A$288,'PY1 Data(H)'!$A$1:$BR$288))</f>
        <v>#N/A</v>
      </c>
      <c r="U148" s="176" t="e" cm="1">
        <f t="array" ref="U148">_xlfn.XLOOKUP(U$1,'PY1 Data(H)'!$A$1:$BR$1,_xlfn.XLOOKUP($A148,'PY1 Data(H)'!$A$1:$A$288,'PY1 Data(H)'!$A$1:$BR$288))</f>
        <v>#N/A</v>
      </c>
      <c r="V148" s="176" t="e" cm="1">
        <f t="array" ref="V148">_xlfn.XLOOKUP(V$1,'PY1 Data(H)'!$A$1:$BR$1,_xlfn.XLOOKUP($A148,'PY1 Data(H)'!$A$1:$A$288,'PY1 Data(H)'!$A$1:$BR$288))</f>
        <v>#N/A</v>
      </c>
      <c r="W148" s="176" t="e" cm="1">
        <f t="array" ref="W148">_xlfn.XLOOKUP(W$1,'PY1 Data(H)'!$A$1:$BR$1,_xlfn.XLOOKUP($A148,'PY1 Data(H)'!$A$1:$A$288,'PY1 Data(H)'!$A$1:$BR$288))</f>
        <v>#N/A</v>
      </c>
      <c r="X148" s="176" t="e" cm="1">
        <f t="array" ref="X148">_xlfn.XLOOKUP(X$1,'PY1 Data(H)'!$A$1:$BR$1,_xlfn.XLOOKUP($A148,'PY1 Data(H)'!$A$1:$A$288,'PY1 Data(H)'!$A$1:$BR$288))</f>
        <v>#N/A</v>
      </c>
      <c r="Y148" s="176" t="e" cm="1">
        <f t="array" ref="Y148">_xlfn.XLOOKUP(Y$1,'PY1 Data(H)'!$A$1:$BR$1,_xlfn.XLOOKUP($A148,'PY1 Data(H)'!$A$1:$A$288,'PY1 Data(H)'!$A$1:$BR$288))</f>
        <v>#N/A</v>
      </c>
      <c r="Z148" s="176" t="e" cm="1">
        <f t="array" ref="Z148">_xlfn.XLOOKUP(Z$1,'PY1 Data(H)'!$A$1:$BR$1,_xlfn.XLOOKUP($A148,'PY1 Data(H)'!$A$1:$A$288,'PY1 Data(H)'!$A$1:$BR$288))</f>
        <v>#N/A</v>
      </c>
      <c r="AA148" s="176" t="e" cm="1">
        <f t="array" ref="AA148">_xlfn.XLOOKUP(AA$1,'PY1 Data(H)'!$A$1:$BR$1,_xlfn.XLOOKUP($A148,'PY1 Data(H)'!$A$1:$A$288,'PY1 Data(H)'!$A$1:$BR$288))</f>
        <v>#N/A</v>
      </c>
      <c r="AB148" s="176" t="e" cm="1">
        <f t="array" ref="AB148">_xlfn.XLOOKUP(AB$1,'PY1 Data(H)'!$A$1:$BR$1,_xlfn.XLOOKUP($A148,'PY1 Data(H)'!$A$1:$A$288,'PY1 Data(H)'!$A$1:$BR$288))</f>
        <v>#N/A</v>
      </c>
      <c r="AC148" s="176" t="e" cm="1">
        <f t="array" ref="AC148">_xlfn.XLOOKUP(AC$1,'PY1 Data(H)'!$A$1:$BR$1,_xlfn.XLOOKUP($A148,'PY1 Data(H)'!$A$1:$A$288,'PY1 Data(H)'!$A$1:$BR$288))</f>
        <v>#N/A</v>
      </c>
      <c r="AD148" s="176" t="e" cm="1">
        <f t="array" ref="AD148">_xlfn.XLOOKUP(AD$1,'PY1 Data(H)'!$A$1:$BR$1,_xlfn.XLOOKUP($A148,'PY1 Data(H)'!$A$1:$A$288,'PY1 Data(H)'!$A$1:$BR$288))</f>
        <v>#N/A</v>
      </c>
      <c r="AE148" s="176" t="e" cm="1">
        <f t="array" ref="AE148">_xlfn.XLOOKUP(AE$1,'PY1 Data(H)'!$A$1:$BR$1,_xlfn.XLOOKUP($A148,'PY1 Data(H)'!$A$1:$A$288,'PY1 Data(H)'!$A$1:$BR$288))</f>
        <v>#N/A</v>
      </c>
      <c r="AF148" s="176" t="e" cm="1">
        <f t="array" ref="AF148">_xlfn.XLOOKUP(AF$1,'PY1 Data(H)'!$A$1:$BR$1,_xlfn.XLOOKUP($A148,'PY1 Data(H)'!$A$1:$A$288,'PY1 Data(H)'!$A$1:$BR$288))</f>
        <v>#N/A</v>
      </c>
      <c r="AG148" s="176" t="e" cm="1">
        <f t="array" ref="AG148">_xlfn.XLOOKUP(AG$1,'PY1 Data(H)'!$A$1:$BR$1,_xlfn.XLOOKUP($A148,'PY1 Data(H)'!$A$1:$A$288,'PY1 Data(H)'!$A$1:$BR$288))</f>
        <v>#N/A</v>
      </c>
      <c r="AH148" s="176" t="e" cm="1">
        <f t="array" ref="AH148">_xlfn.XLOOKUP(AH$1,'PY1 Data(H)'!$A$1:$BR$1,_xlfn.XLOOKUP($A148,'PY1 Data(H)'!$A$1:$A$288,'PY1 Data(H)'!$A$1:$BR$288))</f>
        <v>#N/A</v>
      </c>
      <c r="AI148" s="176" t="e" cm="1">
        <f t="array" ref="AI148">_xlfn.XLOOKUP(AI$1,'PY1 Data(H)'!$A$1:$BR$1,_xlfn.XLOOKUP($A148,'PY1 Data(H)'!$A$1:$A$288,'PY1 Data(H)'!$A$1:$BR$288))</f>
        <v>#N/A</v>
      </c>
      <c r="AJ148" s="176" t="e" cm="1">
        <f t="array" ref="AJ148">_xlfn.XLOOKUP(AJ$1,'PY1 Data(H)'!$A$1:$BR$1,_xlfn.XLOOKUP($A148,'PY1 Data(H)'!$A$1:$A$288,'PY1 Data(H)'!$A$1:$BR$288))</f>
        <v>#N/A</v>
      </c>
      <c r="AK148" s="176" t="e" cm="1">
        <f t="array" ref="AK148">_xlfn.XLOOKUP(AK$1,'PY1 Data(H)'!$A$1:$BR$1,_xlfn.XLOOKUP($A148,'PY1 Data(H)'!$A$1:$A$288,'PY1 Data(H)'!$A$1:$BR$288))</f>
        <v>#N/A</v>
      </c>
      <c r="AL148" s="176" t="e" cm="1">
        <f t="array" ref="AL148">_xlfn.XLOOKUP(AL$1,'PY1 Data(H)'!$A$1:$BR$1,_xlfn.XLOOKUP($A148,'PY1 Data(H)'!$A$1:$A$288,'PY1 Data(H)'!$A$1:$BR$288))</f>
        <v>#N/A</v>
      </c>
      <c r="AM148" s="176" t="e" cm="1">
        <f t="array" ref="AM148">_xlfn.XLOOKUP(AM$1,'PY1 Data(H)'!$A$1:$BR$1,_xlfn.XLOOKUP($A148,'PY1 Data(H)'!$A$1:$A$288,'PY1 Data(H)'!$A$1:$BR$288))</f>
        <v>#N/A</v>
      </c>
      <c r="AN148" s="176" t="e" cm="1">
        <f t="array" ref="AN148">_xlfn.XLOOKUP(AN$1,'PY1 Data(H)'!$A$1:$BR$1,_xlfn.XLOOKUP($A148,'PY1 Data(H)'!$A$1:$A$288,'PY1 Data(H)'!$A$1:$BR$288))</f>
        <v>#N/A</v>
      </c>
      <c r="AO148" s="176" t="e" cm="1">
        <f t="array" ref="AO148">_xlfn.XLOOKUP(AO$1,'PY1 Data(H)'!$A$1:$BR$1,_xlfn.XLOOKUP($A148,'PY1 Data(H)'!$A$1:$A$288,'PY1 Data(H)'!$A$1:$BR$288))</f>
        <v>#N/A</v>
      </c>
      <c r="AP148" s="176" t="e" cm="1">
        <f t="array" ref="AP148">_xlfn.XLOOKUP(AP$1,'PY1 Data(H)'!$A$1:$BR$1,_xlfn.XLOOKUP($A148,'PY1 Data(H)'!$A$1:$A$288,'PY1 Data(H)'!$A$1:$BR$288))</f>
        <v>#N/A</v>
      </c>
      <c r="AQ148" s="176" t="e" cm="1">
        <f t="array" ref="AQ148">_xlfn.XLOOKUP(AQ$1,'PY1 Data(H)'!$A$1:$BR$1,_xlfn.XLOOKUP($A148,'PY1 Data(H)'!$A$1:$A$288,'PY1 Data(H)'!$A$1:$BR$288))</f>
        <v>#N/A</v>
      </c>
      <c r="AR148" s="176" t="e" cm="1">
        <f t="array" ref="AR148">_xlfn.XLOOKUP(AR$1,'PY1 Data(H)'!$A$1:$BR$1,_xlfn.XLOOKUP($A148,'PY1 Data(H)'!$A$1:$A$288,'PY1 Data(H)'!$A$1:$BR$288))</f>
        <v>#N/A</v>
      </c>
      <c r="AS148" s="176" t="e" cm="1">
        <f t="array" ref="AS148">_xlfn.XLOOKUP(AS$1,'PY1 Data(H)'!$A$1:$BR$1,_xlfn.XLOOKUP($A148,'PY1 Data(H)'!$A$1:$A$288,'PY1 Data(H)'!$A$1:$BR$288))</f>
        <v>#N/A</v>
      </c>
      <c r="AT148" s="176" t="e" cm="1">
        <f t="array" ref="AT148">_xlfn.XLOOKUP(AT$1,'PY1 Data(H)'!$A$1:$BR$1,_xlfn.XLOOKUP($A148,'PY1 Data(H)'!$A$1:$A$288,'PY1 Data(H)'!$A$1:$BR$288))</f>
        <v>#N/A</v>
      </c>
      <c r="AU148" s="176" t="e" cm="1">
        <f t="array" ref="AU148">_xlfn.XLOOKUP(AU$1,'PY1 Data(H)'!$A$1:$BR$1,_xlfn.XLOOKUP($A148,'PY1 Data(H)'!$A$1:$A$288,'PY1 Data(H)'!$A$1:$BR$288))</f>
        <v>#N/A</v>
      </c>
      <c r="AV148" s="176" t="e" cm="1">
        <f t="array" ref="AV148">_xlfn.XLOOKUP(AV$1,'PY1 Data(H)'!$A$1:$BR$1,_xlfn.XLOOKUP($A148,'PY1 Data(H)'!$A$1:$A$288,'PY1 Data(H)'!$A$1:$BR$288))</f>
        <v>#N/A</v>
      </c>
      <c r="AW148" s="176" t="e" cm="1">
        <f t="array" ref="AW148">_xlfn.XLOOKUP(AW$1,'PY1 Data(H)'!$A$1:$BR$1,_xlfn.XLOOKUP($A148,'PY1 Data(H)'!$A$1:$A$288,'PY1 Data(H)'!$A$1:$BR$288))</f>
        <v>#N/A</v>
      </c>
      <c r="AX148" s="176" t="e" cm="1">
        <f t="array" ref="AX148">_xlfn.XLOOKUP(AX$1,'PY1 Data(H)'!$A$1:$BR$1,_xlfn.XLOOKUP($A148,'PY1 Data(H)'!$A$1:$A$288,'PY1 Data(H)'!$A$1:$BR$288))</f>
        <v>#N/A</v>
      </c>
      <c r="AY148" s="176" t="e" cm="1">
        <f t="array" ref="AY148">_xlfn.XLOOKUP(AY$1,'PY1 Data(H)'!$A$1:$BR$1,_xlfn.XLOOKUP($A148,'PY1 Data(H)'!$A$1:$A$288,'PY1 Data(H)'!$A$1:$BR$288))</f>
        <v>#N/A</v>
      </c>
      <c r="AZ148" s="176" t="e" cm="1">
        <f t="array" ref="AZ148">_xlfn.XLOOKUP(AZ$1,'PY1 Data(H)'!$A$1:$BR$1,_xlfn.XLOOKUP($A148,'PY1 Data(H)'!$A$1:$A$288,'PY1 Data(H)'!$A$1:$BR$288))</f>
        <v>#N/A</v>
      </c>
    </row>
    <row r="149" spans="1:52" x14ac:dyDescent="0.3">
      <c r="D149" s="176" t="e" cm="1">
        <f t="array" ref="D149">_xlfn.XLOOKUP(D$1,'PY1 Data(H)'!$A$1:$BR$1,_xlfn.XLOOKUP($A149,'PY1 Data(H)'!$A$1:$A$288,'PY1 Data(H)'!$A$1:$BR$288))</f>
        <v>#N/A</v>
      </c>
      <c r="E149" s="176" t="e" cm="1">
        <f t="array" ref="E149">_xlfn.XLOOKUP(E$1,'PY1 Data(H)'!$A$1:$BR$1,_xlfn.XLOOKUP($A149,'PY1 Data(H)'!$A$1:$A$288,'PY1 Data(H)'!$A$1:$BR$288))</f>
        <v>#N/A</v>
      </c>
      <c r="F149" s="176" t="e" cm="1">
        <f t="array" ref="F149">_xlfn.XLOOKUP(F$1,'PY1 Data(H)'!$A$1:$BR$1,_xlfn.XLOOKUP($A149,'PY1 Data(H)'!$A$1:$A$288,'PY1 Data(H)'!$A$1:$BR$288))</f>
        <v>#N/A</v>
      </c>
      <c r="G149" s="176" t="e" cm="1">
        <f t="array" ref="G149">_xlfn.XLOOKUP(G$1,'PY1 Data(H)'!$A$1:$BR$1,_xlfn.XLOOKUP($A149,'PY1 Data(H)'!$A$1:$A$288,'PY1 Data(H)'!$A$1:$BR$288))</f>
        <v>#N/A</v>
      </c>
      <c r="H149" s="176" t="e" cm="1">
        <f t="array" ref="H149">_xlfn.XLOOKUP(H$1,'PY1 Data(H)'!$A$1:$BR$1,_xlfn.XLOOKUP($A149,'PY1 Data(H)'!$A$1:$A$288,'PY1 Data(H)'!$A$1:$BR$288))</f>
        <v>#N/A</v>
      </c>
      <c r="I149" s="176" t="e" cm="1">
        <f t="array" ref="I149">_xlfn.XLOOKUP(I$1,'PY1 Data(H)'!$A$1:$BR$1,_xlfn.XLOOKUP($A149,'PY1 Data(H)'!$A$1:$A$288,'PY1 Data(H)'!$A$1:$BR$288))</f>
        <v>#N/A</v>
      </c>
      <c r="J149" s="176" t="e" cm="1">
        <f t="array" ref="J149">_xlfn.XLOOKUP(J$1,'PY1 Data(H)'!$A$1:$BR$1,_xlfn.XLOOKUP($A149,'PY1 Data(H)'!$A$1:$A$288,'PY1 Data(H)'!$A$1:$BR$288))</f>
        <v>#N/A</v>
      </c>
      <c r="K149" s="176" t="e" cm="1">
        <f t="array" ref="K149">_xlfn.XLOOKUP(K$1,'PY1 Data(H)'!$A$1:$BR$1,_xlfn.XLOOKUP($A149,'PY1 Data(H)'!$A$1:$A$288,'PY1 Data(H)'!$A$1:$BR$288))</f>
        <v>#N/A</v>
      </c>
      <c r="L149" s="176" t="e" cm="1">
        <f t="array" ref="L149">_xlfn.XLOOKUP(L$1,'PY1 Data(H)'!$A$1:$BR$1,_xlfn.XLOOKUP($A149,'PY1 Data(H)'!$A$1:$A$288,'PY1 Data(H)'!$A$1:$BR$288))</f>
        <v>#N/A</v>
      </c>
      <c r="M149" s="176" t="e" cm="1">
        <f t="array" ref="M149">_xlfn.XLOOKUP(M$1,'PY1 Data(H)'!$A$1:$BR$1,_xlfn.XLOOKUP($A149,'PY1 Data(H)'!$A$1:$A$288,'PY1 Data(H)'!$A$1:$BR$288))</f>
        <v>#N/A</v>
      </c>
      <c r="N149" s="176" t="e" cm="1">
        <f t="array" ref="N149">_xlfn.XLOOKUP(N$1,'PY1 Data(H)'!$A$1:$BR$1,_xlfn.XLOOKUP($A149,'PY1 Data(H)'!$A$1:$A$288,'PY1 Data(H)'!$A$1:$BR$288))</f>
        <v>#N/A</v>
      </c>
      <c r="O149" s="176" t="e" cm="1">
        <f t="array" ref="O149">_xlfn.XLOOKUP(O$1,'PY1 Data(H)'!$A$1:$BR$1,_xlfn.XLOOKUP($A149,'PY1 Data(H)'!$A$1:$A$288,'PY1 Data(H)'!$A$1:$BR$288))</f>
        <v>#N/A</v>
      </c>
      <c r="P149" s="176" t="e" cm="1">
        <f t="array" ref="P149">_xlfn.XLOOKUP(P$1,'PY1 Data(H)'!$A$1:$BR$1,_xlfn.XLOOKUP($A149,'PY1 Data(H)'!$A$1:$A$288,'PY1 Data(H)'!$A$1:$BR$288))</f>
        <v>#N/A</v>
      </c>
      <c r="Q149" s="176" t="e" cm="1">
        <f t="array" ref="Q149">_xlfn.XLOOKUP(Q$1,'PY1 Data(H)'!$A$1:$BR$1,_xlfn.XLOOKUP($A149,'PY1 Data(H)'!$A$1:$A$288,'PY1 Data(H)'!$A$1:$BR$288))</f>
        <v>#N/A</v>
      </c>
      <c r="R149" s="176" t="e" cm="1">
        <f t="array" ref="R149">_xlfn.XLOOKUP(R$1,'PY1 Data(H)'!$A$1:$BR$1,_xlfn.XLOOKUP($A149,'PY1 Data(H)'!$A$1:$A$288,'PY1 Data(H)'!$A$1:$BR$288))</f>
        <v>#N/A</v>
      </c>
      <c r="S149" s="176" t="e" cm="1">
        <f t="array" ref="S149">_xlfn.XLOOKUP(S$1,'PY1 Data(H)'!$A$1:$BR$1,_xlfn.XLOOKUP($A149,'PY1 Data(H)'!$A$1:$A$288,'PY1 Data(H)'!$A$1:$BR$288))</f>
        <v>#N/A</v>
      </c>
      <c r="T149" s="176" t="e" cm="1">
        <f t="array" ref="T149">_xlfn.XLOOKUP(T$1,'PY1 Data(H)'!$A$1:$BR$1,_xlfn.XLOOKUP($A149,'PY1 Data(H)'!$A$1:$A$288,'PY1 Data(H)'!$A$1:$BR$288))</f>
        <v>#N/A</v>
      </c>
      <c r="U149" s="176" t="e" cm="1">
        <f t="array" ref="U149">_xlfn.XLOOKUP(U$1,'PY1 Data(H)'!$A$1:$BR$1,_xlfn.XLOOKUP($A149,'PY1 Data(H)'!$A$1:$A$288,'PY1 Data(H)'!$A$1:$BR$288))</f>
        <v>#N/A</v>
      </c>
      <c r="V149" s="176" t="e" cm="1">
        <f t="array" ref="V149">_xlfn.XLOOKUP(V$1,'PY1 Data(H)'!$A$1:$BR$1,_xlfn.XLOOKUP($A149,'PY1 Data(H)'!$A$1:$A$288,'PY1 Data(H)'!$A$1:$BR$288))</f>
        <v>#N/A</v>
      </c>
      <c r="W149" s="176" t="e" cm="1">
        <f t="array" ref="W149">_xlfn.XLOOKUP(W$1,'PY1 Data(H)'!$A$1:$BR$1,_xlfn.XLOOKUP($A149,'PY1 Data(H)'!$A$1:$A$288,'PY1 Data(H)'!$A$1:$BR$288))</f>
        <v>#N/A</v>
      </c>
      <c r="X149" s="176" t="e" cm="1">
        <f t="array" ref="X149">_xlfn.XLOOKUP(X$1,'PY1 Data(H)'!$A$1:$BR$1,_xlfn.XLOOKUP($A149,'PY1 Data(H)'!$A$1:$A$288,'PY1 Data(H)'!$A$1:$BR$288))</f>
        <v>#N/A</v>
      </c>
      <c r="Y149" s="176" t="e" cm="1">
        <f t="array" ref="Y149">_xlfn.XLOOKUP(Y$1,'PY1 Data(H)'!$A$1:$BR$1,_xlfn.XLOOKUP($A149,'PY1 Data(H)'!$A$1:$A$288,'PY1 Data(H)'!$A$1:$BR$288))</f>
        <v>#N/A</v>
      </c>
      <c r="Z149" s="176" t="e" cm="1">
        <f t="array" ref="Z149">_xlfn.XLOOKUP(Z$1,'PY1 Data(H)'!$A$1:$BR$1,_xlfn.XLOOKUP($A149,'PY1 Data(H)'!$A$1:$A$288,'PY1 Data(H)'!$A$1:$BR$288))</f>
        <v>#N/A</v>
      </c>
      <c r="AA149" s="176" t="e" cm="1">
        <f t="array" ref="AA149">_xlfn.XLOOKUP(AA$1,'PY1 Data(H)'!$A$1:$BR$1,_xlfn.XLOOKUP($A149,'PY1 Data(H)'!$A$1:$A$288,'PY1 Data(H)'!$A$1:$BR$288))</f>
        <v>#N/A</v>
      </c>
      <c r="AB149" s="176" t="e" cm="1">
        <f t="array" ref="AB149">_xlfn.XLOOKUP(AB$1,'PY1 Data(H)'!$A$1:$BR$1,_xlfn.XLOOKUP($A149,'PY1 Data(H)'!$A$1:$A$288,'PY1 Data(H)'!$A$1:$BR$288))</f>
        <v>#N/A</v>
      </c>
      <c r="AC149" s="176" t="e" cm="1">
        <f t="array" ref="AC149">_xlfn.XLOOKUP(AC$1,'PY1 Data(H)'!$A$1:$BR$1,_xlfn.XLOOKUP($A149,'PY1 Data(H)'!$A$1:$A$288,'PY1 Data(H)'!$A$1:$BR$288))</f>
        <v>#N/A</v>
      </c>
      <c r="AD149" s="176" t="e" cm="1">
        <f t="array" ref="AD149">_xlfn.XLOOKUP(AD$1,'PY1 Data(H)'!$A$1:$BR$1,_xlfn.XLOOKUP($A149,'PY1 Data(H)'!$A$1:$A$288,'PY1 Data(H)'!$A$1:$BR$288))</f>
        <v>#N/A</v>
      </c>
      <c r="AE149" s="176" t="e" cm="1">
        <f t="array" ref="AE149">_xlfn.XLOOKUP(AE$1,'PY1 Data(H)'!$A$1:$BR$1,_xlfn.XLOOKUP($A149,'PY1 Data(H)'!$A$1:$A$288,'PY1 Data(H)'!$A$1:$BR$288))</f>
        <v>#N/A</v>
      </c>
      <c r="AF149" s="176" t="e" cm="1">
        <f t="array" ref="AF149">_xlfn.XLOOKUP(AF$1,'PY1 Data(H)'!$A$1:$BR$1,_xlfn.XLOOKUP($A149,'PY1 Data(H)'!$A$1:$A$288,'PY1 Data(H)'!$A$1:$BR$288))</f>
        <v>#N/A</v>
      </c>
      <c r="AG149" s="176" t="e" cm="1">
        <f t="array" ref="AG149">_xlfn.XLOOKUP(AG$1,'PY1 Data(H)'!$A$1:$BR$1,_xlfn.XLOOKUP($A149,'PY1 Data(H)'!$A$1:$A$288,'PY1 Data(H)'!$A$1:$BR$288))</f>
        <v>#N/A</v>
      </c>
      <c r="AH149" s="176" t="e" cm="1">
        <f t="array" ref="AH149">_xlfn.XLOOKUP(AH$1,'PY1 Data(H)'!$A$1:$BR$1,_xlfn.XLOOKUP($A149,'PY1 Data(H)'!$A$1:$A$288,'PY1 Data(H)'!$A$1:$BR$288))</f>
        <v>#N/A</v>
      </c>
      <c r="AI149" s="176" t="e" cm="1">
        <f t="array" ref="AI149">_xlfn.XLOOKUP(AI$1,'PY1 Data(H)'!$A$1:$BR$1,_xlfn.XLOOKUP($A149,'PY1 Data(H)'!$A$1:$A$288,'PY1 Data(H)'!$A$1:$BR$288))</f>
        <v>#N/A</v>
      </c>
      <c r="AJ149" s="176" t="e" cm="1">
        <f t="array" ref="AJ149">_xlfn.XLOOKUP(AJ$1,'PY1 Data(H)'!$A$1:$BR$1,_xlfn.XLOOKUP($A149,'PY1 Data(H)'!$A$1:$A$288,'PY1 Data(H)'!$A$1:$BR$288))</f>
        <v>#N/A</v>
      </c>
      <c r="AK149" s="176" t="e" cm="1">
        <f t="array" ref="AK149">_xlfn.XLOOKUP(AK$1,'PY1 Data(H)'!$A$1:$BR$1,_xlfn.XLOOKUP($A149,'PY1 Data(H)'!$A$1:$A$288,'PY1 Data(H)'!$A$1:$BR$288))</f>
        <v>#N/A</v>
      </c>
      <c r="AL149" s="176" t="e" cm="1">
        <f t="array" ref="AL149">_xlfn.XLOOKUP(AL$1,'PY1 Data(H)'!$A$1:$BR$1,_xlfn.XLOOKUP($A149,'PY1 Data(H)'!$A$1:$A$288,'PY1 Data(H)'!$A$1:$BR$288))</f>
        <v>#N/A</v>
      </c>
      <c r="AM149" s="176" t="e" cm="1">
        <f t="array" ref="AM149">_xlfn.XLOOKUP(AM$1,'PY1 Data(H)'!$A$1:$BR$1,_xlfn.XLOOKUP($A149,'PY1 Data(H)'!$A$1:$A$288,'PY1 Data(H)'!$A$1:$BR$288))</f>
        <v>#N/A</v>
      </c>
      <c r="AN149" s="176" t="e" cm="1">
        <f t="array" ref="AN149">_xlfn.XLOOKUP(AN$1,'PY1 Data(H)'!$A$1:$BR$1,_xlfn.XLOOKUP($A149,'PY1 Data(H)'!$A$1:$A$288,'PY1 Data(H)'!$A$1:$BR$288))</f>
        <v>#N/A</v>
      </c>
      <c r="AO149" s="176" t="e" cm="1">
        <f t="array" ref="AO149">_xlfn.XLOOKUP(AO$1,'PY1 Data(H)'!$A$1:$BR$1,_xlfn.XLOOKUP($A149,'PY1 Data(H)'!$A$1:$A$288,'PY1 Data(H)'!$A$1:$BR$288))</f>
        <v>#N/A</v>
      </c>
      <c r="AP149" s="176" t="e" cm="1">
        <f t="array" ref="AP149">_xlfn.XLOOKUP(AP$1,'PY1 Data(H)'!$A$1:$BR$1,_xlfn.XLOOKUP($A149,'PY1 Data(H)'!$A$1:$A$288,'PY1 Data(H)'!$A$1:$BR$288))</f>
        <v>#N/A</v>
      </c>
      <c r="AQ149" s="176" t="e" cm="1">
        <f t="array" ref="AQ149">_xlfn.XLOOKUP(AQ$1,'PY1 Data(H)'!$A$1:$BR$1,_xlfn.XLOOKUP($A149,'PY1 Data(H)'!$A$1:$A$288,'PY1 Data(H)'!$A$1:$BR$288))</f>
        <v>#N/A</v>
      </c>
      <c r="AR149" s="176" t="e" cm="1">
        <f t="array" ref="AR149">_xlfn.XLOOKUP(AR$1,'PY1 Data(H)'!$A$1:$BR$1,_xlfn.XLOOKUP($A149,'PY1 Data(H)'!$A$1:$A$288,'PY1 Data(H)'!$A$1:$BR$288))</f>
        <v>#N/A</v>
      </c>
      <c r="AS149" s="176" t="e" cm="1">
        <f t="array" ref="AS149">_xlfn.XLOOKUP(AS$1,'PY1 Data(H)'!$A$1:$BR$1,_xlfn.XLOOKUP($A149,'PY1 Data(H)'!$A$1:$A$288,'PY1 Data(H)'!$A$1:$BR$288))</f>
        <v>#N/A</v>
      </c>
      <c r="AT149" s="176" t="e" cm="1">
        <f t="array" ref="AT149">_xlfn.XLOOKUP(AT$1,'PY1 Data(H)'!$A$1:$BR$1,_xlfn.XLOOKUP($A149,'PY1 Data(H)'!$A$1:$A$288,'PY1 Data(H)'!$A$1:$BR$288))</f>
        <v>#N/A</v>
      </c>
      <c r="AU149" s="176" t="e" cm="1">
        <f t="array" ref="AU149">_xlfn.XLOOKUP(AU$1,'PY1 Data(H)'!$A$1:$BR$1,_xlfn.XLOOKUP($A149,'PY1 Data(H)'!$A$1:$A$288,'PY1 Data(H)'!$A$1:$BR$288))</f>
        <v>#N/A</v>
      </c>
      <c r="AV149" s="176" t="e" cm="1">
        <f t="array" ref="AV149">_xlfn.XLOOKUP(AV$1,'PY1 Data(H)'!$A$1:$BR$1,_xlfn.XLOOKUP($A149,'PY1 Data(H)'!$A$1:$A$288,'PY1 Data(H)'!$A$1:$BR$288))</f>
        <v>#N/A</v>
      </c>
      <c r="AW149" s="176" t="e" cm="1">
        <f t="array" ref="AW149">_xlfn.XLOOKUP(AW$1,'PY1 Data(H)'!$A$1:$BR$1,_xlfn.XLOOKUP($A149,'PY1 Data(H)'!$A$1:$A$288,'PY1 Data(H)'!$A$1:$BR$288))</f>
        <v>#N/A</v>
      </c>
      <c r="AX149" s="176" t="e" cm="1">
        <f t="array" ref="AX149">_xlfn.XLOOKUP(AX$1,'PY1 Data(H)'!$A$1:$BR$1,_xlfn.XLOOKUP($A149,'PY1 Data(H)'!$A$1:$A$288,'PY1 Data(H)'!$A$1:$BR$288))</f>
        <v>#N/A</v>
      </c>
      <c r="AY149" s="176" t="e" cm="1">
        <f t="array" ref="AY149">_xlfn.XLOOKUP(AY$1,'PY1 Data(H)'!$A$1:$BR$1,_xlfn.XLOOKUP($A149,'PY1 Data(H)'!$A$1:$A$288,'PY1 Data(H)'!$A$1:$BR$288))</f>
        <v>#N/A</v>
      </c>
      <c r="AZ149" s="176" t="e" cm="1">
        <f t="array" ref="AZ149">_xlfn.XLOOKUP(AZ$1,'PY1 Data(H)'!$A$1:$BR$1,_xlfn.XLOOKUP($A149,'PY1 Data(H)'!$A$1:$A$288,'PY1 Data(H)'!$A$1:$BR$288))</f>
        <v>#N/A</v>
      </c>
    </row>
    <row r="150" spans="1:52" x14ac:dyDescent="0.3">
      <c r="A150">
        <v>51</v>
      </c>
      <c r="D150" s="176" cm="1">
        <f t="array" ref="D150">_xlfn.XLOOKUP(D$1,'PY1 Data(H)'!$A$1:$BR$1,_xlfn.XLOOKUP($A150,'PY1 Data(H)'!$A$1:$A$288,'PY1 Data(H)'!$A$1:$BR$288))</f>
        <v>581580</v>
      </c>
      <c r="E150" s="176" cm="1">
        <f t="array" ref="E150">_xlfn.XLOOKUP(E$1,'PY1 Data(H)'!$A$1:$BR$1,_xlfn.XLOOKUP($A150,'PY1 Data(H)'!$A$1:$A$288,'PY1 Data(H)'!$A$1:$BR$288))</f>
        <v>1150672</v>
      </c>
      <c r="F150" s="176" cm="1">
        <f t="array" ref="F150">_xlfn.XLOOKUP(F$1,'PY1 Data(H)'!$A$1:$BR$1,_xlfn.XLOOKUP($A150,'PY1 Data(H)'!$A$1:$A$288,'PY1 Data(H)'!$A$1:$BR$288))</f>
        <v>4290228</v>
      </c>
      <c r="G150" s="176" cm="1">
        <f t="array" ref="G150">_xlfn.XLOOKUP(G$1,'PY1 Data(H)'!$A$1:$BR$1,_xlfn.XLOOKUP($A150,'PY1 Data(H)'!$A$1:$A$288,'PY1 Data(H)'!$A$1:$BR$288))</f>
        <v>10723532</v>
      </c>
      <c r="H150" s="176" cm="1">
        <f t="array" ref="H150">_xlfn.XLOOKUP(H$1,'PY1 Data(H)'!$A$1:$BR$1,_xlfn.XLOOKUP($A150,'PY1 Data(H)'!$A$1:$A$288,'PY1 Data(H)'!$A$1:$BR$288))</f>
        <v>29575986</v>
      </c>
      <c r="I150" s="176" cm="1">
        <f t="array" ref="I150">_xlfn.XLOOKUP(I$1,'PY1 Data(H)'!$A$1:$BR$1,_xlfn.XLOOKUP($A150,'PY1 Data(H)'!$A$1:$A$288,'PY1 Data(H)'!$A$1:$BR$288))</f>
        <v>5008443</v>
      </c>
      <c r="J150" s="176" cm="1">
        <f t="array" ref="J150">_xlfn.XLOOKUP(J$1,'PY1 Data(H)'!$A$1:$BR$1,_xlfn.XLOOKUP($A150,'PY1 Data(H)'!$A$1:$A$288,'PY1 Data(H)'!$A$1:$BR$288))</f>
        <v>41107800</v>
      </c>
      <c r="K150" s="176" cm="1">
        <f t="array" ref="K150">_xlfn.XLOOKUP(K$1,'PY1 Data(H)'!$A$1:$BR$1,_xlfn.XLOOKUP($A150,'PY1 Data(H)'!$A$1:$A$288,'PY1 Data(H)'!$A$1:$BR$288))</f>
        <v>1997589</v>
      </c>
      <c r="L150" s="176" cm="1">
        <f t="array" ref="L150">_xlfn.XLOOKUP(L$1,'PY1 Data(H)'!$A$1:$BR$1,_xlfn.XLOOKUP($A150,'PY1 Data(H)'!$A$1:$A$288,'PY1 Data(H)'!$A$1:$BR$288))</f>
        <v>0</v>
      </c>
      <c r="M150" s="176" cm="1">
        <f t="array" ref="M150">_xlfn.XLOOKUP(M$1,'PY1 Data(H)'!$A$1:$BR$1,_xlfn.XLOOKUP($A150,'PY1 Data(H)'!$A$1:$A$288,'PY1 Data(H)'!$A$1:$BR$288))</f>
        <v>457752</v>
      </c>
      <c r="N150" s="176" cm="1">
        <f t="array" ref="N150">_xlfn.XLOOKUP(N$1,'PY1 Data(H)'!$A$1:$BR$1,_xlfn.XLOOKUP($A150,'PY1 Data(H)'!$A$1:$A$288,'PY1 Data(H)'!$A$1:$BR$288))</f>
        <v>1751859</v>
      </c>
      <c r="O150" s="176" cm="1">
        <f t="array" ref="O150">_xlfn.XLOOKUP(O$1,'PY1 Data(H)'!$A$1:$BR$1,_xlfn.XLOOKUP($A150,'PY1 Data(H)'!$A$1:$A$288,'PY1 Data(H)'!$A$1:$BR$288))</f>
        <v>0</v>
      </c>
      <c r="P150" s="176" cm="1">
        <f t="array" ref="P150">_xlfn.XLOOKUP(P$1,'PY1 Data(H)'!$A$1:$BR$1,_xlfn.XLOOKUP($A150,'PY1 Data(H)'!$A$1:$A$288,'PY1 Data(H)'!$A$1:$BR$288))</f>
        <v>48971581</v>
      </c>
      <c r="Q150" s="176" cm="1">
        <f t="array" ref="Q150">_xlfn.XLOOKUP(Q$1,'PY1 Data(H)'!$A$1:$BR$1,_xlfn.XLOOKUP($A150,'PY1 Data(H)'!$A$1:$A$288,'PY1 Data(H)'!$A$1:$BR$288))</f>
        <v>437416</v>
      </c>
      <c r="R150" s="176" cm="1">
        <f t="array" ref="R150">_xlfn.XLOOKUP(R$1,'PY1 Data(H)'!$A$1:$BR$1,_xlfn.XLOOKUP($A150,'PY1 Data(H)'!$A$1:$A$288,'PY1 Data(H)'!$A$1:$BR$288))</f>
        <v>122352</v>
      </c>
      <c r="S150" s="176" cm="1">
        <f t="array" ref="S150">_xlfn.XLOOKUP(S$1,'PY1 Data(H)'!$A$1:$BR$1,_xlfn.XLOOKUP($A150,'PY1 Data(H)'!$A$1:$A$288,'PY1 Data(H)'!$A$1:$BR$288))</f>
        <v>0</v>
      </c>
      <c r="T150" s="176" cm="1">
        <f t="array" ref="T150">_xlfn.XLOOKUP(T$1,'PY1 Data(H)'!$A$1:$BR$1,_xlfn.XLOOKUP($A150,'PY1 Data(H)'!$A$1:$A$288,'PY1 Data(H)'!$A$1:$BR$288))</f>
        <v>477521</v>
      </c>
      <c r="U150" s="176" cm="1">
        <f t="array" ref="U150">_xlfn.XLOOKUP(U$1,'PY1 Data(H)'!$A$1:$BR$1,_xlfn.XLOOKUP($A150,'PY1 Data(H)'!$A$1:$A$288,'PY1 Data(H)'!$A$1:$BR$288))</f>
        <v>15935984</v>
      </c>
      <c r="V150" s="176" cm="1">
        <f t="array" ref="V150">_xlfn.XLOOKUP(V$1,'PY1 Data(H)'!$A$1:$BR$1,_xlfn.XLOOKUP($A150,'PY1 Data(H)'!$A$1:$A$288,'PY1 Data(H)'!$A$1:$BR$288))</f>
        <v>1419620</v>
      </c>
      <c r="W150" s="176" cm="1">
        <f t="array" ref="W150">_xlfn.XLOOKUP(W$1,'PY1 Data(H)'!$A$1:$BR$1,_xlfn.XLOOKUP($A150,'PY1 Data(H)'!$A$1:$A$288,'PY1 Data(H)'!$A$1:$BR$288))</f>
        <v>281957</v>
      </c>
      <c r="X150" s="176" cm="1">
        <f t="array" ref="X150">_xlfn.XLOOKUP(X$1,'PY1 Data(H)'!$A$1:$BR$1,_xlfn.XLOOKUP($A150,'PY1 Data(H)'!$A$1:$A$288,'PY1 Data(H)'!$A$1:$BR$288))</f>
        <v>356240</v>
      </c>
      <c r="Y150" s="176" cm="1">
        <f t="array" ref="Y150">_xlfn.XLOOKUP(Y$1,'PY1 Data(H)'!$A$1:$BR$1,_xlfn.XLOOKUP($A150,'PY1 Data(H)'!$A$1:$A$288,'PY1 Data(H)'!$A$1:$BR$288))</f>
        <v>1384373</v>
      </c>
      <c r="Z150" s="176" cm="1">
        <f t="array" ref="Z150">_xlfn.XLOOKUP(Z$1,'PY1 Data(H)'!$A$1:$BR$1,_xlfn.XLOOKUP($A150,'PY1 Data(H)'!$A$1:$A$288,'PY1 Data(H)'!$A$1:$BR$288))</f>
        <v>421433</v>
      </c>
      <c r="AA150" s="176" cm="1">
        <f t="array" ref="AA150">_xlfn.XLOOKUP(AA$1,'PY1 Data(H)'!$A$1:$BR$1,_xlfn.XLOOKUP($A150,'PY1 Data(H)'!$A$1:$A$288,'PY1 Data(H)'!$A$1:$BR$288))</f>
        <v>728079</v>
      </c>
      <c r="AB150" s="176" cm="1">
        <f t="array" ref="AB150">_xlfn.XLOOKUP(AB$1,'PY1 Data(H)'!$A$1:$BR$1,_xlfn.XLOOKUP($A150,'PY1 Data(H)'!$A$1:$A$288,'PY1 Data(H)'!$A$1:$BR$288))</f>
        <v>91331</v>
      </c>
      <c r="AC150" s="176" cm="1">
        <f t="array" ref="AC150">_xlfn.XLOOKUP(AC$1,'PY1 Data(H)'!$A$1:$BR$1,_xlfn.XLOOKUP($A150,'PY1 Data(H)'!$A$1:$A$288,'PY1 Data(H)'!$A$1:$BR$288))</f>
        <v>7304770</v>
      </c>
      <c r="AD150" s="176" cm="1">
        <f t="array" ref="AD150">_xlfn.XLOOKUP(AD$1,'PY1 Data(H)'!$A$1:$BR$1,_xlfn.XLOOKUP($A150,'PY1 Data(H)'!$A$1:$A$288,'PY1 Data(H)'!$A$1:$BR$288))</f>
        <v>682753</v>
      </c>
      <c r="AE150" s="176" cm="1">
        <f t="array" ref="AE150">_xlfn.XLOOKUP(AE$1,'PY1 Data(H)'!$A$1:$BR$1,_xlfn.XLOOKUP($A150,'PY1 Data(H)'!$A$1:$A$288,'PY1 Data(H)'!$A$1:$BR$288))</f>
        <v>55411</v>
      </c>
      <c r="AF150" s="176" cm="1">
        <f t="array" ref="AF150">_xlfn.XLOOKUP(AF$1,'PY1 Data(H)'!$A$1:$BR$1,_xlfn.XLOOKUP($A150,'PY1 Data(H)'!$A$1:$A$288,'PY1 Data(H)'!$A$1:$BR$288))</f>
        <v>7594814</v>
      </c>
      <c r="AG150" s="176" cm="1">
        <f t="array" ref="AG150">_xlfn.XLOOKUP(AG$1,'PY1 Data(H)'!$A$1:$BR$1,_xlfn.XLOOKUP($A150,'PY1 Data(H)'!$A$1:$A$288,'PY1 Data(H)'!$A$1:$BR$288))</f>
        <v>10356039</v>
      </c>
      <c r="AH150" s="176" cm="1">
        <f t="array" ref="AH150">_xlfn.XLOOKUP(AH$1,'PY1 Data(H)'!$A$1:$BR$1,_xlfn.XLOOKUP($A150,'PY1 Data(H)'!$A$1:$A$288,'PY1 Data(H)'!$A$1:$BR$288))</f>
        <v>4872595</v>
      </c>
      <c r="AI150" s="176" cm="1">
        <f t="array" ref="AI150">_xlfn.XLOOKUP(AI$1,'PY1 Data(H)'!$A$1:$BR$1,_xlfn.XLOOKUP($A150,'PY1 Data(H)'!$A$1:$A$288,'PY1 Data(H)'!$A$1:$BR$288))</f>
        <v>0</v>
      </c>
      <c r="AJ150" s="176" cm="1">
        <f t="array" ref="AJ150">_xlfn.XLOOKUP(AJ$1,'PY1 Data(H)'!$A$1:$BR$1,_xlfn.XLOOKUP($A150,'PY1 Data(H)'!$A$1:$A$288,'PY1 Data(H)'!$A$1:$BR$288))</f>
        <v>3190447</v>
      </c>
      <c r="AK150" s="176" cm="1">
        <f t="array" ref="AK150">_xlfn.XLOOKUP(AK$1,'PY1 Data(H)'!$A$1:$BR$1,_xlfn.XLOOKUP($A150,'PY1 Data(H)'!$A$1:$A$288,'PY1 Data(H)'!$A$1:$BR$288))</f>
        <v>138730</v>
      </c>
      <c r="AL150" s="176" cm="1">
        <f t="array" ref="AL150">_xlfn.XLOOKUP(AL$1,'PY1 Data(H)'!$A$1:$BR$1,_xlfn.XLOOKUP($A150,'PY1 Data(H)'!$A$1:$A$288,'PY1 Data(H)'!$A$1:$BR$288))</f>
        <v>-161164</v>
      </c>
      <c r="AM150" s="176" cm="1">
        <f t="array" ref="AM150">_xlfn.XLOOKUP(AM$1,'PY1 Data(H)'!$A$1:$BR$1,_xlfn.XLOOKUP($A150,'PY1 Data(H)'!$A$1:$A$288,'PY1 Data(H)'!$A$1:$BR$288))</f>
        <v>7433476</v>
      </c>
      <c r="AN150" s="176" cm="1">
        <f t="array" ref="AN150">_xlfn.XLOOKUP(AN$1,'PY1 Data(H)'!$A$1:$BR$1,_xlfn.XLOOKUP($A150,'PY1 Data(H)'!$A$1:$A$288,'PY1 Data(H)'!$A$1:$BR$288))</f>
        <v>932929</v>
      </c>
      <c r="AO150" s="176" cm="1">
        <f t="array" ref="AO150">_xlfn.XLOOKUP(AO$1,'PY1 Data(H)'!$A$1:$BR$1,_xlfn.XLOOKUP($A150,'PY1 Data(H)'!$A$1:$A$288,'PY1 Data(H)'!$A$1:$BR$288))</f>
        <v>1549263</v>
      </c>
      <c r="AP150" s="176" cm="1">
        <f t="array" ref="AP150">_xlfn.XLOOKUP(AP$1,'PY1 Data(H)'!$A$1:$BR$1,_xlfn.XLOOKUP($A150,'PY1 Data(H)'!$A$1:$A$288,'PY1 Data(H)'!$A$1:$BR$288))</f>
        <v>513496</v>
      </c>
      <c r="AQ150" s="176" cm="1">
        <f t="array" ref="AQ150">_xlfn.XLOOKUP(AQ$1,'PY1 Data(H)'!$A$1:$BR$1,_xlfn.XLOOKUP($A150,'PY1 Data(H)'!$A$1:$A$288,'PY1 Data(H)'!$A$1:$BR$288))</f>
        <v>468365</v>
      </c>
      <c r="AR150" s="176" cm="1">
        <f t="array" ref="AR150">_xlfn.XLOOKUP(AR$1,'PY1 Data(H)'!$A$1:$BR$1,_xlfn.XLOOKUP($A150,'PY1 Data(H)'!$A$1:$A$288,'PY1 Data(H)'!$A$1:$BR$288))</f>
        <v>559614</v>
      </c>
      <c r="AS150" s="176" cm="1">
        <f t="array" ref="AS150">_xlfn.XLOOKUP(AS$1,'PY1 Data(H)'!$A$1:$BR$1,_xlfn.XLOOKUP($A150,'PY1 Data(H)'!$A$1:$A$288,'PY1 Data(H)'!$A$1:$BR$288))</f>
        <v>59973</v>
      </c>
      <c r="AT150" s="176" cm="1">
        <f t="array" ref="AT150">_xlfn.XLOOKUP(AT$1,'PY1 Data(H)'!$A$1:$BR$1,_xlfn.XLOOKUP($A150,'PY1 Data(H)'!$A$1:$A$288,'PY1 Data(H)'!$A$1:$BR$288))</f>
        <v>0</v>
      </c>
      <c r="AU150" s="176" cm="1">
        <f t="array" ref="AU150">_xlfn.XLOOKUP(AU$1,'PY1 Data(H)'!$A$1:$BR$1,_xlfn.XLOOKUP($A150,'PY1 Data(H)'!$A$1:$A$288,'PY1 Data(H)'!$A$1:$BR$288))</f>
        <v>1839883</v>
      </c>
      <c r="AV150" s="176" cm="1">
        <f t="array" ref="AV150">_xlfn.XLOOKUP(AV$1,'PY1 Data(H)'!$A$1:$BR$1,_xlfn.XLOOKUP($A150,'PY1 Data(H)'!$A$1:$A$288,'PY1 Data(H)'!$A$1:$BR$288))</f>
        <v>0</v>
      </c>
      <c r="AW150" s="176" cm="1">
        <f t="array" ref="AW150">_xlfn.XLOOKUP(AW$1,'PY1 Data(H)'!$A$1:$BR$1,_xlfn.XLOOKUP($A150,'PY1 Data(H)'!$A$1:$A$288,'PY1 Data(H)'!$A$1:$BR$288))</f>
        <v>0</v>
      </c>
      <c r="AX150" s="176" cm="1">
        <f t="array" ref="AX150">_xlfn.XLOOKUP(AX$1,'PY1 Data(H)'!$A$1:$BR$1,_xlfn.XLOOKUP($A150,'PY1 Data(H)'!$A$1:$A$288,'PY1 Data(H)'!$A$1:$BR$288))</f>
        <v>10743</v>
      </c>
      <c r="AY150" s="176" cm="1">
        <f t="array" ref="AY150">_xlfn.XLOOKUP(AY$1,'PY1 Data(H)'!$A$1:$BR$1,_xlfn.XLOOKUP($A150,'PY1 Data(H)'!$A$1:$A$288,'PY1 Data(H)'!$A$1:$BR$288))</f>
        <v>412863</v>
      </c>
      <c r="AZ150" s="176" cm="1">
        <f t="array" ref="AZ150">_xlfn.XLOOKUP(AZ$1,'PY1 Data(H)'!$A$1:$BR$1,_xlfn.XLOOKUP($A150,'PY1 Data(H)'!$A$1:$A$288,'PY1 Data(H)'!$A$1:$BR$288))</f>
        <v>1140983</v>
      </c>
    </row>
    <row r="151" spans="1:52" x14ac:dyDescent="0.3">
      <c r="A151">
        <v>332</v>
      </c>
      <c r="D151" s="176" cm="1">
        <f t="array" ref="D151">_xlfn.XLOOKUP(D$1,'PY1 Data(H)'!$A$1:$BR$1,_xlfn.XLOOKUP($A151,'PY1 Data(H)'!$A$1:$A$288,'PY1 Data(H)'!$A$1:$BR$288))</f>
        <v>118583</v>
      </c>
      <c r="E151" s="176" cm="1">
        <f t="array" ref="E151">_xlfn.XLOOKUP(E$1,'PY1 Data(H)'!$A$1:$BR$1,_xlfn.XLOOKUP($A151,'PY1 Data(H)'!$A$1:$A$288,'PY1 Data(H)'!$A$1:$BR$288))</f>
        <v>523673</v>
      </c>
      <c r="F151" s="176" cm="1">
        <f t="array" ref="F151">_xlfn.XLOOKUP(F$1,'PY1 Data(H)'!$A$1:$BR$1,_xlfn.XLOOKUP($A151,'PY1 Data(H)'!$A$1:$A$288,'PY1 Data(H)'!$A$1:$BR$288))</f>
        <v>1623656</v>
      </c>
      <c r="G151" s="176" cm="1">
        <f t="array" ref="G151">_xlfn.XLOOKUP(G$1,'PY1 Data(H)'!$A$1:$BR$1,_xlfn.XLOOKUP($A151,'PY1 Data(H)'!$A$1:$A$288,'PY1 Data(H)'!$A$1:$BR$288))</f>
        <v>14112047</v>
      </c>
      <c r="H151" s="176" cm="1">
        <f t="array" ref="H151">_xlfn.XLOOKUP(H$1,'PY1 Data(H)'!$A$1:$BR$1,_xlfn.XLOOKUP($A151,'PY1 Data(H)'!$A$1:$A$288,'PY1 Data(H)'!$A$1:$BR$288))</f>
        <v>21132188</v>
      </c>
      <c r="I151" s="176" cm="1">
        <f t="array" ref="I151">_xlfn.XLOOKUP(I$1,'PY1 Data(H)'!$A$1:$BR$1,_xlfn.XLOOKUP($A151,'PY1 Data(H)'!$A$1:$A$288,'PY1 Data(H)'!$A$1:$BR$288))</f>
        <v>6381720</v>
      </c>
      <c r="J151" s="176" cm="1">
        <f t="array" ref="J151">_xlfn.XLOOKUP(J$1,'PY1 Data(H)'!$A$1:$BR$1,_xlfn.XLOOKUP($A151,'PY1 Data(H)'!$A$1:$A$288,'PY1 Data(H)'!$A$1:$BR$288))</f>
        <v>51677641</v>
      </c>
      <c r="K151" s="176" cm="1">
        <f t="array" ref="K151">_xlfn.XLOOKUP(K$1,'PY1 Data(H)'!$A$1:$BR$1,_xlfn.XLOOKUP($A151,'PY1 Data(H)'!$A$1:$A$288,'PY1 Data(H)'!$A$1:$BR$288))</f>
        <v>1483891</v>
      </c>
      <c r="L151" s="176" cm="1">
        <f t="array" ref="L151">_xlfn.XLOOKUP(L$1,'PY1 Data(H)'!$A$1:$BR$1,_xlfn.XLOOKUP($A151,'PY1 Data(H)'!$A$1:$A$288,'PY1 Data(H)'!$A$1:$BR$288))</f>
        <v>0</v>
      </c>
      <c r="M151" s="176" cm="1">
        <f t="array" ref="M151">_xlfn.XLOOKUP(M$1,'PY1 Data(H)'!$A$1:$BR$1,_xlfn.XLOOKUP($A151,'PY1 Data(H)'!$A$1:$A$288,'PY1 Data(H)'!$A$1:$BR$288))</f>
        <v>698867</v>
      </c>
      <c r="N151" s="176" cm="1">
        <f t="array" ref="N151">_xlfn.XLOOKUP(N$1,'PY1 Data(H)'!$A$1:$BR$1,_xlfn.XLOOKUP($A151,'PY1 Data(H)'!$A$1:$A$288,'PY1 Data(H)'!$A$1:$BR$288))</f>
        <v>673746</v>
      </c>
      <c r="O151" s="176" cm="1">
        <f t="array" ref="O151">_xlfn.XLOOKUP(O$1,'PY1 Data(H)'!$A$1:$BR$1,_xlfn.XLOOKUP($A151,'PY1 Data(H)'!$A$1:$A$288,'PY1 Data(H)'!$A$1:$BR$288))</f>
        <v>0</v>
      </c>
      <c r="P151" s="176" cm="1">
        <f t="array" ref="P151">_xlfn.XLOOKUP(P$1,'PY1 Data(H)'!$A$1:$BR$1,_xlfn.XLOOKUP($A151,'PY1 Data(H)'!$A$1:$A$288,'PY1 Data(H)'!$A$1:$BR$288))</f>
        <v>69653539</v>
      </c>
      <c r="Q151" s="176" cm="1">
        <f t="array" ref="Q151">_xlfn.XLOOKUP(Q$1,'PY1 Data(H)'!$A$1:$BR$1,_xlfn.XLOOKUP($A151,'PY1 Data(H)'!$A$1:$A$288,'PY1 Data(H)'!$A$1:$BR$288))</f>
        <v>233841</v>
      </c>
      <c r="R151" s="176" cm="1">
        <f t="array" ref="R151">_xlfn.XLOOKUP(R$1,'PY1 Data(H)'!$A$1:$BR$1,_xlfn.XLOOKUP($A151,'PY1 Data(H)'!$A$1:$A$288,'PY1 Data(H)'!$A$1:$BR$288))</f>
        <v>0</v>
      </c>
      <c r="S151" s="176" cm="1">
        <f t="array" ref="S151">_xlfn.XLOOKUP(S$1,'PY1 Data(H)'!$A$1:$BR$1,_xlfn.XLOOKUP($A151,'PY1 Data(H)'!$A$1:$A$288,'PY1 Data(H)'!$A$1:$BR$288))</f>
        <v>0</v>
      </c>
      <c r="T151" s="176" cm="1">
        <f t="array" ref="T151">_xlfn.XLOOKUP(T$1,'PY1 Data(H)'!$A$1:$BR$1,_xlfn.XLOOKUP($A151,'PY1 Data(H)'!$A$1:$A$288,'PY1 Data(H)'!$A$1:$BR$288))</f>
        <v>344665</v>
      </c>
      <c r="U151" s="176" cm="1">
        <f t="array" ref="U151">_xlfn.XLOOKUP(U$1,'PY1 Data(H)'!$A$1:$BR$1,_xlfn.XLOOKUP($A151,'PY1 Data(H)'!$A$1:$A$288,'PY1 Data(H)'!$A$1:$BR$288))</f>
        <v>27632077</v>
      </c>
      <c r="V151" s="176" cm="1">
        <f t="array" ref="V151">_xlfn.XLOOKUP(V$1,'PY1 Data(H)'!$A$1:$BR$1,_xlfn.XLOOKUP($A151,'PY1 Data(H)'!$A$1:$A$288,'PY1 Data(H)'!$A$1:$BR$288))</f>
        <v>50706</v>
      </c>
      <c r="W151" s="176" cm="1">
        <f t="array" ref="W151">_xlfn.XLOOKUP(W$1,'PY1 Data(H)'!$A$1:$BR$1,_xlfn.XLOOKUP($A151,'PY1 Data(H)'!$A$1:$A$288,'PY1 Data(H)'!$A$1:$BR$288))</f>
        <v>118803</v>
      </c>
      <c r="X151" s="176" cm="1">
        <f t="array" ref="X151">_xlfn.XLOOKUP(X$1,'PY1 Data(H)'!$A$1:$BR$1,_xlfn.XLOOKUP($A151,'PY1 Data(H)'!$A$1:$A$288,'PY1 Data(H)'!$A$1:$BR$288))</f>
        <v>2725969</v>
      </c>
      <c r="Y151" s="176" cm="1">
        <f t="array" ref="Y151">_xlfn.XLOOKUP(Y$1,'PY1 Data(H)'!$A$1:$BR$1,_xlfn.XLOOKUP($A151,'PY1 Data(H)'!$A$1:$A$288,'PY1 Data(H)'!$A$1:$BR$288))</f>
        <v>366001</v>
      </c>
      <c r="Z151" s="176" cm="1">
        <f t="array" ref="Z151">_xlfn.XLOOKUP(Z$1,'PY1 Data(H)'!$A$1:$BR$1,_xlfn.XLOOKUP($A151,'PY1 Data(H)'!$A$1:$A$288,'PY1 Data(H)'!$A$1:$BR$288))</f>
        <v>297107</v>
      </c>
      <c r="AA151" s="176" cm="1">
        <f t="array" ref="AA151">_xlfn.XLOOKUP(AA$1,'PY1 Data(H)'!$A$1:$BR$1,_xlfn.XLOOKUP($A151,'PY1 Data(H)'!$A$1:$A$288,'PY1 Data(H)'!$A$1:$BR$288))</f>
        <v>10889</v>
      </c>
      <c r="AB151" s="176" cm="1">
        <f t="array" ref="AB151">_xlfn.XLOOKUP(AB$1,'PY1 Data(H)'!$A$1:$BR$1,_xlfn.XLOOKUP($A151,'PY1 Data(H)'!$A$1:$A$288,'PY1 Data(H)'!$A$1:$BR$288))</f>
        <v>0</v>
      </c>
      <c r="AC151" s="176" cm="1">
        <f t="array" ref="AC151">_xlfn.XLOOKUP(AC$1,'PY1 Data(H)'!$A$1:$BR$1,_xlfn.XLOOKUP($A151,'PY1 Data(H)'!$A$1:$A$288,'PY1 Data(H)'!$A$1:$BR$288))</f>
        <v>2374275</v>
      </c>
      <c r="AD151" s="176" cm="1">
        <f t="array" ref="AD151">_xlfn.XLOOKUP(AD$1,'PY1 Data(H)'!$A$1:$BR$1,_xlfn.XLOOKUP($A151,'PY1 Data(H)'!$A$1:$A$288,'PY1 Data(H)'!$A$1:$BR$288))</f>
        <v>169027</v>
      </c>
      <c r="AE151" s="176" cm="1">
        <f t="array" ref="AE151">_xlfn.XLOOKUP(AE$1,'PY1 Data(H)'!$A$1:$BR$1,_xlfn.XLOOKUP($A151,'PY1 Data(H)'!$A$1:$A$288,'PY1 Data(H)'!$A$1:$BR$288))</f>
        <v>53569</v>
      </c>
      <c r="AF151" s="176" cm="1">
        <f t="array" ref="AF151">_xlfn.XLOOKUP(AF$1,'PY1 Data(H)'!$A$1:$BR$1,_xlfn.XLOOKUP($A151,'PY1 Data(H)'!$A$1:$A$288,'PY1 Data(H)'!$A$1:$BR$288))</f>
        <v>5677935</v>
      </c>
      <c r="AG151" s="176" cm="1">
        <f t="array" ref="AG151">_xlfn.XLOOKUP(AG$1,'PY1 Data(H)'!$A$1:$BR$1,_xlfn.XLOOKUP($A151,'PY1 Data(H)'!$A$1:$A$288,'PY1 Data(H)'!$A$1:$BR$288))</f>
        <v>17253574</v>
      </c>
      <c r="AH151" s="176" cm="1">
        <f t="array" ref="AH151">_xlfn.XLOOKUP(AH$1,'PY1 Data(H)'!$A$1:$BR$1,_xlfn.XLOOKUP($A151,'PY1 Data(H)'!$A$1:$A$288,'PY1 Data(H)'!$A$1:$BR$288))</f>
        <v>917665</v>
      </c>
      <c r="AI151" s="176" cm="1">
        <f t="array" ref="AI151">_xlfn.XLOOKUP(AI$1,'PY1 Data(H)'!$A$1:$BR$1,_xlfn.XLOOKUP($A151,'PY1 Data(H)'!$A$1:$A$288,'PY1 Data(H)'!$A$1:$BR$288))</f>
        <v>0</v>
      </c>
      <c r="AJ151" s="176" cm="1">
        <f t="array" ref="AJ151">_xlfn.XLOOKUP(AJ$1,'PY1 Data(H)'!$A$1:$BR$1,_xlfn.XLOOKUP($A151,'PY1 Data(H)'!$A$1:$A$288,'PY1 Data(H)'!$A$1:$BR$288))</f>
        <v>2562109</v>
      </c>
      <c r="AK151" s="176" cm="1">
        <f t="array" ref="AK151">_xlfn.XLOOKUP(AK$1,'PY1 Data(H)'!$A$1:$BR$1,_xlfn.XLOOKUP($A151,'PY1 Data(H)'!$A$1:$A$288,'PY1 Data(H)'!$A$1:$BR$288))</f>
        <v>12188</v>
      </c>
      <c r="AL151" s="176" cm="1">
        <f t="array" ref="AL151">_xlfn.XLOOKUP(AL$1,'PY1 Data(H)'!$A$1:$BR$1,_xlfn.XLOOKUP($A151,'PY1 Data(H)'!$A$1:$A$288,'PY1 Data(H)'!$A$1:$BR$288))</f>
        <v>0</v>
      </c>
      <c r="AM151" s="176" cm="1">
        <f t="array" ref="AM151">_xlfn.XLOOKUP(AM$1,'PY1 Data(H)'!$A$1:$BR$1,_xlfn.XLOOKUP($A151,'PY1 Data(H)'!$A$1:$A$288,'PY1 Data(H)'!$A$1:$BR$288))</f>
        <v>8803170</v>
      </c>
      <c r="AN151" s="176" cm="1">
        <f t="array" ref="AN151">_xlfn.XLOOKUP(AN$1,'PY1 Data(H)'!$A$1:$BR$1,_xlfn.XLOOKUP($A151,'PY1 Data(H)'!$A$1:$A$288,'PY1 Data(H)'!$A$1:$BR$288))</f>
        <v>164851</v>
      </c>
      <c r="AO151" s="176" cm="1">
        <f t="array" ref="AO151">_xlfn.XLOOKUP(AO$1,'PY1 Data(H)'!$A$1:$BR$1,_xlfn.XLOOKUP($A151,'PY1 Data(H)'!$A$1:$A$288,'PY1 Data(H)'!$A$1:$BR$288))</f>
        <v>658601</v>
      </c>
      <c r="AP151" s="176" cm="1">
        <f t="array" ref="AP151">_xlfn.XLOOKUP(AP$1,'PY1 Data(H)'!$A$1:$BR$1,_xlfn.XLOOKUP($A151,'PY1 Data(H)'!$A$1:$A$288,'PY1 Data(H)'!$A$1:$BR$288))</f>
        <v>501281</v>
      </c>
      <c r="AQ151" s="176" cm="1">
        <f t="array" ref="AQ151">_xlfn.XLOOKUP(AQ$1,'PY1 Data(H)'!$A$1:$BR$1,_xlfn.XLOOKUP($A151,'PY1 Data(H)'!$A$1:$A$288,'PY1 Data(H)'!$A$1:$BR$288))</f>
        <v>61452</v>
      </c>
      <c r="AR151" s="176" cm="1">
        <f t="array" ref="AR151">_xlfn.XLOOKUP(AR$1,'PY1 Data(H)'!$A$1:$BR$1,_xlfn.XLOOKUP($A151,'PY1 Data(H)'!$A$1:$A$288,'PY1 Data(H)'!$A$1:$BR$288))</f>
        <v>12891</v>
      </c>
      <c r="AS151" s="176" cm="1">
        <f t="array" ref="AS151">_xlfn.XLOOKUP(AS$1,'PY1 Data(H)'!$A$1:$BR$1,_xlfn.XLOOKUP($A151,'PY1 Data(H)'!$A$1:$A$288,'PY1 Data(H)'!$A$1:$BR$288))</f>
        <v>0</v>
      </c>
      <c r="AT151" s="176" cm="1">
        <f t="array" ref="AT151">_xlfn.XLOOKUP(AT$1,'PY1 Data(H)'!$A$1:$BR$1,_xlfn.XLOOKUP($A151,'PY1 Data(H)'!$A$1:$A$288,'PY1 Data(H)'!$A$1:$BR$288))</f>
        <v>0</v>
      </c>
      <c r="AU151" s="176" cm="1">
        <f t="array" ref="AU151">_xlfn.XLOOKUP(AU$1,'PY1 Data(H)'!$A$1:$BR$1,_xlfn.XLOOKUP($A151,'PY1 Data(H)'!$A$1:$A$288,'PY1 Data(H)'!$A$1:$BR$288))</f>
        <v>1686847</v>
      </c>
      <c r="AV151" s="176" cm="1">
        <f t="array" ref="AV151">_xlfn.XLOOKUP(AV$1,'PY1 Data(H)'!$A$1:$BR$1,_xlfn.XLOOKUP($A151,'PY1 Data(H)'!$A$1:$A$288,'PY1 Data(H)'!$A$1:$BR$288))</f>
        <v>0</v>
      </c>
      <c r="AW151" s="176" cm="1">
        <f t="array" ref="AW151">_xlfn.XLOOKUP(AW$1,'PY1 Data(H)'!$A$1:$BR$1,_xlfn.XLOOKUP($A151,'PY1 Data(H)'!$A$1:$A$288,'PY1 Data(H)'!$A$1:$BR$288))</f>
        <v>0</v>
      </c>
      <c r="AX151" s="176" cm="1">
        <f t="array" ref="AX151">_xlfn.XLOOKUP(AX$1,'PY1 Data(H)'!$A$1:$BR$1,_xlfn.XLOOKUP($A151,'PY1 Data(H)'!$A$1:$A$288,'PY1 Data(H)'!$A$1:$BR$288))</f>
        <v>1643</v>
      </c>
      <c r="AY151" s="176" cm="1">
        <f t="array" ref="AY151">_xlfn.XLOOKUP(AY$1,'PY1 Data(H)'!$A$1:$BR$1,_xlfn.XLOOKUP($A151,'PY1 Data(H)'!$A$1:$A$288,'PY1 Data(H)'!$A$1:$BR$288))</f>
        <v>142138</v>
      </c>
      <c r="AZ151" s="176" cm="1">
        <f t="array" ref="AZ151">_xlfn.XLOOKUP(AZ$1,'PY1 Data(H)'!$A$1:$BR$1,_xlfn.XLOOKUP($A151,'PY1 Data(H)'!$A$1:$A$288,'PY1 Data(H)'!$A$1:$BR$288))</f>
        <v>1945689</v>
      </c>
    </row>
    <row r="152" spans="1:52" x14ac:dyDescent="0.3">
      <c r="A152">
        <v>331</v>
      </c>
      <c r="D152" s="176" cm="1">
        <f t="array" ref="D152">_xlfn.XLOOKUP(D$1,'PY1 Data(H)'!$A$1:$BR$1,_xlfn.XLOOKUP($A152,'PY1 Data(H)'!$A$1:$A$288,'PY1 Data(H)'!$A$1:$BR$288))</f>
        <v>213244</v>
      </c>
      <c r="E152" s="176" cm="1">
        <f t="array" ref="E152">_xlfn.XLOOKUP(E$1,'PY1 Data(H)'!$A$1:$BR$1,_xlfn.XLOOKUP($A152,'PY1 Data(H)'!$A$1:$A$288,'PY1 Data(H)'!$A$1:$BR$288))</f>
        <v>357809</v>
      </c>
      <c r="F152" s="176" cm="1">
        <f t="array" ref="F152">_xlfn.XLOOKUP(F$1,'PY1 Data(H)'!$A$1:$BR$1,_xlfn.XLOOKUP($A152,'PY1 Data(H)'!$A$1:$A$288,'PY1 Data(H)'!$A$1:$BR$288))</f>
        <v>2096607</v>
      </c>
      <c r="G152" s="176" cm="1">
        <f t="array" ref="G152">_xlfn.XLOOKUP(G$1,'PY1 Data(H)'!$A$1:$BR$1,_xlfn.XLOOKUP($A152,'PY1 Data(H)'!$A$1:$A$288,'PY1 Data(H)'!$A$1:$BR$288))</f>
        <v>2655614</v>
      </c>
      <c r="H152" s="176" cm="1">
        <f t="array" ref="H152">_xlfn.XLOOKUP(H$1,'PY1 Data(H)'!$A$1:$BR$1,_xlfn.XLOOKUP($A152,'PY1 Data(H)'!$A$1:$A$288,'PY1 Data(H)'!$A$1:$BR$288))</f>
        <v>5855825</v>
      </c>
      <c r="I152" s="176" cm="1">
        <f t="array" ref="I152">_xlfn.XLOOKUP(I$1,'PY1 Data(H)'!$A$1:$BR$1,_xlfn.XLOOKUP($A152,'PY1 Data(H)'!$A$1:$A$288,'PY1 Data(H)'!$A$1:$BR$288))</f>
        <v>2461804</v>
      </c>
      <c r="J152" s="176" cm="1">
        <f t="array" ref="J152">_xlfn.XLOOKUP(J$1,'PY1 Data(H)'!$A$1:$BR$1,_xlfn.XLOOKUP($A152,'PY1 Data(H)'!$A$1:$A$288,'PY1 Data(H)'!$A$1:$BR$288))</f>
        <v>15229755</v>
      </c>
      <c r="K152" s="176" cm="1">
        <f t="array" ref="K152">_xlfn.XLOOKUP(K$1,'PY1 Data(H)'!$A$1:$BR$1,_xlfn.XLOOKUP($A152,'PY1 Data(H)'!$A$1:$A$288,'PY1 Data(H)'!$A$1:$BR$288))</f>
        <v>321302</v>
      </c>
      <c r="L152" s="176" cm="1">
        <f t="array" ref="L152">_xlfn.XLOOKUP(L$1,'PY1 Data(H)'!$A$1:$BR$1,_xlfn.XLOOKUP($A152,'PY1 Data(H)'!$A$1:$A$288,'PY1 Data(H)'!$A$1:$BR$288))</f>
        <v>0</v>
      </c>
      <c r="M152" s="176" cm="1">
        <f t="array" ref="M152">_xlfn.XLOOKUP(M$1,'PY1 Data(H)'!$A$1:$BR$1,_xlfn.XLOOKUP($A152,'PY1 Data(H)'!$A$1:$A$288,'PY1 Data(H)'!$A$1:$BR$288))</f>
        <v>442000</v>
      </c>
      <c r="N152" s="176" cm="1">
        <f t="array" ref="N152">_xlfn.XLOOKUP(N$1,'PY1 Data(H)'!$A$1:$BR$1,_xlfn.XLOOKUP($A152,'PY1 Data(H)'!$A$1:$A$288,'PY1 Data(H)'!$A$1:$BR$288))</f>
        <v>391554</v>
      </c>
      <c r="O152" s="176" cm="1">
        <f t="array" ref="O152">_xlfn.XLOOKUP(O$1,'PY1 Data(H)'!$A$1:$BR$1,_xlfn.XLOOKUP($A152,'PY1 Data(H)'!$A$1:$A$288,'PY1 Data(H)'!$A$1:$BR$288))</f>
        <v>0</v>
      </c>
      <c r="P152" s="176" cm="1">
        <f t="array" ref="P152">_xlfn.XLOOKUP(P$1,'PY1 Data(H)'!$A$1:$BR$1,_xlfn.XLOOKUP($A152,'PY1 Data(H)'!$A$1:$A$288,'PY1 Data(H)'!$A$1:$BR$288))</f>
        <v>14021139</v>
      </c>
      <c r="Q152" s="176" cm="1">
        <f t="array" ref="Q152">_xlfn.XLOOKUP(Q$1,'PY1 Data(H)'!$A$1:$BR$1,_xlfn.XLOOKUP($A152,'PY1 Data(H)'!$A$1:$A$288,'PY1 Data(H)'!$A$1:$BR$288))</f>
        <v>111000</v>
      </c>
      <c r="R152" s="176" cm="1">
        <f t="array" ref="R152">_xlfn.XLOOKUP(R$1,'PY1 Data(H)'!$A$1:$BR$1,_xlfn.XLOOKUP($A152,'PY1 Data(H)'!$A$1:$A$288,'PY1 Data(H)'!$A$1:$BR$288))</f>
        <v>45000</v>
      </c>
      <c r="S152" s="176" cm="1">
        <f t="array" ref="S152">_xlfn.XLOOKUP(S$1,'PY1 Data(H)'!$A$1:$BR$1,_xlfn.XLOOKUP($A152,'PY1 Data(H)'!$A$1:$A$288,'PY1 Data(H)'!$A$1:$BR$288))</f>
        <v>0</v>
      </c>
      <c r="T152" s="176" cm="1">
        <f t="array" ref="T152">_xlfn.XLOOKUP(T$1,'PY1 Data(H)'!$A$1:$BR$1,_xlfn.XLOOKUP($A152,'PY1 Data(H)'!$A$1:$A$288,'PY1 Data(H)'!$A$1:$BR$288))</f>
        <v>33422</v>
      </c>
      <c r="U152" s="176" cm="1">
        <f t="array" ref="U152">_xlfn.XLOOKUP(U$1,'PY1 Data(H)'!$A$1:$BR$1,_xlfn.XLOOKUP($A152,'PY1 Data(H)'!$A$1:$A$288,'PY1 Data(H)'!$A$1:$BR$288))</f>
        <v>5137511</v>
      </c>
      <c r="V152" s="176" cm="1">
        <f t="array" ref="V152">_xlfn.XLOOKUP(V$1,'PY1 Data(H)'!$A$1:$BR$1,_xlfn.XLOOKUP($A152,'PY1 Data(H)'!$A$1:$A$288,'PY1 Data(H)'!$A$1:$BR$288))</f>
        <v>901572</v>
      </c>
      <c r="W152" s="176" cm="1">
        <f t="array" ref="W152">_xlfn.XLOOKUP(W$1,'PY1 Data(H)'!$A$1:$BR$1,_xlfn.XLOOKUP($A152,'PY1 Data(H)'!$A$1:$A$288,'PY1 Data(H)'!$A$1:$BR$288))</f>
        <v>0</v>
      </c>
      <c r="X152" s="176" cm="1">
        <f t="array" ref="X152">_xlfn.XLOOKUP(X$1,'PY1 Data(H)'!$A$1:$BR$1,_xlfn.XLOOKUP($A152,'PY1 Data(H)'!$A$1:$A$288,'PY1 Data(H)'!$A$1:$BR$288))</f>
        <v>286133</v>
      </c>
      <c r="Y152" s="176" cm="1">
        <f t="array" ref="Y152">_xlfn.XLOOKUP(Y$1,'PY1 Data(H)'!$A$1:$BR$1,_xlfn.XLOOKUP($A152,'PY1 Data(H)'!$A$1:$A$288,'PY1 Data(H)'!$A$1:$BR$288))</f>
        <v>1744273</v>
      </c>
      <c r="Z152" s="176" cm="1">
        <f t="array" ref="Z152">_xlfn.XLOOKUP(Z$1,'PY1 Data(H)'!$A$1:$BR$1,_xlfn.XLOOKUP($A152,'PY1 Data(H)'!$A$1:$A$288,'PY1 Data(H)'!$A$1:$BR$288))</f>
        <v>283627</v>
      </c>
      <c r="AA152" s="176" cm="1">
        <f t="array" ref="AA152">_xlfn.XLOOKUP(AA$1,'PY1 Data(H)'!$A$1:$BR$1,_xlfn.XLOOKUP($A152,'PY1 Data(H)'!$A$1:$A$288,'PY1 Data(H)'!$A$1:$BR$288))</f>
        <v>313130</v>
      </c>
      <c r="AB152" s="176" cm="1">
        <f t="array" ref="AB152">_xlfn.XLOOKUP(AB$1,'PY1 Data(H)'!$A$1:$BR$1,_xlfn.XLOOKUP($A152,'PY1 Data(H)'!$A$1:$A$288,'PY1 Data(H)'!$A$1:$BR$288))</f>
        <v>0</v>
      </c>
      <c r="AC152" s="176" cm="1">
        <f t="array" ref="AC152">_xlfn.XLOOKUP(AC$1,'PY1 Data(H)'!$A$1:$BR$1,_xlfn.XLOOKUP($A152,'PY1 Data(H)'!$A$1:$A$288,'PY1 Data(H)'!$A$1:$BR$288))</f>
        <v>2565836</v>
      </c>
      <c r="AD152" s="176" cm="1">
        <f t="array" ref="AD152">_xlfn.XLOOKUP(AD$1,'PY1 Data(H)'!$A$1:$BR$1,_xlfn.XLOOKUP($A152,'PY1 Data(H)'!$A$1:$A$288,'PY1 Data(H)'!$A$1:$BR$288))</f>
        <v>337426</v>
      </c>
      <c r="AE152" s="176" cm="1">
        <f t="array" ref="AE152">_xlfn.XLOOKUP(AE$1,'PY1 Data(H)'!$A$1:$BR$1,_xlfn.XLOOKUP($A152,'PY1 Data(H)'!$A$1:$A$288,'PY1 Data(H)'!$A$1:$BR$288))</f>
        <v>31000</v>
      </c>
      <c r="AF152" s="176" cm="1">
        <f t="array" ref="AF152">_xlfn.XLOOKUP(AF$1,'PY1 Data(H)'!$A$1:$BR$1,_xlfn.XLOOKUP($A152,'PY1 Data(H)'!$A$1:$A$288,'PY1 Data(H)'!$A$1:$BR$288))</f>
        <v>3798993</v>
      </c>
      <c r="AG152" s="176" cm="1">
        <f t="array" ref="AG152">_xlfn.XLOOKUP(AG$1,'PY1 Data(H)'!$A$1:$BR$1,_xlfn.XLOOKUP($A152,'PY1 Data(H)'!$A$1:$A$288,'PY1 Data(H)'!$A$1:$BR$288))</f>
        <v>7329500</v>
      </c>
      <c r="AH152" s="176" cm="1">
        <f t="array" ref="AH152">_xlfn.XLOOKUP(AH$1,'PY1 Data(H)'!$A$1:$BR$1,_xlfn.XLOOKUP($A152,'PY1 Data(H)'!$A$1:$A$288,'PY1 Data(H)'!$A$1:$BR$288))</f>
        <v>1677812</v>
      </c>
      <c r="AI152" s="176" cm="1">
        <f t="array" ref="AI152">_xlfn.XLOOKUP(AI$1,'PY1 Data(H)'!$A$1:$BR$1,_xlfn.XLOOKUP($A152,'PY1 Data(H)'!$A$1:$A$288,'PY1 Data(H)'!$A$1:$BR$288))</f>
        <v>0</v>
      </c>
      <c r="AJ152" s="176" cm="1">
        <f t="array" ref="AJ152">_xlfn.XLOOKUP(AJ$1,'PY1 Data(H)'!$A$1:$BR$1,_xlfn.XLOOKUP($A152,'PY1 Data(H)'!$A$1:$A$288,'PY1 Data(H)'!$A$1:$BR$288))</f>
        <v>620185</v>
      </c>
      <c r="AK152" s="176" cm="1">
        <f t="array" ref="AK152">_xlfn.XLOOKUP(AK$1,'PY1 Data(H)'!$A$1:$BR$1,_xlfn.XLOOKUP($A152,'PY1 Data(H)'!$A$1:$A$288,'PY1 Data(H)'!$A$1:$BR$288))</f>
        <v>87233</v>
      </c>
      <c r="AL152" s="176" cm="1">
        <f t="array" ref="AL152">_xlfn.XLOOKUP(AL$1,'PY1 Data(H)'!$A$1:$BR$1,_xlfn.XLOOKUP($A152,'PY1 Data(H)'!$A$1:$A$288,'PY1 Data(H)'!$A$1:$BR$288))</f>
        <v>0</v>
      </c>
      <c r="AM152" s="176" cm="1">
        <f t="array" ref="AM152">_xlfn.XLOOKUP(AM$1,'PY1 Data(H)'!$A$1:$BR$1,_xlfn.XLOOKUP($A152,'PY1 Data(H)'!$A$1:$A$288,'PY1 Data(H)'!$A$1:$BR$288))</f>
        <v>2448005</v>
      </c>
      <c r="AN152" s="176" cm="1">
        <f t="array" ref="AN152">_xlfn.XLOOKUP(AN$1,'PY1 Data(H)'!$A$1:$BR$1,_xlfn.XLOOKUP($A152,'PY1 Data(H)'!$A$1:$A$288,'PY1 Data(H)'!$A$1:$BR$288))</f>
        <v>230403</v>
      </c>
      <c r="AO152" s="176" cm="1">
        <f t="array" ref="AO152">_xlfn.XLOOKUP(AO$1,'PY1 Data(H)'!$A$1:$BR$1,_xlfn.XLOOKUP($A152,'PY1 Data(H)'!$A$1:$A$288,'PY1 Data(H)'!$A$1:$BR$288))</f>
        <v>395865</v>
      </c>
      <c r="AP152" s="176" cm="1">
        <f t="array" ref="AP152">_xlfn.XLOOKUP(AP$1,'PY1 Data(H)'!$A$1:$BR$1,_xlfn.XLOOKUP($A152,'PY1 Data(H)'!$A$1:$A$288,'PY1 Data(H)'!$A$1:$BR$288))</f>
        <v>0</v>
      </c>
      <c r="AQ152" s="176" cm="1">
        <f t="array" ref="AQ152">_xlfn.XLOOKUP(AQ$1,'PY1 Data(H)'!$A$1:$BR$1,_xlfn.XLOOKUP($A152,'PY1 Data(H)'!$A$1:$A$288,'PY1 Data(H)'!$A$1:$BR$288))</f>
        <v>110858</v>
      </c>
      <c r="AR152" s="176" cm="1">
        <f t="array" ref="AR152">_xlfn.XLOOKUP(AR$1,'PY1 Data(H)'!$A$1:$BR$1,_xlfn.XLOOKUP($A152,'PY1 Data(H)'!$A$1:$A$288,'PY1 Data(H)'!$A$1:$BR$288))</f>
        <v>125000</v>
      </c>
      <c r="AS152" s="176" cm="1">
        <f t="array" ref="AS152">_xlfn.XLOOKUP(AS$1,'PY1 Data(H)'!$A$1:$BR$1,_xlfn.XLOOKUP($A152,'PY1 Data(H)'!$A$1:$A$288,'PY1 Data(H)'!$A$1:$BR$288))</f>
        <v>0</v>
      </c>
      <c r="AT152" s="176" cm="1">
        <f t="array" ref="AT152">_xlfn.XLOOKUP(AT$1,'PY1 Data(H)'!$A$1:$BR$1,_xlfn.XLOOKUP($A152,'PY1 Data(H)'!$A$1:$A$288,'PY1 Data(H)'!$A$1:$BR$288))</f>
        <v>0</v>
      </c>
      <c r="AU152" s="176" cm="1">
        <f t="array" ref="AU152">_xlfn.XLOOKUP(AU$1,'PY1 Data(H)'!$A$1:$BR$1,_xlfn.XLOOKUP($A152,'PY1 Data(H)'!$A$1:$A$288,'PY1 Data(H)'!$A$1:$BR$288))</f>
        <v>230251</v>
      </c>
      <c r="AV152" s="176" cm="1">
        <f t="array" ref="AV152">_xlfn.XLOOKUP(AV$1,'PY1 Data(H)'!$A$1:$BR$1,_xlfn.XLOOKUP($A152,'PY1 Data(H)'!$A$1:$A$288,'PY1 Data(H)'!$A$1:$BR$288))</f>
        <v>0</v>
      </c>
      <c r="AW152" s="176" cm="1">
        <f t="array" ref="AW152">_xlfn.XLOOKUP(AW$1,'PY1 Data(H)'!$A$1:$BR$1,_xlfn.XLOOKUP($A152,'PY1 Data(H)'!$A$1:$A$288,'PY1 Data(H)'!$A$1:$BR$288))</f>
        <v>0</v>
      </c>
      <c r="AX152" s="176" cm="1">
        <f t="array" ref="AX152">_xlfn.XLOOKUP(AX$1,'PY1 Data(H)'!$A$1:$BR$1,_xlfn.XLOOKUP($A152,'PY1 Data(H)'!$A$1:$A$288,'PY1 Data(H)'!$A$1:$BR$288))</f>
        <v>0</v>
      </c>
      <c r="AY152" s="176" cm="1">
        <f t="array" ref="AY152">_xlfn.XLOOKUP(AY$1,'PY1 Data(H)'!$A$1:$BR$1,_xlfn.XLOOKUP($A152,'PY1 Data(H)'!$A$1:$A$288,'PY1 Data(H)'!$A$1:$BR$288))</f>
        <v>2802</v>
      </c>
      <c r="AZ152" s="176" cm="1">
        <f t="array" ref="AZ152">_xlfn.XLOOKUP(AZ$1,'PY1 Data(H)'!$A$1:$BR$1,_xlfn.XLOOKUP($A152,'PY1 Data(H)'!$A$1:$A$288,'PY1 Data(H)'!$A$1:$BR$288))</f>
        <v>594655</v>
      </c>
    </row>
    <row r="153" spans="1:52" x14ac:dyDescent="0.3">
      <c r="D153" s="176" t="e" cm="1">
        <f t="array" ref="D153">_xlfn.XLOOKUP(D$1,'PY1 Data(H)'!$A$1:$BR$1,_xlfn.XLOOKUP($A153,'PY1 Data(H)'!$A$1:$A$288,'PY1 Data(H)'!$A$1:$BR$288))</f>
        <v>#N/A</v>
      </c>
      <c r="E153" s="176" t="e" cm="1">
        <f t="array" ref="E153">_xlfn.XLOOKUP(E$1,'PY1 Data(H)'!$A$1:$BR$1,_xlfn.XLOOKUP($A153,'PY1 Data(H)'!$A$1:$A$288,'PY1 Data(H)'!$A$1:$BR$288))</f>
        <v>#N/A</v>
      </c>
      <c r="F153" s="176" t="e" cm="1">
        <f t="array" ref="F153">_xlfn.XLOOKUP(F$1,'PY1 Data(H)'!$A$1:$BR$1,_xlfn.XLOOKUP($A153,'PY1 Data(H)'!$A$1:$A$288,'PY1 Data(H)'!$A$1:$BR$288))</f>
        <v>#N/A</v>
      </c>
      <c r="G153" s="176" t="e" cm="1">
        <f t="array" ref="G153">_xlfn.XLOOKUP(G$1,'PY1 Data(H)'!$A$1:$BR$1,_xlfn.XLOOKUP($A153,'PY1 Data(H)'!$A$1:$A$288,'PY1 Data(H)'!$A$1:$BR$288))</f>
        <v>#N/A</v>
      </c>
      <c r="H153" s="176" t="e" cm="1">
        <f t="array" ref="H153">_xlfn.XLOOKUP(H$1,'PY1 Data(H)'!$A$1:$BR$1,_xlfn.XLOOKUP($A153,'PY1 Data(H)'!$A$1:$A$288,'PY1 Data(H)'!$A$1:$BR$288))</f>
        <v>#N/A</v>
      </c>
      <c r="I153" s="176" t="e" cm="1">
        <f t="array" ref="I153">_xlfn.XLOOKUP(I$1,'PY1 Data(H)'!$A$1:$BR$1,_xlfn.XLOOKUP($A153,'PY1 Data(H)'!$A$1:$A$288,'PY1 Data(H)'!$A$1:$BR$288))</f>
        <v>#N/A</v>
      </c>
      <c r="J153" s="176" t="e" cm="1">
        <f t="array" ref="J153">_xlfn.XLOOKUP(J$1,'PY1 Data(H)'!$A$1:$BR$1,_xlfn.XLOOKUP($A153,'PY1 Data(H)'!$A$1:$A$288,'PY1 Data(H)'!$A$1:$BR$288))</f>
        <v>#N/A</v>
      </c>
      <c r="K153" s="176" t="e" cm="1">
        <f t="array" ref="K153">_xlfn.XLOOKUP(K$1,'PY1 Data(H)'!$A$1:$BR$1,_xlfn.XLOOKUP($A153,'PY1 Data(H)'!$A$1:$A$288,'PY1 Data(H)'!$A$1:$BR$288))</f>
        <v>#N/A</v>
      </c>
      <c r="L153" s="176" t="e" cm="1">
        <f t="array" ref="L153">_xlfn.XLOOKUP(L$1,'PY1 Data(H)'!$A$1:$BR$1,_xlfn.XLOOKUP($A153,'PY1 Data(H)'!$A$1:$A$288,'PY1 Data(H)'!$A$1:$BR$288))</f>
        <v>#N/A</v>
      </c>
      <c r="M153" s="176" t="e" cm="1">
        <f t="array" ref="M153">_xlfn.XLOOKUP(M$1,'PY1 Data(H)'!$A$1:$BR$1,_xlfn.XLOOKUP($A153,'PY1 Data(H)'!$A$1:$A$288,'PY1 Data(H)'!$A$1:$BR$288))</f>
        <v>#N/A</v>
      </c>
      <c r="N153" s="176" t="e" cm="1">
        <f t="array" ref="N153">_xlfn.XLOOKUP(N$1,'PY1 Data(H)'!$A$1:$BR$1,_xlfn.XLOOKUP($A153,'PY1 Data(H)'!$A$1:$A$288,'PY1 Data(H)'!$A$1:$BR$288))</f>
        <v>#N/A</v>
      </c>
      <c r="O153" s="176" t="e" cm="1">
        <f t="array" ref="O153">_xlfn.XLOOKUP(O$1,'PY1 Data(H)'!$A$1:$BR$1,_xlfn.XLOOKUP($A153,'PY1 Data(H)'!$A$1:$A$288,'PY1 Data(H)'!$A$1:$BR$288))</f>
        <v>#N/A</v>
      </c>
      <c r="P153" s="176" t="e" cm="1">
        <f t="array" ref="P153">_xlfn.XLOOKUP(P$1,'PY1 Data(H)'!$A$1:$BR$1,_xlfn.XLOOKUP($A153,'PY1 Data(H)'!$A$1:$A$288,'PY1 Data(H)'!$A$1:$BR$288))</f>
        <v>#N/A</v>
      </c>
      <c r="Q153" s="176" t="e" cm="1">
        <f t="array" ref="Q153">_xlfn.XLOOKUP(Q$1,'PY1 Data(H)'!$A$1:$BR$1,_xlfn.XLOOKUP($A153,'PY1 Data(H)'!$A$1:$A$288,'PY1 Data(H)'!$A$1:$BR$288))</f>
        <v>#N/A</v>
      </c>
      <c r="R153" s="176" t="e" cm="1">
        <f t="array" ref="R153">_xlfn.XLOOKUP(R$1,'PY1 Data(H)'!$A$1:$BR$1,_xlfn.XLOOKUP($A153,'PY1 Data(H)'!$A$1:$A$288,'PY1 Data(H)'!$A$1:$BR$288))</f>
        <v>#N/A</v>
      </c>
      <c r="S153" s="176" t="e" cm="1">
        <f t="array" ref="S153">_xlfn.XLOOKUP(S$1,'PY1 Data(H)'!$A$1:$BR$1,_xlfn.XLOOKUP($A153,'PY1 Data(H)'!$A$1:$A$288,'PY1 Data(H)'!$A$1:$BR$288))</f>
        <v>#N/A</v>
      </c>
      <c r="T153" s="176" t="e" cm="1">
        <f t="array" ref="T153">_xlfn.XLOOKUP(T$1,'PY1 Data(H)'!$A$1:$BR$1,_xlfn.XLOOKUP($A153,'PY1 Data(H)'!$A$1:$A$288,'PY1 Data(H)'!$A$1:$BR$288))</f>
        <v>#N/A</v>
      </c>
      <c r="U153" s="176" t="e" cm="1">
        <f t="array" ref="U153">_xlfn.XLOOKUP(U$1,'PY1 Data(H)'!$A$1:$BR$1,_xlfn.XLOOKUP($A153,'PY1 Data(H)'!$A$1:$A$288,'PY1 Data(H)'!$A$1:$BR$288))</f>
        <v>#N/A</v>
      </c>
      <c r="V153" s="176" t="e" cm="1">
        <f t="array" ref="V153">_xlfn.XLOOKUP(V$1,'PY1 Data(H)'!$A$1:$BR$1,_xlfn.XLOOKUP($A153,'PY1 Data(H)'!$A$1:$A$288,'PY1 Data(H)'!$A$1:$BR$288))</f>
        <v>#N/A</v>
      </c>
      <c r="W153" s="176" t="e" cm="1">
        <f t="array" ref="W153">_xlfn.XLOOKUP(W$1,'PY1 Data(H)'!$A$1:$BR$1,_xlfn.XLOOKUP($A153,'PY1 Data(H)'!$A$1:$A$288,'PY1 Data(H)'!$A$1:$BR$288))</f>
        <v>#N/A</v>
      </c>
      <c r="X153" s="176" t="e" cm="1">
        <f t="array" ref="X153">_xlfn.XLOOKUP(X$1,'PY1 Data(H)'!$A$1:$BR$1,_xlfn.XLOOKUP($A153,'PY1 Data(H)'!$A$1:$A$288,'PY1 Data(H)'!$A$1:$BR$288))</f>
        <v>#N/A</v>
      </c>
      <c r="Y153" s="176" t="e" cm="1">
        <f t="array" ref="Y153">_xlfn.XLOOKUP(Y$1,'PY1 Data(H)'!$A$1:$BR$1,_xlfn.XLOOKUP($A153,'PY1 Data(H)'!$A$1:$A$288,'PY1 Data(H)'!$A$1:$BR$288))</f>
        <v>#N/A</v>
      </c>
      <c r="Z153" s="176" t="e" cm="1">
        <f t="array" ref="Z153">_xlfn.XLOOKUP(Z$1,'PY1 Data(H)'!$A$1:$BR$1,_xlfn.XLOOKUP($A153,'PY1 Data(H)'!$A$1:$A$288,'PY1 Data(H)'!$A$1:$BR$288))</f>
        <v>#N/A</v>
      </c>
      <c r="AA153" s="176" t="e" cm="1">
        <f t="array" ref="AA153">_xlfn.XLOOKUP(AA$1,'PY1 Data(H)'!$A$1:$BR$1,_xlfn.XLOOKUP($A153,'PY1 Data(H)'!$A$1:$A$288,'PY1 Data(H)'!$A$1:$BR$288))</f>
        <v>#N/A</v>
      </c>
      <c r="AB153" s="176" t="e" cm="1">
        <f t="array" ref="AB153">_xlfn.XLOOKUP(AB$1,'PY1 Data(H)'!$A$1:$BR$1,_xlfn.XLOOKUP($A153,'PY1 Data(H)'!$A$1:$A$288,'PY1 Data(H)'!$A$1:$BR$288))</f>
        <v>#N/A</v>
      </c>
      <c r="AC153" s="176" t="e" cm="1">
        <f t="array" ref="AC153">_xlfn.XLOOKUP(AC$1,'PY1 Data(H)'!$A$1:$BR$1,_xlfn.XLOOKUP($A153,'PY1 Data(H)'!$A$1:$A$288,'PY1 Data(H)'!$A$1:$BR$288))</f>
        <v>#N/A</v>
      </c>
      <c r="AD153" s="176" t="e" cm="1">
        <f t="array" ref="AD153">_xlfn.XLOOKUP(AD$1,'PY1 Data(H)'!$A$1:$BR$1,_xlfn.XLOOKUP($A153,'PY1 Data(H)'!$A$1:$A$288,'PY1 Data(H)'!$A$1:$BR$288))</f>
        <v>#N/A</v>
      </c>
      <c r="AE153" s="176" t="e" cm="1">
        <f t="array" ref="AE153">_xlfn.XLOOKUP(AE$1,'PY1 Data(H)'!$A$1:$BR$1,_xlfn.XLOOKUP($A153,'PY1 Data(H)'!$A$1:$A$288,'PY1 Data(H)'!$A$1:$BR$288))</f>
        <v>#N/A</v>
      </c>
      <c r="AF153" s="176" t="e" cm="1">
        <f t="array" ref="AF153">_xlfn.XLOOKUP(AF$1,'PY1 Data(H)'!$A$1:$BR$1,_xlfn.XLOOKUP($A153,'PY1 Data(H)'!$A$1:$A$288,'PY1 Data(H)'!$A$1:$BR$288))</f>
        <v>#N/A</v>
      </c>
      <c r="AG153" s="176" t="e" cm="1">
        <f t="array" ref="AG153">_xlfn.XLOOKUP(AG$1,'PY1 Data(H)'!$A$1:$BR$1,_xlfn.XLOOKUP($A153,'PY1 Data(H)'!$A$1:$A$288,'PY1 Data(H)'!$A$1:$BR$288))</f>
        <v>#N/A</v>
      </c>
      <c r="AH153" s="176" t="e" cm="1">
        <f t="array" ref="AH153">_xlfn.XLOOKUP(AH$1,'PY1 Data(H)'!$A$1:$BR$1,_xlfn.XLOOKUP($A153,'PY1 Data(H)'!$A$1:$A$288,'PY1 Data(H)'!$A$1:$BR$288))</f>
        <v>#N/A</v>
      </c>
      <c r="AI153" s="176" t="e" cm="1">
        <f t="array" ref="AI153">_xlfn.XLOOKUP(AI$1,'PY1 Data(H)'!$A$1:$BR$1,_xlfn.XLOOKUP($A153,'PY1 Data(H)'!$A$1:$A$288,'PY1 Data(H)'!$A$1:$BR$288))</f>
        <v>#N/A</v>
      </c>
      <c r="AJ153" s="176" t="e" cm="1">
        <f t="array" ref="AJ153">_xlfn.XLOOKUP(AJ$1,'PY1 Data(H)'!$A$1:$BR$1,_xlfn.XLOOKUP($A153,'PY1 Data(H)'!$A$1:$A$288,'PY1 Data(H)'!$A$1:$BR$288))</f>
        <v>#N/A</v>
      </c>
      <c r="AK153" s="176" t="e" cm="1">
        <f t="array" ref="AK153">_xlfn.XLOOKUP(AK$1,'PY1 Data(H)'!$A$1:$BR$1,_xlfn.XLOOKUP($A153,'PY1 Data(H)'!$A$1:$A$288,'PY1 Data(H)'!$A$1:$BR$288))</f>
        <v>#N/A</v>
      </c>
      <c r="AL153" s="176" t="e" cm="1">
        <f t="array" ref="AL153">_xlfn.XLOOKUP(AL$1,'PY1 Data(H)'!$A$1:$BR$1,_xlfn.XLOOKUP($A153,'PY1 Data(H)'!$A$1:$A$288,'PY1 Data(H)'!$A$1:$BR$288))</f>
        <v>#N/A</v>
      </c>
      <c r="AM153" s="176" t="e" cm="1">
        <f t="array" ref="AM153">_xlfn.XLOOKUP(AM$1,'PY1 Data(H)'!$A$1:$BR$1,_xlfn.XLOOKUP($A153,'PY1 Data(H)'!$A$1:$A$288,'PY1 Data(H)'!$A$1:$BR$288))</f>
        <v>#N/A</v>
      </c>
      <c r="AN153" s="176" t="e" cm="1">
        <f t="array" ref="AN153">_xlfn.XLOOKUP(AN$1,'PY1 Data(H)'!$A$1:$BR$1,_xlfn.XLOOKUP($A153,'PY1 Data(H)'!$A$1:$A$288,'PY1 Data(H)'!$A$1:$BR$288))</f>
        <v>#N/A</v>
      </c>
      <c r="AO153" s="176" t="e" cm="1">
        <f t="array" ref="AO153">_xlfn.XLOOKUP(AO$1,'PY1 Data(H)'!$A$1:$BR$1,_xlfn.XLOOKUP($A153,'PY1 Data(H)'!$A$1:$A$288,'PY1 Data(H)'!$A$1:$BR$288))</f>
        <v>#N/A</v>
      </c>
      <c r="AP153" s="176" t="e" cm="1">
        <f t="array" ref="AP153">_xlfn.XLOOKUP(AP$1,'PY1 Data(H)'!$A$1:$BR$1,_xlfn.XLOOKUP($A153,'PY1 Data(H)'!$A$1:$A$288,'PY1 Data(H)'!$A$1:$BR$288))</f>
        <v>#N/A</v>
      </c>
      <c r="AQ153" s="176" t="e" cm="1">
        <f t="array" ref="AQ153">_xlfn.XLOOKUP(AQ$1,'PY1 Data(H)'!$A$1:$BR$1,_xlfn.XLOOKUP($A153,'PY1 Data(H)'!$A$1:$A$288,'PY1 Data(H)'!$A$1:$BR$288))</f>
        <v>#N/A</v>
      </c>
      <c r="AR153" s="176" t="e" cm="1">
        <f t="array" ref="AR153">_xlfn.XLOOKUP(AR$1,'PY1 Data(H)'!$A$1:$BR$1,_xlfn.XLOOKUP($A153,'PY1 Data(H)'!$A$1:$A$288,'PY1 Data(H)'!$A$1:$BR$288))</f>
        <v>#N/A</v>
      </c>
      <c r="AS153" s="176" t="e" cm="1">
        <f t="array" ref="AS153">_xlfn.XLOOKUP(AS$1,'PY1 Data(H)'!$A$1:$BR$1,_xlfn.XLOOKUP($A153,'PY1 Data(H)'!$A$1:$A$288,'PY1 Data(H)'!$A$1:$BR$288))</f>
        <v>#N/A</v>
      </c>
      <c r="AT153" s="176" t="e" cm="1">
        <f t="array" ref="AT153">_xlfn.XLOOKUP(AT$1,'PY1 Data(H)'!$A$1:$BR$1,_xlfn.XLOOKUP($A153,'PY1 Data(H)'!$A$1:$A$288,'PY1 Data(H)'!$A$1:$BR$288))</f>
        <v>#N/A</v>
      </c>
      <c r="AU153" s="176" t="e" cm="1">
        <f t="array" ref="AU153">_xlfn.XLOOKUP(AU$1,'PY1 Data(H)'!$A$1:$BR$1,_xlfn.XLOOKUP($A153,'PY1 Data(H)'!$A$1:$A$288,'PY1 Data(H)'!$A$1:$BR$288))</f>
        <v>#N/A</v>
      </c>
      <c r="AV153" s="176" t="e" cm="1">
        <f t="array" ref="AV153">_xlfn.XLOOKUP(AV$1,'PY1 Data(H)'!$A$1:$BR$1,_xlfn.XLOOKUP($A153,'PY1 Data(H)'!$A$1:$A$288,'PY1 Data(H)'!$A$1:$BR$288))</f>
        <v>#N/A</v>
      </c>
      <c r="AW153" s="176" t="e" cm="1">
        <f t="array" ref="AW153">_xlfn.XLOOKUP(AW$1,'PY1 Data(H)'!$A$1:$BR$1,_xlfn.XLOOKUP($A153,'PY1 Data(H)'!$A$1:$A$288,'PY1 Data(H)'!$A$1:$BR$288))</f>
        <v>#N/A</v>
      </c>
      <c r="AX153" s="176" t="e" cm="1">
        <f t="array" ref="AX153">_xlfn.XLOOKUP(AX$1,'PY1 Data(H)'!$A$1:$BR$1,_xlfn.XLOOKUP($A153,'PY1 Data(H)'!$A$1:$A$288,'PY1 Data(H)'!$A$1:$BR$288))</f>
        <v>#N/A</v>
      </c>
      <c r="AY153" s="176" t="e" cm="1">
        <f t="array" ref="AY153">_xlfn.XLOOKUP(AY$1,'PY1 Data(H)'!$A$1:$BR$1,_xlfn.XLOOKUP($A153,'PY1 Data(H)'!$A$1:$A$288,'PY1 Data(H)'!$A$1:$BR$288))</f>
        <v>#N/A</v>
      </c>
      <c r="AZ153" s="176" t="e" cm="1">
        <f t="array" ref="AZ153">_xlfn.XLOOKUP(AZ$1,'PY1 Data(H)'!$A$1:$BR$1,_xlfn.XLOOKUP($A153,'PY1 Data(H)'!$A$1:$A$288,'PY1 Data(H)'!$A$1:$BR$288))</f>
        <v>#N/A</v>
      </c>
    </row>
    <row r="154" spans="1:52" x14ac:dyDescent="0.3">
      <c r="A154">
        <v>55</v>
      </c>
      <c r="D154" s="176" cm="1">
        <f t="array" ref="D154">_xlfn.XLOOKUP(D$1,'PY1 Data(H)'!$A$1:$BR$1,_xlfn.XLOOKUP($A154,'PY1 Data(H)'!$A$1:$A$288,'PY1 Data(H)'!$A$1:$BR$288))</f>
        <v>0</v>
      </c>
      <c r="E154" s="176" cm="1">
        <f t="array" ref="E154">_xlfn.XLOOKUP(E$1,'PY1 Data(H)'!$A$1:$BR$1,_xlfn.XLOOKUP($A154,'PY1 Data(H)'!$A$1:$A$288,'PY1 Data(H)'!$A$1:$BR$288))</f>
        <v>0</v>
      </c>
      <c r="F154" s="176" cm="1">
        <f t="array" ref="F154">_xlfn.XLOOKUP(F$1,'PY1 Data(H)'!$A$1:$BR$1,_xlfn.XLOOKUP($A154,'PY1 Data(H)'!$A$1:$A$288,'PY1 Data(H)'!$A$1:$BR$288))</f>
        <v>0</v>
      </c>
      <c r="G154" s="176" cm="1">
        <f t="array" ref="G154">_xlfn.XLOOKUP(G$1,'PY1 Data(H)'!$A$1:$BR$1,_xlfn.XLOOKUP($A154,'PY1 Data(H)'!$A$1:$A$288,'PY1 Data(H)'!$A$1:$BR$288))</f>
        <v>0</v>
      </c>
      <c r="H154" s="176" cm="1">
        <f t="array" ref="H154">_xlfn.XLOOKUP(H$1,'PY1 Data(H)'!$A$1:$BR$1,_xlfn.XLOOKUP($A154,'PY1 Data(H)'!$A$1:$A$288,'PY1 Data(H)'!$A$1:$BR$288))</f>
        <v>0</v>
      </c>
      <c r="I154" s="176" cm="1">
        <f t="array" ref="I154">_xlfn.XLOOKUP(I$1,'PY1 Data(H)'!$A$1:$BR$1,_xlfn.XLOOKUP($A154,'PY1 Data(H)'!$A$1:$A$288,'PY1 Data(H)'!$A$1:$BR$288))</f>
        <v>0</v>
      </c>
      <c r="J154" s="176" cm="1">
        <f t="array" ref="J154">_xlfn.XLOOKUP(J$1,'PY1 Data(H)'!$A$1:$BR$1,_xlfn.XLOOKUP($A154,'PY1 Data(H)'!$A$1:$A$288,'PY1 Data(H)'!$A$1:$BR$288))</f>
        <v>0</v>
      </c>
      <c r="K154" s="176" cm="1">
        <f t="array" ref="K154">_xlfn.XLOOKUP(K$1,'PY1 Data(H)'!$A$1:$BR$1,_xlfn.XLOOKUP($A154,'PY1 Data(H)'!$A$1:$A$288,'PY1 Data(H)'!$A$1:$BR$288))</f>
        <v>0</v>
      </c>
      <c r="L154" s="176" cm="1">
        <f t="array" ref="L154">_xlfn.XLOOKUP(L$1,'PY1 Data(H)'!$A$1:$BR$1,_xlfn.XLOOKUP($A154,'PY1 Data(H)'!$A$1:$A$288,'PY1 Data(H)'!$A$1:$BR$288))</f>
        <v>0</v>
      </c>
      <c r="M154" s="176" cm="1">
        <f t="array" ref="M154">_xlfn.XLOOKUP(M$1,'PY1 Data(H)'!$A$1:$BR$1,_xlfn.XLOOKUP($A154,'PY1 Data(H)'!$A$1:$A$288,'PY1 Data(H)'!$A$1:$BR$288))</f>
        <v>0</v>
      </c>
      <c r="N154" s="176" cm="1">
        <f t="array" ref="N154">_xlfn.XLOOKUP(N$1,'PY1 Data(H)'!$A$1:$BR$1,_xlfn.XLOOKUP($A154,'PY1 Data(H)'!$A$1:$A$288,'PY1 Data(H)'!$A$1:$BR$288))</f>
        <v>0</v>
      </c>
      <c r="O154" s="176" cm="1">
        <f t="array" ref="O154">_xlfn.XLOOKUP(O$1,'PY1 Data(H)'!$A$1:$BR$1,_xlfn.XLOOKUP($A154,'PY1 Data(H)'!$A$1:$A$288,'PY1 Data(H)'!$A$1:$BR$288))</f>
        <v>0</v>
      </c>
      <c r="P154" s="176" cm="1">
        <f t="array" ref="P154">_xlfn.XLOOKUP(P$1,'PY1 Data(H)'!$A$1:$BR$1,_xlfn.XLOOKUP($A154,'PY1 Data(H)'!$A$1:$A$288,'PY1 Data(H)'!$A$1:$BR$288))</f>
        <v>43613848</v>
      </c>
      <c r="Q154" s="176" cm="1">
        <f t="array" ref="Q154">_xlfn.XLOOKUP(Q$1,'PY1 Data(H)'!$A$1:$BR$1,_xlfn.XLOOKUP($A154,'PY1 Data(H)'!$A$1:$A$288,'PY1 Data(H)'!$A$1:$BR$288))</f>
        <v>0</v>
      </c>
      <c r="R154" s="176" cm="1">
        <f t="array" ref="R154">_xlfn.XLOOKUP(R$1,'PY1 Data(H)'!$A$1:$BR$1,_xlfn.XLOOKUP($A154,'PY1 Data(H)'!$A$1:$A$288,'PY1 Data(H)'!$A$1:$BR$288))</f>
        <v>0</v>
      </c>
      <c r="S154" s="176" cm="1">
        <f t="array" ref="S154">_xlfn.XLOOKUP(S$1,'PY1 Data(H)'!$A$1:$BR$1,_xlfn.XLOOKUP($A154,'PY1 Data(H)'!$A$1:$A$288,'PY1 Data(H)'!$A$1:$BR$288))</f>
        <v>0</v>
      </c>
      <c r="T154" s="176" cm="1">
        <f t="array" ref="T154">_xlfn.XLOOKUP(T$1,'PY1 Data(H)'!$A$1:$BR$1,_xlfn.XLOOKUP($A154,'PY1 Data(H)'!$A$1:$A$288,'PY1 Data(H)'!$A$1:$BR$288))</f>
        <v>0</v>
      </c>
      <c r="U154" s="176" cm="1">
        <f t="array" ref="U154">_xlfn.XLOOKUP(U$1,'PY1 Data(H)'!$A$1:$BR$1,_xlfn.XLOOKUP($A154,'PY1 Data(H)'!$A$1:$A$288,'PY1 Data(H)'!$A$1:$BR$288))</f>
        <v>23909881</v>
      </c>
      <c r="V154" s="176" cm="1">
        <f t="array" ref="V154">_xlfn.XLOOKUP(V$1,'PY1 Data(H)'!$A$1:$BR$1,_xlfn.XLOOKUP($A154,'PY1 Data(H)'!$A$1:$A$288,'PY1 Data(H)'!$A$1:$BR$288))</f>
        <v>0</v>
      </c>
      <c r="W154" s="176" cm="1">
        <f t="array" ref="W154">_xlfn.XLOOKUP(W$1,'PY1 Data(H)'!$A$1:$BR$1,_xlfn.XLOOKUP($A154,'PY1 Data(H)'!$A$1:$A$288,'PY1 Data(H)'!$A$1:$BR$288))</f>
        <v>0</v>
      </c>
      <c r="X154" s="176" cm="1">
        <f t="array" ref="X154">_xlfn.XLOOKUP(X$1,'PY1 Data(H)'!$A$1:$BR$1,_xlfn.XLOOKUP($A154,'PY1 Data(H)'!$A$1:$A$288,'PY1 Data(H)'!$A$1:$BR$288))</f>
        <v>0</v>
      </c>
      <c r="Y154" s="176" cm="1">
        <f t="array" ref="Y154">_xlfn.XLOOKUP(Y$1,'PY1 Data(H)'!$A$1:$BR$1,_xlfn.XLOOKUP($A154,'PY1 Data(H)'!$A$1:$A$288,'PY1 Data(H)'!$A$1:$BR$288))</f>
        <v>0</v>
      </c>
      <c r="Z154" s="176" cm="1">
        <f t="array" ref="Z154">_xlfn.XLOOKUP(Z$1,'PY1 Data(H)'!$A$1:$BR$1,_xlfn.XLOOKUP($A154,'PY1 Data(H)'!$A$1:$A$288,'PY1 Data(H)'!$A$1:$BR$288))</f>
        <v>0</v>
      </c>
      <c r="AA154" s="176" cm="1">
        <f t="array" ref="AA154">_xlfn.XLOOKUP(AA$1,'PY1 Data(H)'!$A$1:$BR$1,_xlfn.XLOOKUP($A154,'PY1 Data(H)'!$A$1:$A$288,'PY1 Data(H)'!$A$1:$BR$288))</f>
        <v>0</v>
      </c>
      <c r="AB154" s="176" cm="1">
        <f t="array" ref="AB154">_xlfn.XLOOKUP(AB$1,'PY1 Data(H)'!$A$1:$BR$1,_xlfn.XLOOKUP($A154,'PY1 Data(H)'!$A$1:$A$288,'PY1 Data(H)'!$A$1:$BR$288))</f>
        <v>0</v>
      </c>
      <c r="AC154" s="176" cm="1">
        <f t="array" ref="AC154">_xlfn.XLOOKUP(AC$1,'PY1 Data(H)'!$A$1:$BR$1,_xlfn.XLOOKUP($A154,'PY1 Data(H)'!$A$1:$A$288,'PY1 Data(H)'!$A$1:$BR$288))</f>
        <v>0</v>
      </c>
      <c r="AD154" s="176" cm="1">
        <f t="array" ref="AD154">_xlfn.XLOOKUP(AD$1,'PY1 Data(H)'!$A$1:$BR$1,_xlfn.XLOOKUP($A154,'PY1 Data(H)'!$A$1:$A$288,'PY1 Data(H)'!$A$1:$BR$288))</f>
        <v>0</v>
      </c>
      <c r="AE154" s="176" cm="1">
        <f t="array" ref="AE154">_xlfn.XLOOKUP(AE$1,'PY1 Data(H)'!$A$1:$BR$1,_xlfn.XLOOKUP($A154,'PY1 Data(H)'!$A$1:$A$288,'PY1 Data(H)'!$A$1:$BR$288))</f>
        <v>0</v>
      </c>
      <c r="AF154" s="176" cm="1">
        <f t="array" ref="AF154">_xlfn.XLOOKUP(AF$1,'PY1 Data(H)'!$A$1:$BR$1,_xlfn.XLOOKUP($A154,'PY1 Data(H)'!$A$1:$A$288,'PY1 Data(H)'!$A$1:$BR$288))</f>
        <v>0</v>
      </c>
      <c r="AG154" s="176" cm="1">
        <f t="array" ref="AG154">_xlfn.XLOOKUP(AG$1,'PY1 Data(H)'!$A$1:$BR$1,_xlfn.XLOOKUP($A154,'PY1 Data(H)'!$A$1:$A$288,'PY1 Data(H)'!$A$1:$BR$288))</f>
        <v>0</v>
      </c>
      <c r="AH154" s="176" cm="1">
        <f t="array" ref="AH154">_xlfn.XLOOKUP(AH$1,'PY1 Data(H)'!$A$1:$BR$1,_xlfn.XLOOKUP($A154,'PY1 Data(H)'!$A$1:$A$288,'PY1 Data(H)'!$A$1:$BR$288))</f>
        <v>0</v>
      </c>
      <c r="AI154" s="176" cm="1">
        <f t="array" ref="AI154">_xlfn.XLOOKUP(AI$1,'PY1 Data(H)'!$A$1:$BR$1,_xlfn.XLOOKUP($A154,'PY1 Data(H)'!$A$1:$A$288,'PY1 Data(H)'!$A$1:$BR$288))</f>
        <v>0</v>
      </c>
      <c r="AJ154" s="176" cm="1">
        <f t="array" ref="AJ154">_xlfn.XLOOKUP(AJ$1,'PY1 Data(H)'!$A$1:$BR$1,_xlfn.XLOOKUP($A154,'PY1 Data(H)'!$A$1:$A$288,'PY1 Data(H)'!$A$1:$BR$288))</f>
        <v>0</v>
      </c>
      <c r="AK154" s="176" cm="1">
        <f t="array" ref="AK154">_xlfn.XLOOKUP(AK$1,'PY1 Data(H)'!$A$1:$BR$1,_xlfn.XLOOKUP($A154,'PY1 Data(H)'!$A$1:$A$288,'PY1 Data(H)'!$A$1:$BR$288))</f>
        <v>0</v>
      </c>
      <c r="AL154" s="176" cm="1">
        <f t="array" ref="AL154">_xlfn.XLOOKUP(AL$1,'PY1 Data(H)'!$A$1:$BR$1,_xlfn.XLOOKUP($A154,'PY1 Data(H)'!$A$1:$A$288,'PY1 Data(H)'!$A$1:$BR$288))</f>
        <v>-161164</v>
      </c>
      <c r="AM154" s="176" cm="1">
        <f t="array" ref="AM154">_xlfn.XLOOKUP(AM$1,'PY1 Data(H)'!$A$1:$BR$1,_xlfn.XLOOKUP($A154,'PY1 Data(H)'!$A$1:$A$288,'PY1 Data(H)'!$A$1:$BR$288))</f>
        <v>0</v>
      </c>
      <c r="AN154" s="176" cm="1">
        <f t="array" ref="AN154">_xlfn.XLOOKUP(AN$1,'PY1 Data(H)'!$A$1:$BR$1,_xlfn.XLOOKUP($A154,'PY1 Data(H)'!$A$1:$A$288,'PY1 Data(H)'!$A$1:$BR$288))</f>
        <v>0</v>
      </c>
      <c r="AO154" s="176" cm="1">
        <f t="array" ref="AO154">_xlfn.XLOOKUP(AO$1,'PY1 Data(H)'!$A$1:$BR$1,_xlfn.XLOOKUP($A154,'PY1 Data(H)'!$A$1:$A$288,'PY1 Data(H)'!$A$1:$BR$288))</f>
        <v>0</v>
      </c>
      <c r="AP154" s="176" cm="1">
        <f t="array" ref="AP154">_xlfn.XLOOKUP(AP$1,'PY1 Data(H)'!$A$1:$BR$1,_xlfn.XLOOKUP($A154,'PY1 Data(H)'!$A$1:$A$288,'PY1 Data(H)'!$A$1:$BR$288))</f>
        <v>0</v>
      </c>
      <c r="AQ154" s="176" cm="1">
        <f t="array" ref="AQ154">_xlfn.XLOOKUP(AQ$1,'PY1 Data(H)'!$A$1:$BR$1,_xlfn.XLOOKUP($A154,'PY1 Data(H)'!$A$1:$A$288,'PY1 Data(H)'!$A$1:$BR$288))</f>
        <v>0</v>
      </c>
      <c r="AR154" s="176" cm="1">
        <f t="array" ref="AR154">_xlfn.XLOOKUP(AR$1,'PY1 Data(H)'!$A$1:$BR$1,_xlfn.XLOOKUP($A154,'PY1 Data(H)'!$A$1:$A$288,'PY1 Data(H)'!$A$1:$BR$288))</f>
        <v>0</v>
      </c>
      <c r="AS154" s="176" cm="1">
        <f t="array" ref="AS154">_xlfn.XLOOKUP(AS$1,'PY1 Data(H)'!$A$1:$BR$1,_xlfn.XLOOKUP($A154,'PY1 Data(H)'!$A$1:$A$288,'PY1 Data(H)'!$A$1:$BR$288))</f>
        <v>0</v>
      </c>
      <c r="AT154" s="176" cm="1">
        <f t="array" ref="AT154">_xlfn.XLOOKUP(AT$1,'PY1 Data(H)'!$A$1:$BR$1,_xlfn.XLOOKUP($A154,'PY1 Data(H)'!$A$1:$A$288,'PY1 Data(H)'!$A$1:$BR$288))</f>
        <v>0</v>
      </c>
      <c r="AU154" s="176" cm="1">
        <f t="array" ref="AU154">_xlfn.XLOOKUP(AU$1,'PY1 Data(H)'!$A$1:$BR$1,_xlfn.XLOOKUP($A154,'PY1 Data(H)'!$A$1:$A$288,'PY1 Data(H)'!$A$1:$BR$288))</f>
        <v>0</v>
      </c>
      <c r="AV154" s="176" cm="1">
        <f t="array" ref="AV154">_xlfn.XLOOKUP(AV$1,'PY1 Data(H)'!$A$1:$BR$1,_xlfn.XLOOKUP($A154,'PY1 Data(H)'!$A$1:$A$288,'PY1 Data(H)'!$A$1:$BR$288))</f>
        <v>0</v>
      </c>
      <c r="AW154" s="176" cm="1">
        <f t="array" ref="AW154">_xlfn.XLOOKUP(AW$1,'PY1 Data(H)'!$A$1:$BR$1,_xlfn.XLOOKUP($A154,'PY1 Data(H)'!$A$1:$A$288,'PY1 Data(H)'!$A$1:$BR$288))</f>
        <v>0</v>
      </c>
      <c r="AX154" s="176" cm="1">
        <f t="array" ref="AX154">_xlfn.XLOOKUP(AX$1,'PY1 Data(H)'!$A$1:$BR$1,_xlfn.XLOOKUP($A154,'PY1 Data(H)'!$A$1:$A$288,'PY1 Data(H)'!$A$1:$BR$288))</f>
        <v>0</v>
      </c>
      <c r="AY154" s="176" cm="1">
        <f t="array" ref="AY154">_xlfn.XLOOKUP(AY$1,'PY1 Data(H)'!$A$1:$BR$1,_xlfn.XLOOKUP($A154,'PY1 Data(H)'!$A$1:$A$288,'PY1 Data(H)'!$A$1:$BR$288))</f>
        <v>0</v>
      </c>
      <c r="AZ154" s="176" cm="1">
        <f t="array" ref="AZ154">_xlfn.XLOOKUP(AZ$1,'PY1 Data(H)'!$A$1:$BR$1,_xlfn.XLOOKUP($A154,'PY1 Data(H)'!$A$1:$A$288,'PY1 Data(H)'!$A$1:$BR$288))</f>
        <v>0</v>
      </c>
    </row>
    <row r="155" spans="1:52" x14ac:dyDescent="0.3">
      <c r="A155">
        <v>101</v>
      </c>
      <c r="D155" s="176" cm="1">
        <f t="array" ref="D155">_xlfn.XLOOKUP(D$1,'PY1 Data(H)'!$A$1:$BR$1,_xlfn.XLOOKUP($A155,'PY1 Data(H)'!$A$1:$A$288,'PY1 Data(H)'!$A$1:$BR$288))</f>
        <v>0</v>
      </c>
      <c r="E155" s="176" cm="1">
        <f t="array" ref="E155">_xlfn.XLOOKUP(E$1,'PY1 Data(H)'!$A$1:$BR$1,_xlfn.XLOOKUP($A155,'PY1 Data(H)'!$A$1:$A$288,'PY1 Data(H)'!$A$1:$BR$288))</f>
        <v>0</v>
      </c>
      <c r="F155" s="176" cm="1">
        <f t="array" ref="F155">_xlfn.XLOOKUP(F$1,'PY1 Data(H)'!$A$1:$BR$1,_xlfn.XLOOKUP($A155,'PY1 Data(H)'!$A$1:$A$288,'PY1 Data(H)'!$A$1:$BR$288))</f>
        <v>0</v>
      </c>
      <c r="G155" s="176" cm="1">
        <f t="array" ref="G155">_xlfn.XLOOKUP(G$1,'PY1 Data(H)'!$A$1:$BR$1,_xlfn.XLOOKUP($A155,'PY1 Data(H)'!$A$1:$A$288,'PY1 Data(H)'!$A$1:$BR$288))</f>
        <v>0</v>
      </c>
      <c r="H155" s="176" cm="1">
        <f t="array" ref="H155">_xlfn.XLOOKUP(H$1,'PY1 Data(H)'!$A$1:$BR$1,_xlfn.XLOOKUP($A155,'PY1 Data(H)'!$A$1:$A$288,'PY1 Data(H)'!$A$1:$BR$288))</f>
        <v>0</v>
      </c>
      <c r="I155" s="176" cm="1">
        <f t="array" ref="I155">_xlfn.XLOOKUP(I$1,'PY1 Data(H)'!$A$1:$BR$1,_xlfn.XLOOKUP($A155,'PY1 Data(H)'!$A$1:$A$288,'PY1 Data(H)'!$A$1:$BR$288))</f>
        <v>0</v>
      </c>
      <c r="J155" s="176" cm="1">
        <f t="array" ref="J155">_xlfn.XLOOKUP(J$1,'PY1 Data(H)'!$A$1:$BR$1,_xlfn.XLOOKUP($A155,'PY1 Data(H)'!$A$1:$A$288,'PY1 Data(H)'!$A$1:$BR$288))</f>
        <v>0</v>
      </c>
      <c r="K155" s="176" cm="1">
        <f t="array" ref="K155">_xlfn.XLOOKUP(K$1,'PY1 Data(H)'!$A$1:$BR$1,_xlfn.XLOOKUP($A155,'PY1 Data(H)'!$A$1:$A$288,'PY1 Data(H)'!$A$1:$BR$288))</f>
        <v>0</v>
      </c>
      <c r="L155" s="176" cm="1">
        <f t="array" ref="L155">_xlfn.XLOOKUP(L$1,'PY1 Data(H)'!$A$1:$BR$1,_xlfn.XLOOKUP($A155,'PY1 Data(H)'!$A$1:$A$288,'PY1 Data(H)'!$A$1:$BR$288))</f>
        <v>0</v>
      </c>
      <c r="M155" s="176" cm="1">
        <f t="array" ref="M155">_xlfn.XLOOKUP(M$1,'PY1 Data(H)'!$A$1:$BR$1,_xlfn.XLOOKUP($A155,'PY1 Data(H)'!$A$1:$A$288,'PY1 Data(H)'!$A$1:$BR$288))</f>
        <v>0</v>
      </c>
      <c r="N155" s="176" cm="1">
        <f t="array" ref="N155">_xlfn.XLOOKUP(N$1,'PY1 Data(H)'!$A$1:$BR$1,_xlfn.XLOOKUP($A155,'PY1 Data(H)'!$A$1:$A$288,'PY1 Data(H)'!$A$1:$BR$288))</f>
        <v>0</v>
      </c>
      <c r="O155" s="176" cm="1">
        <f t="array" ref="O155">_xlfn.XLOOKUP(O$1,'PY1 Data(H)'!$A$1:$BR$1,_xlfn.XLOOKUP($A155,'PY1 Data(H)'!$A$1:$A$288,'PY1 Data(H)'!$A$1:$BR$288))</f>
        <v>0</v>
      </c>
      <c r="P155" s="176" cm="1">
        <f t="array" ref="P155">_xlfn.XLOOKUP(P$1,'PY1 Data(H)'!$A$1:$BR$1,_xlfn.XLOOKUP($A155,'PY1 Data(H)'!$A$1:$A$288,'PY1 Data(H)'!$A$1:$BR$288))</f>
        <v>33576874</v>
      </c>
      <c r="Q155" s="176" cm="1">
        <f t="array" ref="Q155">_xlfn.XLOOKUP(Q$1,'PY1 Data(H)'!$A$1:$BR$1,_xlfn.XLOOKUP($A155,'PY1 Data(H)'!$A$1:$A$288,'PY1 Data(H)'!$A$1:$BR$288))</f>
        <v>0</v>
      </c>
      <c r="R155" s="176" cm="1">
        <f t="array" ref="R155">_xlfn.XLOOKUP(R$1,'PY1 Data(H)'!$A$1:$BR$1,_xlfn.XLOOKUP($A155,'PY1 Data(H)'!$A$1:$A$288,'PY1 Data(H)'!$A$1:$BR$288))</f>
        <v>0</v>
      </c>
      <c r="S155" s="176" cm="1">
        <f t="array" ref="S155">_xlfn.XLOOKUP(S$1,'PY1 Data(H)'!$A$1:$BR$1,_xlfn.XLOOKUP($A155,'PY1 Data(H)'!$A$1:$A$288,'PY1 Data(H)'!$A$1:$BR$288))</f>
        <v>0</v>
      </c>
      <c r="T155" s="176" cm="1">
        <f t="array" ref="T155">_xlfn.XLOOKUP(T$1,'PY1 Data(H)'!$A$1:$BR$1,_xlfn.XLOOKUP($A155,'PY1 Data(H)'!$A$1:$A$288,'PY1 Data(H)'!$A$1:$BR$288))</f>
        <v>0</v>
      </c>
      <c r="U155" s="176" cm="1">
        <f t="array" ref="U155">_xlfn.XLOOKUP(U$1,'PY1 Data(H)'!$A$1:$BR$1,_xlfn.XLOOKUP($A155,'PY1 Data(H)'!$A$1:$A$288,'PY1 Data(H)'!$A$1:$BR$288))</f>
        <v>22986060</v>
      </c>
      <c r="V155" s="176" cm="1">
        <f t="array" ref="V155">_xlfn.XLOOKUP(V$1,'PY1 Data(H)'!$A$1:$BR$1,_xlfn.XLOOKUP($A155,'PY1 Data(H)'!$A$1:$A$288,'PY1 Data(H)'!$A$1:$BR$288))</f>
        <v>0</v>
      </c>
      <c r="W155" s="176" cm="1">
        <f t="array" ref="W155">_xlfn.XLOOKUP(W$1,'PY1 Data(H)'!$A$1:$BR$1,_xlfn.XLOOKUP($A155,'PY1 Data(H)'!$A$1:$A$288,'PY1 Data(H)'!$A$1:$BR$288))</f>
        <v>0</v>
      </c>
      <c r="X155" s="176" cm="1">
        <f t="array" ref="X155">_xlfn.XLOOKUP(X$1,'PY1 Data(H)'!$A$1:$BR$1,_xlfn.XLOOKUP($A155,'PY1 Data(H)'!$A$1:$A$288,'PY1 Data(H)'!$A$1:$BR$288))</f>
        <v>0</v>
      </c>
      <c r="Y155" s="176" cm="1">
        <f t="array" ref="Y155">_xlfn.XLOOKUP(Y$1,'PY1 Data(H)'!$A$1:$BR$1,_xlfn.XLOOKUP($A155,'PY1 Data(H)'!$A$1:$A$288,'PY1 Data(H)'!$A$1:$BR$288))</f>
        <v>0</v>
      </c>
      <c r="Z155" s="176" cm="1">
        <f t="array" ref="Z155">_xlfn.XLOOKUP(Z$1,'PY1 Data(H)'!$A$1:$BR$1,_xlfn.XLOOKUP($A155,'PY1 Data(H)'!$A$1:$A$288,'PY1 Data(H)'!$A$1:$BR$288))</f>
        <v>0</v>
      </c>
      <c r="AA155" s="176" cm="1">
        <f t="array" ref="AA155">_xlfn.XLOOKUP(AA$1,'PY1 Data(H)'!$A$1:$BR$1,_xlfn.XLOOKUP($A155,'PY1 Data(H)'!$A$1:$A$288,'PY1 Data(H)'!$A$1:$BR$288))</f>
        <v>0</v>
      </c>
      <c r="AB155" s="176" cm="1">
        <f t="array" ref="AB155">_xlfn.XLOOKUP(AB$1,'PY1 Data(H)'!$A$1:$BR$1,_xlfn.XLOOKUP($A155,'PY1 Data(H)'!$A$1:$A$288,'PY1 Data(H)'!$A$1:$BR$288))</f>
        <v>0</v>
      </c>
      <c r="AC155" s="176" cm="1">
        <f t="array" ref="AC155">_xlfn.XLOOKUP(AC$1,'PY1 Data(H)'!$A$1:$BR$1,_xlfn.XLOOKUP($A155,'PY1 Data(H)'!$A$1:$A$288,'PY1 Data(H)'!$A$1:$BR$288))</f>
        <v>0</v>
      </c>
      <c r="AD155" s="176" cm="1">
        <f t="array" ref="AD155">_xlfn.XLOOKUP(AD$1,'PY1 Data(H)'!$A$1:$BR$1,_xlfn.XLOOKUP($A155,'PY1 Data(H)'!$A$1:$A$288,'PY1 Data(H)'!$A$1:$BR$288))</f>
        <v>0</v>
      </c>
      <c r="AE155" s="176" cm="1">
        <f t="array" ref="AE155">_xlfn.XLOOKUP(AE$1,'PY1 Data(H)'!$A$1:$BR$1,_xlfn.XLOOKUP($A155,'PY1 Data(H)'!$A$1:$A$288,'PY1 Data(H)'!$A$1:$BR$288))</f>
        <v>0</v>
      </c>
      <c r="AF155" s="176" cm="1">
        <f t="array" ref="AF155">_xlfn.XLOOKUP(AF$1,'PY1 Data(H)'!$A$1:$BR$1,_xlfn.XLOOKUP($A155,'PY1 Data(H)'!$A$1:$A$288,'PY1 Data(H)'!$A$1:$BR$288))</f>
        <v>0</v>
      </c>
      <c r="AG155" s="176" cm="1">
        <f t="array" ref="AG155">_xlfn.XLOOKUP(AG$1,'PY1 Data(H)'!$A$1:$BR$1,_xlfn.XLOOKUP($A155,'PY1 Data(H)'!$A$1:$A$288,'PY1 Data(H)'!$A$1:$BR$288))</f>
        <v>0</v>
      </c>
      <c r="AH155" s="176" cm="1">
        <f t="array" ref="AH155">_xlfn.XLOOKUP(AH$1,'PY1 Data(H)'!$A$1:$BR$1,_xlfn.XLOOKUP($A155,'PY1 Data(H)'!$A$1:$A$288,'PY1 Data(H)'!$A$1:$BR$288))</f>
        <v>0</v>
      </c>
      <c r="AI155" s="176" cm="1">
        <f t="array" ref="AI155">_xlfn.XLOOKUP(AI$1,'PY1 Data(H)'!$A$1:$BR$1,_xlfn.XLOOKUP($A155,'PY1 Data(H)'!$A$1:$A$288,'PY1 Data(H)'!$A$1:$BR$288))</f>
        <v>0</v>
      </c>
      <c r="AJ155" s="176" cm="1">
        <f t="array" ref="AJ155">_xlfn.XLOOKUP(AJ$1,'PY1 Data(H)'!$A$1:$BR$1,_xlfn.XLOOKUP($A155,'PY1 Data(H)'!$A$1:$A$288,'PY1 Data(H)'!$A$1:$BR$288))</f>
        <v>0</v>
      </c>
      <c r="AK155" s="176" cm="1">
        <f t="array" ref="AK155">_xlfn.XLOOKUP(AK$1,'PY1 Data(H)'!$A$1:$BR$1,_xlfn.XLOOKUP($A155,'PY1 Data(H)'!$A$1:$A$288,'PY1 Data(H)'!$A$1:$BR$288))</f>
        <v>0</v>
      </c>
      <c r="AL155" s="176" cm="1">
        <f t="array" ref="AL155">_xlfn.XLOOKUP(AL$1,'PY1 Data(H)'!$A$1:$BR$1,_xlfn.XLOOKUP($A155,'PY1 Data(H)'!$A$1:$A$288,'PY1 Data(H)'!$A$1:$BR$288))</f>
        <v>0</v>
      </c>
      <c r="AM155" s="176" cm="1">
        <f t="array" ref="AM155">_xlfn.XLOOKUP(AM$1,'PY1 Data(H)'!$A$1:$BR$1,_xlfn.XLOOKUP($A155,'PY1 Data(H)'!$A$1:$A$288,'PY1 Data(H)'!$A$1:$BR$288))</f>
        <v>0</v>
      </c>
      <c r="AN155" s="176" cm="1">
        <f t="array" ref="AN155">_xlfn.XLOOKUP(AN$1,'PY1 Data(H)'!$A$1:$BR$1,_xlfn.XLOOKUP($A155,'PY1 Data(H)'!$A$1:$A$288,'PY1 Data(H)'!$A$1:$BR$288))</f>
        <v>0</v>
      </c>
      <c r="AO155" s="176" cm="1">
        <f t="array" ref="AO155">_xlfn.XLOOKUP(AO$1,'PY1 Data(H)'!$A$1:$BR$1,_xlfn.XLOOKUP($A155,'PY1 Data(H)'!$A$1:$A$288,'PY1 Data(H)'!$A$1:$BR$288))</f>
        <v>0</v>
      </c>
      <c r="AP155" s="176" cm="1">
        <f t="array" ref="AP155">_xlfn.XLOOKUP(AP$1,'PY1 Data(H)'!$A$1:$BR$1,_xlfn.XLOOKUP($A155,'PY1 Data(H)'!$A$1:$A$288,'PY1 Data(H)'!$A$1:$BR$288))</f>
        <v>0</v>
      </c>
      <c r="AQ155" s="176" cm="1">
        <f t="array" ref="AQ155">_xlfn.XLOOKUP(AQ$1,'PY1 Data(H)'!$A$1:$BR$1,_xlfn.XLOOKUP($A155,'PY1 Data(H)'!$A$1:$A$288,'PY1 Data(H)'!$A$1:$BR$288))</f>
        <v>0</v>
      </c>
      <c r="AR155" s="176" cm="1">
        <f t="array" ref="AR155">_xlfn.XLOOKUP(AR$1,'PY1 Data(H)'!$A$1:$BR$1,_xlfn.XLOOKUP($A155,'PY1 Data(H)'!$A$1:$A$288,'PY1 Data(H)'!$A$1:$BR$288))</f>
        <v>0</v>
      </c>
      <c r="AS155" s="176" cm="1">
        <f t="array" ref="AS155">_xlfn.XLOOKUP(AS$1,'PY1 Data(H)'!$A$1:$BR$1,_xlfn.XLOOKUP($A155,'PY1 Data(H)'!$A$1:$A$288,'PY1 Data(H)'!$A$1:$BR$288))</f>
        <v>0</v>
      </c>
      <c r="AT155" s="176" cm="1">
        <f t="array" ref="AT155">_xlfn.XLOOKUP(AT$1,'PY1 Data(H)'!$A$1:$BR$1,_xlfn.XLOOKUP($A155,'PY1 Data(H)'!$A$1:$A$288,'PY1 Data(H)'!$A$1:$BR$288))</f>
        <v>0</v>
      </c>
      <c r="AU155" s="176" cm="1">
        <f t="array" ref="AU155">_xlfn.XLOOKUP(AU$1,'PY1 Data(H)'!$A$1:$BR$1,_xlfn.XLOOKUP($A155,'PY1 Data(H)'!$A$1:$A$288,'PY1 Data(H)'!$A$1:$BR$288))</f>
        <v>0</v>
      </c>
      <c r="AV155" s="176" cm="1">
        <f t="array" ref="AV155">_xlfn.XLOOKUP(AV$1,'PY1 Data(H)'!$A$1:$BR$1,_xlfn.XLOOKUP($A155,'PY1 Data(H)'!$A$1:$A$288,'PY1 Data(H)'!$A$1:$BR$288))</f>
        <v>0</v>
      </c>
      <c r="AW155" s="176" cm="1">
        <f t="array" ref="AW155">_xlfn.XLOOKUP(AW$1,'PY1 Data(H)'!$A$1:$BR$1,_xlfn.XLOOKUP($A155,'PY1 Data(H)'!$A$1:$A$288,'PY1 Data(H)'!$A$1:$BR$288))</f>
        <v>0</v>
      </c>
      <c r="AX155" s="176" cm="1">
        <f t="array" ref="AX155">_xlfn.XLOOKUP(AX$1,'PY1 Data(H)'!$A$1:$BR$1,_xlfn.XLOOKUP($A155,'PY1 Data(H)'!$A$1:$A$288,'PY1 Data(H)'!$A$1:$BR$288))</f>
        <v>0</v>
      </c>
      <c r="AY155" s="176" cm="1">
        <f t="array" ref="AY155">_xlfn.XLOOKUP(AY$1,'PY1 Data(H)'!$A$1:$BR$1,_xlfn.XLOOKUP($A155,'PY1 Data(H)'!$A$1:$A$288,'PY1 Data(H)'!$A$1:$BR$288))</f>
        <v>0</v>
      </c>
      <c r="AZ155" s="176" cm="1">
        <f t="array" ref="AZ155">_xlfn.XLOOKUP(AZ$1,'PY1 Data(H)'!$A$1:$BR$1,_xlfn.XLOOKUP($A155,'PY1 Data(H)'!$A$1:$A$288,'PY1 Data(H)'!$A$1:$BR$288))</f>
        <v>0</v>
      </c>
    </row>
    <row r="156" spans="1:52" x14ac:dyDescent="0.3">
      <c r="A156">
        <v>100</v>
      </c>
      <c r="D156" s="176" cm="1">
        <f t="array" ref="D156">_xlfn.XLOOKUP(D$1,'PY1 Data(H)'!$A$1:$BR$1,_xlfn.XLOOKUP($A156,'PY1 Data(H)'!$A$1:$A$288,'PY1 Data(H)'!$A$1:$BR$288))</f>
        <v>0</v>
      </c>
      <c r="E156" s="176" cm="1">
        <f t="array" ref="E156">_xlfn.XLOOKUP(E$1,'PY1 Data(H)'!$A$1:$BR$1,_xlfn.XLOOKUP($A156,'PY1 Data(H)'!$A$1:$A$288,'PY1 Data(H)'!$A$1:$BR$288))</f>
        <v>0</v>
      </c>
      <c r="F156" s="176" cm="1">
        <f t="array" ref="F156">_xlfn.XLOOKUP(F$1,'PY1 Data(H)'!$A$1:$BR$1,_xlfn.XLOOKUP($A156,'PY1 Data(H)'!$A$1:$A$288,'PY1 Data(H)'!$A$1:$BR$288))</f>
        <v>0</v>
      </c>
      <c r="G156" s="176" cm="1">
        <f t="array" ref="G156">_xlfn.XLOOKUP(G$1,'PY1 Data(H)'!$A$1:$BR$1,_xlfn.XLOOKUP($A156,'PY1 Data(H)'!$A$1:$A$288,'PY1 Data(H)'!$A$1:$BR$288))</f>
        <v>0</v>
      </c>
      <c r="H156" s="176" cm="1">
        <f t="array" ref="H156">_xlfn.XLOOKUP(H$1,'PY1 Data(H)'!$A$1:$BR$1,_xlfn.XLOOKUP($A156,'PY1 Data(H)'!$A$1:$A$288,'PY1 Data(H)'!$A$1:$BR$288))</f>
        <v>0</v>
      </c>
      <c r="I156" s="176" cm="1">
        <f t="array" ref="I156">_xlfn.XLOOKUP(I$1,'PY1 Data(H)'!$A$1:$BR$1,_xlfn.XLOOKUP($A156,'PY1 Data(H)'!$A$1:$A$288,'PY1 Data(H)'!$A$1:$BR$288))</f>
        <v>0</v>
      </c>
      <c r="J156" s="176" cm="1">
        <f t="array" ref="J156">_xlfn.XLOOKUP(J$1,'PY1 Data(H)'!$A$1:$BR$1,_xlfn.XLOOKUP($A156,'PY1 Data(H)'!$A$1:$A$288,'PY1 Data(H)'!$A$1:$BR$288))</f>
        <v>0</v>
      </c>
      <c r="K156" s="176" cm="1">
        <f t="array" ref="K156">_xlfn.XLOOKUP(K$1,'PY1 Data(H)'!$A$1:$BR$1,_xlfn.XLOOKUP($A156,'PY1 Data(H)'!$A$1:$A$288,'PY1 Data(H)'!$A$1:$BR$288))</f>
        <v>0</v>
      </c>
      <c r="L156" s="176" cm="1">
        <f t="array" ref="L156">_xlfn.XLOOKUP(L$1,'PY1 Data(H)'!$A$1:$BR$1,_xlfn.XLOOKUP($A156,'PY1 Data(H)'!$A$1:$A$288,'PY1 Data(H)'!$A$1:$BR$288))</f>
        <v>0</v>
      </c>
      <c r="M156" s="176" cm="1">
        <f t="array" ref="M156">_xlfn.XLOOKUP(M$1,'PY1 Data(H)'!$A$1:$BR$1,_xlfn.XLOOKUP($A156,'PY1 Data(H)'!$A$1:$A$288,'PY1 Data(H)'!$A$1:$BR$288))</f>
        <v>0</v>
      </c>
      <c r="N156" s="176" cm="1">
        <f t="array" ref="N156">_xlfn.XLOOKUP(N$1,'PY1 Data(H)'!$A$1:$BR$1,_xlfn.XLOOKUP($A156,'PY1 Data(H)'!$A$1:$A$288,'PY1 Data(H)'!$A$1:$BR$288))</f>
        <v>0</v>
      </c>
      <c r="O156" s="176" cm="1">
        <f t="array" ref="O156">_xlfn.XLOOKUP(O$1,'PY1 Data(H)'!$A$1:$BR$1,_xlfn.XLOOKUP($A156,'PY1 Data(H)'!$A$1:$A$288,'PY1 Data(H)'!$A$1:$BR$288))</f>
        <v>0</v>
      </c>
      <c r="P156" s="176" cm="1">
        <f t="array" ref="P156">_xlfn.XLOOKUP(P$1,'PY1 Data(H)'!$A$1:$BR$1,_xlfn.XLOOKUP($A156,'PY1 Data(H)'!$A$1:$A$288,'PY1 Data(H)'!$A$1:$BR$288))</f>
        <v>1220926</v>
      </c>
      <c r="Q156" s="176" cm="1">
        <f t="array" ref="Q156">_xlfn.XLOOKUP(Q$1,'PY1 Data(H)'!$A$1:$BR$1,_xlfn.XLOOKUP($A156,'PY1 Data(H)'!$A$1:$A$288,'PY1 Data(H)'!$A$1:$BR$288))</f>
        <v>0</v>
      </c>
      <c r="R156" s="176" cm="1">
        <f t="array" ref="R156">_xlfn.XLOOKUP(R$1,'PY1 Data(H)'!$A$1:$BR$1,_xlfn.XLOOKUP($A156,'PY1 Data(H)'!$A$1:$A$288,'PY1 Data(H)'!$A$1:$BR$288))</f>
        <v>0</v>
      </c>
      <c r="S156" s="176" cm="1">
        <f t="array" ref="S156">_xlfn.XLOOKUP(S$1,'PY1 Data(H)'!$A$1:$BR$1,_xlfn.XLOOKUP($A156,'PY1 Data(H)'!$A$1:$A$288,'PY1 Data(H)'!$A$1:$BR$288))</f>
        <v>0</v>
      </c>
      <c r="T156" s="176" cm="1">
        <f t="array" ref="T156">_xlfn.XLOOKUP(T$1,'PY1 Data(H)'!$A$1:$BR$1,_xlfn.XLOOKUP($A156,'PY1 Data(H)'!$A$1:$A$288,'PY1 Data(H)'!$A$1:$BR$288))</f>
        <v>0</v>
      </c>
      <c r="U156" s="176" cm="1">
        <f t="array" ref="U156">_xlfn.XLOOKUP(U$1,'PY1 Data(H)'!$A$1:$BR$1,_xlfn.XLOOKUP($A156,'PY1 Data(H)'!$A$1:$A$288,'PY1 Data(H)'!$A$1:$BR$288))</f>
        <v>2047265</v>
      </c>
      <c r="V156" s="176" cm="1">
        <f t="array" ref="V156">_xlfn.XLOOKUP(V$1,'PY1 Data(H)'!$A$1:$BR$1,_xlfn.XLOOKUP($A156,'PY1 Data(H)'!$A$1:$A$288,'PY1 Data(H)'!$A$1:$BR$288))</f>
        <v>0</v>
      </c>
      <c r="W156" s="176" cm="1">
        <f t="array" ref="W156">_xlfn.XLOOKUP(W$1,'PY1 Data(H)'!$A$1:$BR$1,_xlfn.XLOOKUP($A156,'PY1 Data(H)'!$A$1:$A$288,'PY1 Data(H)'!$A$1:$BR$288))</f>
        <v>0</v>
      </c>
      <c r="X156" s="176" cm="1">
        <f t="array" ref="X156">_xlfn.XLOOKUP(X$1,'PY1 Data(H)'!$A$1:$BR$1,_xlfn.XLOOKUP($A156,'PY1 Data(H)'!$A$1:$A$288,'PY1 Data(H)'!$A$1:$BR$288))</f>
        <v>0</v>
      </c>
      <c r="Y156" s="176" cm="1">
        <f t="array" ref="Y156">_xlfn.XLOOKUP(Y$1,'PY1 Data(H)'!$A$1:$BR$1,_xlfn.XLOOKUP($A156,'PY1 Data(H)'!$A$1:$A$288,'PY1 Data(H)'!$A$1:$BR$288))</f>
        <v>0</v>
      </c>
      <c r="Z156" s="176" cm="1">
        <f t="array" ref="Z156">_xlfn.XLOOKUP(Z$1,'PY1 Data(H)'!$A$1:$BR$1,_xlfn.XLOOKUP($A156,'PY1 Data(H)'!$A$1:$A$288,'PY1 Data(H)'!$A$1:$BR$288))</f>
        <v>0</v>
      </c>
      <c r="AA156" s="176" cm="1">
        <f t="array" ref="AA156">_xlfn.XLOOKUP(AA$1,'PY1 Data(H)'!$A$1:$BR$1,_xlfn.XLOOKUP($A156,'PY1 Data(H)'!$A$1:$A$288,'PY1 Data(H)'!$A$1:$BR$288))</f>
        <v>0</v>
      </c>
      <c r="AB156" s="176" cm="1">
        <f t="array" ref="AB156">_xlfn.XLOOKUP(AB$1,'PY1 Data(H)'!$A$1:$BR$1,_xlfn.XLOOKUP($A156,'PY1 Data(H)'!$A$1:$A$288,'PY1 Data(H)'!$A$1:$BR$288))</f>
        <v>0</v>
      </c>
      <c r="AC156" s="176" cm="1">
        <f t="array" ref="AC156">_xlfn.XLOOKUP(AC$1,'PY1 Data(H)'!$A$1:$BR$1,_xlfn.XLOOKUP($A156,'PY1 Data(H)'!$A$1:$A$288,'PY1 Data(H)'!$A$1:$BR$288))</f>
        <v>0</v>
      </c>
      <c r="AD156" s="176" cm="1">
        <f t="array" ref="AD156">_xlfn.XLOOKUP(AD$1,'PY1 Data(H)'!$A$1:$BR$1,_xlfn.XLOOKUP($A156,'PY1 Data(H)'!$A$1:$A$288,'PY1 Data(H)'!$A$1:$BR$288))</f>
        <v>0</v>
      </c>
      <c r="AE156" s="176" cm="1">
        <f t="array" ref="AE156">_xlfn.XLOOKUP(AE$1,'PY1 Data(H)'!$A$1:$BR$1,_xlfn.XLOOKUP($A156,'PY1 Data(H)'!$A$1:$A$288,'PY1 Data(H)'!$A$1:$BR$288))</f>
        <v>0</v>
      </c>
      <c r="AF156" s="176" cm="1">
        <f t="array" ref="AF156">_xlfn.XLOOKUP(AF$1,'PY1 Data(H)'!$A$1:$BR$1,_xlfn.XLOOKUP($A156,'PY1 Data(H)'!$A$1:$A$288,'PY1 Data(H)'!$A$1:$BR$288))</f>
        <v>0</v>
      </c>
      <c r="AG156" s="176" cm="1">
        <f t="array" ref="AG156">_xlfn.XLOOKUP(AG$1,'PY1 Data(H)'!$A$1:$BR$1,_xlfn.XLOOKUP($A156,'PY1 Data(H)'!$A$1:$A$288,'PY1 Data(H)'!$A$1:$BR$288))</f>
        <v>0</v>
      </c>
      <c r="AH156" s="176" cm="1">
        <f t="array" ref="AH156">_xlfn.XLOOKUP(AH$1,'PY1 Data(H)'!$A$1:$BR$1,_xlfn.XLOOKUP($A156,'PY1 Data(H)'!$A$1:$A$288,'PY1 Data(H)'!$A$1:$BR$288))</f>
        <v>0</v>
      </c>
      <c r="AI156" s="176" cm="1">
        <f t="array" ref="AI156">_xlfn.XLOOKUP(AI$1,'PY1 Data(H)'!$A$1:$BR$1,_xlfn.XLOOKUP($A156,'PY1 Data(H)'!$A$1:$A$288,'PY1 Data(H)'!$A$1:$BR$288))</f>
        <v>0</v>
      </c>
      <c r="AJ156" s="176" cm="1">
        <f t="array" ref="AJ156">_xlfn.XLOOKUP(AJ$1,'PY1 Data(H)'!$A$1:$BR$1,_xlfn.XLOOKUP($A156,'PY1 Data(H)'!$A$1:$A$288,'PY1 Data(H)'!$A$1:$BR$288))</f>
        <v>0</v>
      </c>
      <c r="AK156" s="176" cm="1">
        <f t="array" ref="AK156">_xlfn.XLOOKUP(AK$1,'PY1 Data(H)'!$A$1:$BR$1,_xlfn.XLOOKUP($A156,'PY1 Data(H)'!$A$1:$A$288,'PY1 Data(H)'!$A$1:$BR$288))</f>
        <v>0</v>
      </c>
      <c r="AL156" s="176" cm="1">
        <f t="array" ref="AL156">_xlfn.XLOOKUP(AL$1,'PY1 Data(H)'!$A$1:$BR$1,_xlfn.XLOOKUP($A156,'PY1 Data(H)'!$A$1:$A$288,'PY1 Data(H)'!$A$1:$BR$288))</f>
        <v>0</v>
      </c>
      <c r="AM156" s="176" cm="1">
        <f t="array" ref="AM156">_xlfn.XLOOKUP(AM$1,'PY1 Data(H)'!$A$1:$BR$1,_xlfn.XLOOKUP($A156,'PY1 Data(H)'!$A$1:$A$288,'PY1 Data(H)'!$A$1:$BR$288))</f>
        <v>0</v>
      </c>
      <c r="AN156" s="176" cm="1">
        <f t="array" ref="AN156">_xlfn.XLOOKUP(AN$1,'PY1 Data(H)'!$A$1:$BR$1,_xlfn.XLOOKUP($A156,'PY1 Data(H)'!$A$1:$A$288,'PY1 Data(H)'!$A$1:$BR$288))</f>
        <v>0</v>
      </c>
      <c r="AO156" s="176" cm="1">
        <f t="array" ref="AO156">_xlfn.XLOOKUP(AO$1,'PY1 Data(H)'!$A$1:$BR$1,_xlfn.XLOOKUP($A156,'PY1 Data(H)'!$A$1:$A$288,'PY1 Data(H)'!$A$1:$BR$288))</f>
        <v>0</v>
      </c>
      <c r="AP156" s="176" cm="1">
        <f t="array" ref="AP156">_xlfn.XLOOKUP(AP$1,'PY1 Data(H)'!$A$1:$BR$1,_xlfn.XLOOKUP($A156,'PY1 Data(H)'!$A$1:$A$288,'PY1 Data(H)'!$A$1:$BR$288))</f>
        <v>0</v>
      </c>
      <c r="AQ156" s="176" cm="1">
        <f t="array" ref="AQ156">_xlfn.XLOOKUP(AQ$1,'PY1 Data(H)'!$A$1:$BR$1,_xlfn.XLOOKUP($A156,'PY1 Data(H)'!$A$1:$A$288,'PY1 Data(H)'!$A$1:$BR$288))</f>
        <v>0</v>
      </c>
      <c r="AR156" s="176" cm="1">
        <f t="array" ref="AR156">_xlfn.XLOOKUP(AR$1,'PY1 Data(H)'!$A$1:$BR$1,_xlfn.XLOOKUP($A156,'PY1 Data(H)'!$A$1:$A$288,'PY1 Data(H)'!$A$1:$BR$288))</f>
        <v>0</v>
      </c>
      <c r="AS156" s="176" cm="1">
        <f t="array" ref="AS156">_xlfn.XLOOKUP(AS$1,'PY1 Data(H)'!$A$1:$BR$1,_xlfn.XLOOKUP($A156,'PY1 Data(H)'!$A$1:$A$288,'PY1 Data(H)'!$A$1:$BR$288))</f>
        <v>0</v>
      </c>
      <c r="AT156" s="176" cm="1">
        <f t="array" ref="AT156">_xlfn.XLOOKUP(AT$1,'PY1 Data(H)'!$A$1:$BR$1,_xlfn.XLOOKUP($A156,'PY1 Data(H)'!$A$1:$A$288,'PY1 Data(H)'!$A$1:$BR$288))</f>
        <v>0</v>
      </c>
      <c r="AU156" s="176" cm="1">
        <f t="array" ref="AU156">_xlfn.XLOOKUP(AU$1,'PY1 Data(H)'!$A$1:$BR$1,_xlfn.XLOOKUP($A156,'PY1 Data(H)'!$A$1:$A$288,'PY1 Data(H)'!$A$1:$BR$288))</f>
        <v>0</v>
      </c>
      <c r="AV156" s="176" cm="1">
        <f t="array" ref="AV156">_xlfn.XLOOKUP(AV$1,'PY1 Data(H)'!$A$1:$BR$1,_xlfn.XLOOKUP($A156,'PY1 Data(H)'!$A$1:$A$288,'PY1 Data(H)'!$A$1:$BR$288))</f>
        <v>0</v>
      </c>
      <c r="AW156" s="176" cm="1">
        <f t="array" ref="AW156">_xlfn.XLOOKUP(AW$1,'PY1 Data(H)'!$A$1:$BR$1,_xlfn.XLOOKUP($A156,'PY1 Data(H)'!$A$1:$A$288,'PY1 Data(H)'!$A$1:$BR$288))</f>
        <v>0</v>
      </c>
      <c r="AX156" s="176" cm="1">
        <f t="array" ref="AX156">_xlfn.XLOOKUP(AX$1,'PY1 Data(H)'!$A$1:$BR$1,_xlfn.XLOOKUP($A156,'PY1 Data(H)'!$A$1:$A$288,'PY1 Data(H)'!$A$1:$BR$288))</f>
        <v>0</v>
      </c>
      <c r="AY156" s="176" cm="1">
        <f t="array" ref="AY156">_xlfn.XLOOKUP(AY$1,'PY1 Data(H)'!$A$1:$BR$1,_xlfn.XLOOKUP($A156,'PY1 Data(H)'!$A$1:$A$288,'PY1 Data(H)'!$A$1:$BR$288))</f>
        <v>0</v>
      </c>
      <c r="AZ156" s="176" cm="1">
        <f t="array" ref="AZ156">_xlfn.XLOOKUP(AZ$1,'PY1 Data(H)'!$A$1:$BR$1,_xlfn.XLOOKUP($A156,'PY1 Data(H)'!$A$1:$A$288,'PY1 Data(H)'!$A$1:$BR$288))</f>
        <v>0</v>
      </c>
    </row>
    <row r="157" spans="1:52" x14ac:dyDescent="0.3">
      <c r="D157" s="176" t="e" cm="1">
        <f t="array" ref="D157">_xlfn.XLOOKUP(D$1,'PY1 Data(H)'!$A$1:$BR$1,_xlfn.XLOOKUP($A157,'PY1 Data(H)'!$A$1:$A$288,'PY1 Data(H)'!$A$1:$BR$288))</f>
        <v>#N/A</v>
      </c>
      <c r="E157" s="176" t="e" cm="1">
        <f t="array" ref="E157">_xlfn.XLOOKUP(E$1,'PY1 Data(H)'!$A$1:$BR$1,_xlfn.XLOOKUP($A157,'PY1 Data(H)'!$A$1:$A$288,'PY1 Data(H)'!$A$1:$BR$288))</f>
        <v>#N/A</v>
      </c>
      <c r="F157" s="176" t="e" cm="1">
        <f t="array" ref="F157">_xlfn.XLOOKUP(F$1,'PY1 Data(H)'!$A$1:$BR$1,_xlfn.XLOOKUP($A157,'PY1 Data(H)'!$A$1:$A$288,'PY1 Data(H)'!$A$1:$BR$288))</f>
        <v>#N/A</v>
      </c>
      <c r="G157" s="176" t="e" cm="1">
        <f t="array" ref="G157">_xlfn.XLOOKUP(G$1,'PY1 Data(H)'!$A$1:$BR$1,_xlfn.XLOOKUP($A157,'PY1 Data(H)'!$A$1:$A$288,'PY1 Data(H)'!$A$1:$BR$288))</f>
        <v>#N/A</v>
      </c>
      <c r="H157" s="176" t="e" cm="1">
        <f t="array" ref="H157">_xlfn.XLOOKUP(H$1,'PY1 Data(H)'!$A$1:$BR$1,_xlfn.XLOOKUP($A157,'PY1 Data(H)'!$A$1:$A$288,'PY1 Data(H)'!$A$1:$BR$288))</f>
        <v>#N/A</v>
      </c>
      <c r="I157" s="176" t="e" cm="1">
        <f t="array" ref="I157">_xlfn.XLOOKUP(I$1,'PY1 Data(H)'!$A$1:$BR$1,_xlfn.XLOOKUP($A157,'PY1 Data(H)'!$A$1:$A$288,'PY1 Data(H)'!$A$1:$BR$288))</f>
        <v>#N/A</v>
      </c>
      <c r="J157" s="176" t="e" cm="1">
        <f t="array" ref="J157">_xlfn.XLOOKUP(J$1,'PY1 Data(H)'!$A$1:$BR$1,_xlfn.XLOOKUP($A157,'PY1 Data(H)'!$A$1:$A$288,'PY1 Data(H)'!$A$1:$BR$288))</f>
        <v>#N/A</v>
      </c>
      <c r="K157" s="176" t="e" cm="1">
        <f t="array" ref="K157">_xlfn.XLOOKUP(K$1,'PY1 Data(H)'!$A$1:$BR$1,_xlfn.XLOOKUP($A157,'PY1 Data(H)'!$A$1:$A$288,'PY1 Data(H)'!$A$1:$BR$288))</f>
        <v>#N/A</v>
      </c>
      <c r="L157" s="176" t="e" cm="1">
        <f t="array" ref="L157">_xlfn.XLOOKUP(L$1,'PY1 Data(H)'!$A$1:$BR$1,_xlfn.XLOOKUP($A157,'PY1 Data(H)'!$A$1:$A$288,'PY1 Data(H)'!$A$1:$BR$288))</f>
        <v>#N/A</v>
      </c>
      <c r="M157" s="176" t="e" cm="1">
        <f t="array" ref="M157">_xlfn.XLOOKUP(M$1,'PY1 Data(H)'!$A$1:$BR$1,_xlfn.XLOOKUP($A157,'PY1 Data(H)'!$A$1:$A$288,'PY1 Data(H)'!$A$1:$BR$288))</f>
        <v>#N/A</v>
      </c>
      <c r="N157" s="176" t="e" cm="1">
        <f t="array" ref="N157">_xlfn.XLOOKUP(N$1,'PY1 Data(H)'!$A$1:$BR$1,_xlfn.XLOOKUP($A157,'PY1 Data(H)'!$A$1:$A$288,'PY1 Data(H)'!$A$1:$BR$288))</f>
        <v>#N/A</v>
      </c>
      <c r="O157" s="176" t="e" cm="1">
        <f t="array" ref="O157">_xlfn.XLOOKUP(O$1,'PY1 Data(H)'!$A$1:$BR$1,_xlfn.XLOOKUP($A157,'PY1 Data(H)'!$A$1:$A$288,'PY1 Data(H)'!$A$1:$BR$288))</f>
        <v>#N/A</v>
      </c>
      <c r="P157" s="176" t="e" cm="1">
        <f t="array" ref="P157">_xlfn.XLOOKUP(P$1,'PY1 Data(H)'!$A$1:$BR$1,_xlfn.XLOOKUP($A157,'PY1 Data(H)'!$A$1:$A$288,'PY1 Data(H)'!$A$1:$BR$288))</f>
        <v>#N/A</v>
      </c>
      <c r="Q157" s="176" t="e" cm="1">
        <f t="array" ref="Q157">_xlfn.XLOOKUP(Q$1,'PY1 Data(H)'!$A$1:$BR$1,_xlfn.XLOOKUP($A157,'PY1 Data(H)'!$A$1:$A$288,'PY1 Data(H)'!$A$1:$BR$288))</f>
        <v>#N/A</v>
      </c>
      <c r="R157" s="176" t="e" cm="1">
        <f t="array" ref="R157">_xlfn.XLOOKUP(R$1,'PY1 Data(H)'!$A$1:$BR$1,_xlfn.XLOOKUP($A157,'PY1 Data(H)'!$A$1:$A$288,'PY1 Data(H)'!$A$1:$BR$288))</f>
        <v>#N/A</v>
      </c>
      <c r="S157" s="176" t="e" cm="1">
        <f t="array" ref="S157">_xlfn.XLOOKUP(S$1,'PY1 Data(H)'!$A$1:$BR$1,_xlfn.XLOOKUP($A157,'PY1 Data(H)'!$A$1:$A$288,'PY1 Data(H)'!$A$1:$BR$288))</f>
        <v>#N/A</v>
      </c>
      <c r="T157" s="176" t="e" cm="1">
        <f t="array" ref="T157">_xlfn.XLOOKUP(T$1,'PY1 Data(H)'!$A$1:$BR$1,_xlfn.XLOOKUP($A157,'PY1 Data(H)'!$A$1:$A$288,'PY1 Data(H)'!$A$1:$BR$288))</f>
        <v>#N/A</v>
      </c>
      <c r="U157" s="176" t="e" cm="1">
        <f t="array" ref="U157">_xlfn.XLOOKUP(U$1,'PY1 Data(H)'!$A$1:$BR$1,_xlfn.XLOOKUP($A157,'PY1 Data(H)'!$A$1:$A$288,'PY1 Data(H)'!$A$1:$BR$288))</f>
        <v>#N/A</v>
      </c>
      <c r="V157" s="176" t="e" cm="1">
        <f t="array" ref="V157">_xlfn.XLOOKUP(V$1,'PY1 Data(H)'!$A$1:$BR$1,_xlfn.XLOOKUP($A157,'PY1 Data(H)'!$A$1:$A$288,'PY1 Data(H)'!$A$1:$BR$288))</f>
        <v>#N/A</v>
      </c>
      <c r="W157" s="176" t="e" cm="1">
        <f t="array" ref="W157">_xlfn.XLOOKUP(W$1,'PY1 Data(H)'!$A$1:$BR$1,_xlfn.XLOOKUP($A157,'PY1 Data(H)'!$A$1:$A$288,'PY1 Data(H)'!$A$1:$BR$288))</f>
        <v>#N/A</v>
      </c>
      <c r="X157" s="176" t="e" cm="1">
        <f t="array" ref="X157">_xlfn.XLOOKUP(X$1,'PY1 Data(H)'!$A$1:$BR$1,_xlfn.XLOOKUP($A157,'PY1 Data(H)'!$A$1:$A$288,'PY1 Data(H)'!$A$1:$BR$288))</f>
        <v>#N/A</v>
      </c>
      <c r="Y157" s="176" t="e" cm="1">
        <f t="array" ref="Y157">_xlfn.XLOOKUP(Y$1,'PY1 Data(H)'!$A$1:$BR$1,_xlfn.XLOOKUP($A157,'PY1 Data(H)'!$A$1:$A$288,'PY1 Data(H)'!$A$1:$BR$288))</f>
        <v>#N/A</v>
      </c>
      <c r="Z157" s="176" t="e" cm="1">
        <f t="array" ref="Z157">_xlfn.XLOOKUP(Z$1,'PY1 Data(H)'!$A$1:$BR$1,_xlfn.XLOOKUP($A157,'PY1 Data(H)'!$A$1:$A$288,'PY1 Data(H)'!$A$1:$BR$288))</f>
        <v>#N/A</v>
      </c>
      <c r="AA157" s="176" t="e" cm="1">
        <f t="array" ref="AA157">_xlfn.XLOOKUP(AA$1,'PY1 Data(H)'!$A$1:$BR$1,_xlfn.XLOOKUP($A157,'PY1 Data(H)'!$A$1:$A$288,'PY1 Data(H)'!$A$1:$BR$288))</f>
        <v>#N/A</v>
      </c>
      <c r="AB157" s="176" t="e" cm="1">
        <f t="array" ref="AB157">_xlfn.XLOOKUP(AB$1,'PY1 Data(H)'!$A$1:$BR$1,_xlfn.XLOOKUP($A157,'PY1 Data(H)'!$A$1:$A$288,'PY1 Data(H)'!$A$1:$BR$288))</f>
        <v>#N/A</v>
      </c>
      <c r="AC157" s="176" t="e" cm="1">
        <f t="array" ref="AC157">_xlfn.XLOOKUP(AC$1,'PY1 Data(H)'!$A$1:$BR$1,_xlfn.XLOOKUP($A157,'PY1 Data(H)'!$A$1:$A$288,'PY1 Data(H)'!$A$1:$BR$288))</f>
        <v>#N/A</v>
      </c>
      <c r="AD157" s="176" t="e" cm="1">
        <f t="array" ref="AD157">_xlfn.XLOOKUP(AD$1,'PY1 Data(H)'!$A$1:$BR$1,_xlfn.XLOOKUP($A157,'PY1 Data(H)'!$A$1:$A$288,'PY1 Data(H)'!$A$1:$BR$288))</f>
        <v>#N/A</v>
      </c>
      <c r="AE157" s="176" t="e" cm="1">
        <f t="array" ref="AE157">_xlfn.XLOOKUP(AE$1,'PY1 Data(H)'!$A$1:$BR$1,_xlfn.XLOOKUP($A157,'PY1 Data(H)'!$A$1:$A$288,'PY1 Data(H)'!$A$1:$BR$288))</f>
        <v>#N/A</v>
      </c>
      <c r="AF157" s="176" t="e" cm="1">
        <f t="array" ref="AF157">_xlfn.XLOOKUP(AF$1,'PY1 Data(H)'!$A$1:$BR$1,_xlfn.XLOOKUP($A157,'PY1 Data(H)'!$A$1:$A$288,'PY1 Data(H)'!$A$1:$BR$288))</f>
        <v>#N/A</v>
      </c>
      <c r="AG157" s="176" t="e" cm="1">
        <f t="array" ref="AG157">_xlfn.XLOOKUP(AG$1,'PY1 Data(H)'!$A$1:$BR$1,_xlfn.XLOOKUP($A157,'PY1 Data(H)'!$A$1:$A$288,'PY1 Data(H)'!$A$1:$BR$288))</f>
        <v>#N/A</v>
      </c>
      <c r="AH157" s="176" t="e" cm="1">
        <f t="array" ref="AH157">_xlfn.XLOOKUP(AH$1,'PY1 Data(H)'!$A$1:$BR$1,_xlfn.XLOOKUP($A157,'PY1 Data(H)'!$A$1:$A$288,'PY1 Data(H)'!$A$1:$BR$288))</f>
        <v>#N/A</v>
      </c>
      <c r="AI157" s="176" t="e" cm="1">
        <f t="array" ref="AI157">_xlfn.XLOOKUP(AI$1,'PY1 Data(H)'!$A$1:$BR$1,_xlfn.XLOOKUP($A157,'PY1 Data(H)'!$A$1:$A$288,'PY1 Data(H)'!$A$1:$BR$288))</f>
        <v>#N/A</v>
      </c>
      <c r="AJ157" s="176" t="e" cm="1">
        <f t="array" ref="AJ157">_xlfn.XLOOKUP(AJ$1,'PY1 Data(H)'!$A$1:$BR$1,_xlfn.XLOOKUP($A157,'PY1 Data(H)'!$A$1:$A$288,'PY1 Data(H)'!$A$1:$BR$288))</f>
        <v>#N/A</v>
      </c>
      <c r="AK157" s="176" t="e" cm="1">
        <f t="array" ref="AK157">_xlfn.XLOOKUP(AK$1,'PY1 Data(H)'!$A$1:$BR$1,_xlfn.XLOOKUP($A157,'PY1 Data(H)'!$A$1:$A$288,'PY1 Data(H)'!$A$1:$BR$288))</f>
        <v>#N/A</v>
      </c>
      <c r="AL157" s="176" t="e" cm="1">
        <f t="array" ref="AL157">_xlfn.XLOOKUP(AL$1,'PY1 Data(H)'!$A$1:$BR$1,_xlfn.XLOOKUP($A157,'PY1 Data(H)'!$A$1:$A$288,'PY1 Data(H)'!$A$1:$BR$288))</f>
        <v>#N/A</v>
      </c>
      <c r="AM157" s="176" t="e" cm="1">
        <f t="array" ref="AM157">_xlfn.XLOOKUP(AM$1,'PY1 Data(H)'!$A$1:$BR$1,_xlfn.XLOOKUP($A157,'PY1 Data(H)'!$A$1:$A$288,'PY1 Data(H)'!$A$1:$BR$288))</f>
        <v>#N/A</v>
      </c>
      <c r="AN157" s="176" t="e" cm="1">
        <f t="array" ref="AN157">_xlfn.XLOOKUP(AN$1,'PY1 Data(H)'!$A$1:$BR$1,_xlfn.XLOOKUP($A157,'PY1 Data(H)'!$A$1:$A$288,'PY1 Data(H)'!$A$1:$BR$288))</f>
        <v>#N/A</v>
      </c>
      <c r="AO157" s="176" t="e" cm="1">
        <f t="array" ref="AO157">_xlfn.XLOOKUP(AO$1,'PY1 Data(H)'!$A$1:$BR$1,_xlfn.XLOOKUP($A157,'PY1 Data(H)'!$A$1:$A$288,'PY1 Data(H)'!$A$1:$BR$288))</f>
        <v>#N/A</v>
      </c>
      <c r="AP157" s="176" t="e" cm="1">
        <f t="array" ref="AP157">_xlfn.XLOOKUP(AP$1,'PY1 Data(H)'!$A$1:$BR$1,_xlfn.XLOOKUP($A157,'PY1 Data(H)'!$A$1:$A$288,'PY1 Data(H)'!$A$1:$BR$288))</f>
        <v>#N/A</v>
      </c>
      <c r="AQ157" s="176" t="e" cm="1">
        <f t="array" ref="AQ157">_xlfn.XLOOKUP(AQ$1,'PY1 Data(H)'!$A$1:$BR$1,_xlfn.XLOOKUP($A157,'PY1 Data(H)'!$A$1:$A$288,'PY1 Data(H)'!$A$1:$BR$288))</f>
        <v>#N/A</v>
      </c>
      <c r="AR157" s="176" t="e" cm="1">
        <f t="array" ref="AR157">_xlfn.XLOOKUP(AR$1,'PY1 Data(H)'!$A$1:$BR$1,_xlfn.XLOOKUP($A157,'PY1 Data(H)'!$A$1:$A$288,'PY1 Data(H)'!$A$1:$BR$288))</f>
        <v>#N/A</v>
      </c>
      <c r="AS157" s="176" t="e" cm="1">
        <f t="array" ref="AS157">_xlfn.XLOOKUP(AS$1,'PY1 Data(H)'!$A$1:$BR$1,_xlfn.XLOOKUP($A157,'PY1 Data(H)'!$A$1:$A$288,'PY1 Data(H)'!$A$1:$BR$288))</f>
        <v>#N/A</v>
      </c>
      <c r="AT157" s="176" t="e" cm="1">
        <f t="array" ref="AT157">_xlfn.XLOOKUP(AT$1,'PY1 Data(H)'!$A$1:$BR$1,_xlfn.XLOOKUP($A157,'PY1 Data(H)'!$A$1:$A$288,'PY1 Data(H)'!$A$1:$BR$288))</f>
        <v>#N/A</v>
      </c>
      <c r="AU157" s="176" t="e" cm="1">
        <f t="array" ref="AU157">_xlfn.XLOOKUP(AU$1,'PY1 Data(H)'!$A$1:$BR$1,_xlfn.XLOOKUP($A157,'PY1 Data(H)'!$A$1:$A$288,'PY1 Data(H)'!$A$1:$BR$288))</f>
        <v>#N/A</v>
      </c>
      <c r="AV157" s="176" t="e" cm="1">
        <f t="array" ref="AV157">_xlfn.XLOOKUP(AV$1,'PY1 Data(H)'!$A$1:$BR$1,_xlfn.XLOOKUP($A157,'PY1 Data(H)'!$A$1:$A$288,'PY1 Data(H)'!$A$1:$BR$288))</f>
        <v>#N/A</v>
      </c>
      <c r="AW157" s="176" t="e" cm="1">
        <f t="array" ref="AW157">_xlfn.XLOOKUP(AW$1,'PY1 Data(H)'!$A$1:$BR$1,_xlfn.XLOOKUP($A157,'PY1 Data(H)'!$A$1:$A$288,'PY1 Data(H)'!$A$1:$BR$288))</f>
        <v>#N/A</v>
      </c>
      <c r="AX157" s="176" t="e" cm="1">
        <f t="array" ref="AX157">_xlfn.XLOOKUP(AX$1,'PY1 Data(H)'!$A$1:$BR$1,_xlfn.XLOOKUP($A157,'PY1 Data(H)'!$A$1:$A$288,'PY1 Data(H)'!$A$1:$BR$288))</f>
        <v>#N/A</v>
      </c>
      <c r="AY157" s="176" t="e" cm="1">
        <f t="array" ref="AY157">_xlfn.XLOOKUP(AY$1,'PY1 Data(H)'!$A$1:$BR$1,_xlfn.XLOOKUP($A157,'PY1 Data(H)'!$A$1:$A$288,'PY1 Data(H)'!$A$1:$BR$288))</f>
        <v>#N/A</v>
      </c>
      <c r="AZ157" s="176" t="e" cm="1">
        <f t="array" ref="AZ157">_xlfn.XLOOKUP(AZ$1,'PY1 Data(H)'!$A$1:$BR$1,_xlfn.XLOOKUP($A157,'PY1 Data(H)'!$A$1:$A$288,'PY1 Data(H)'!$A$1:$BR$288))</f>
        <v>#N/A</v>
      </c>
    </row>
    <row r="158" spans="1:52" x14ac:dyDescent="0.3">
      <c r="A158">
        <v>512</v>
      </c>
      <c r="D158" s="176" cm="1">
        <f t="array" ref="D158">_xlfn.XLOOKUP(D$1,'PY1 Data(H)'!$A$1:$BR$1,_xlfn.XLOOKUP($A158,'PY1 Data(H)'!$A$1:$A$288,'PY1 Data(H)'!$A$1:$BR$288))</f>
        <v>0</v>
      </c>
      <c r="E158" s="176" cm="1">
        <f t="array" ref="E158">_xlfn.XLOOKUP(E$1,'PY1 Data(H)'!$A$1:$BR$1,_xlfn.XLOOKUP($A158,'PY1 Data(H)'!$A$1:$A$288,'PY1 Data(H)'!$A$1:$BR$288))</f>
        <v>0</v>
      </c>
      <c r="F158" s="176" cm="1">
        <f t="array" ref="F158">_xlfn.XLOOKUP(F$1,'PY1 Data(H)'!$A$1:$BR$1,_xlfn.XLOOKUP($A158,'PY1 Data(H)'!$A$1:$A$288,'PY1 Data(H)'!$A$1:$BR$288))</f>
        <v>0</v>
      </c>
      <c r="G158" s="176" cm="1">
        <f t="array" ref="G158">_xlfn.XLOOKUP(G$1,'PY1 Data(H)'!$A$1:$BR$1,_xlfn.XLOOKUP($A158,'PY1 Data(H)'!$A$1:$A$288,'PY1 Data(H)'!$A$1:$BR$288))</f>
        <v>0</v>
      </c>
      <c r="H158" s="176" cm="1">
        <f t="array" ref="H158">_xlfn.XLOOKUP(H$1,'PY1 Data(H)'!$A$1:$BR$1,_xlfn.XLOOKUP($A158,'PY1 Data(H)'!$A$1:$A$288,'PY1 Data(H)'!$A$1:$BR$288))</f>
        <v>0</v>
      </c>
      <c r="I158" s="176" cm="1">
        <f t="array" ref="I158">_xlfn.XLOOKUP(I$1,'PY1 Data(H)'!$A$1:$BR$1,_xlfn.XLOOKUP($A158,'PY1 Data(H)'!$A$1:$A$288,'PY1 Data(H)'!$A$1:$BR$288))</f>
        <v>0</v>
      </c>
      <c r="J158" s="176" cm="1">
        <f t="array" ref="J158">_xlfn.XLOOKUP(J$1,'PY1 Data(H)'!$A$1:$BR$1,_xlfn.XLOOKUP($A158,'PY1 Data(H)'!$A$1:$A$288,'PY1 Data(H)'!$A$1:$BR$288))</f>
        <v>0</v>
      </c>
      <c r="K158" s="176" cm="1">
        <f t="array" ref="K158">_xlfn.XLOOKUP(K$1,'PY1 Data(H)'!$A$1:$BR$1,_xlfn.XLOOKUP($A158,'PY1 Data(H)'!$A$1:$A$288,'PY1 Data(H)'!$A$1:$BR$288))</f>
        <v>0</v>
      </c>
      <c r="L158" s="176" cm="1">
        <f t="array" ref="L158">_xlfn.XLOOKUP(L$1,'PY1 Data(H)'!$A$1:$BR$1,_xlfn.XLOOKUP($A158,'PY1 Data(H)'!$A$1:$A$288,'PY1 Data(H)'!$A$1:$BR$288))</f>
        <v>0</v>
      </c>
      <c r="M158" s="176" cm="1">
        <f t="array" ref="M158">_xlfn.XLOOKUP(M$1,'PY1 Data(H)'!$A$1:$BR$1,_xlfn.XLOOKUP($A158,'PY1 Data(H)'!$A$1:$A$288,'PY1 Data(H)'!$A$1:$BR$288))</f>
        <v>0</v>
      </c>
      <c r="N158" s="176" cm="1">
        <f t="array" ref="N158">_xlfn.XLOOKUP(N$1,'PY1 Data(H)'!$A$1:$BR$1,_xlfn.XLOOKUP($A158,'PY1 Data(H)'!$A$1:$A$288,'PY1 Data(H)'!$A$1:$BR$288))</f>
        <v>0</v>
      </c>
      <c r="O158" s="176" cm="1">
        <f t="array" ref="O158">_xlfn.XLOOKUP(O$1,'PY1 Data(H)'!$A$1:$BR$1,_xlfn.XLOOKUP($A158,'PY1 Data(H)'!$A$1:$A$288,'PY1 Data(H)'!$A$1:$BR$288))</f>
        <v>0</v>
      </c>
      <c r="P158" s="176" cm="1">
        <f t="array" ref="P158">_xlfn.XLOOKUP(P$1,'PY1 Data(H)'!$A$1:$BR$1,_xlfn.XLOOKUP($A158,'PY1 Data(H)'!$A$1:$A$288,'PY1 Data(H)'!$A$1:$BR$288))</f>
        <v>0</v>
      </c>
      <c r="Q158" s="176" cm="1">
        <f t="array" ref="Q158">_xlfn.XLOOKUP(Q$1,'PY1 Data(H)'!$A$1:$BR$1,_xlfn.XLOOKUP($A158,'PY1 Data(H)'!$A$1:$A$288,'PY1 Data(H)'!$A$1:$BR$288))</f>
        <v>0</v>
      </c>
      <c r="R158" s="176" cm="1">
        <f t="array" ref="R158">_xlfn.XLOOKUP(R$1,'PY1 Data(H)'!$A$1:$BR$1,_xlfn.XLOOKUP($A158,'PY1 Data(H)'!$A$1:$A$288,'PY1 Data(H)'!$A$1:$BR$288))</f>
        <v>0</v>
      </c>
      <c r="S158" s="176" cm="1">
        <f t="array" ref="S158">_xlfn.XLOOKUP(S$1,'PY1 Data(H)'!$A$1:$BR$1,_xlfn.XLOOKUP($A158,'PY1 Data(H)'!$A$1:$A$288,'PY1 Data(H)'!$A$1:$BR$288))</f>
        <v>0</v>
      </c>
      <c r="T158" s="176" cm="1">
        <f t="array" ref="T158">_xlfn.XLOOKUP(T$1,'PY1 Data(H)'!$A$1:$BR$1,_xlfn.XLOOKUP($A158,'PY1 Data(H)'!$A$1:$A$288,'PY1 Data(H)'!$A$1:$BR$288))</f>
        <v>0</v>
      </c>
      <c r="U158" s="176" cm="1">
        <f t="array" ref="U158">_xlfn.XLOOKUP(U$1,'PY1 Data(H)'!$A$1:$BR$1,_xlfn.XLOOKUP($A158,'PY1 Data(H)'!$A$1:$A$288,'PY1 Data(H)'!$A$1:$BR$288))</f>
        <v>7005050</v>
      </c>
      <c r="V158" s="176" cm="1">
        <f t="array" ref="V158">_xlfn.XLOOKUP(V$1,'PY1 Data(H)'!$A$1:$BR$1,_xlfn.XLOOKUP($A158,'PY1 Data(H)'!$A$1:$A$288,'PY1 Data(H)'!$A$1:$BR$288))</f>
        <v>0</v>
      </c>
      <c r="W158" s="176" cm="1">
        <f t="array" ref="W158">_xlfn.XLOOKUP(W$1,'PY1 Data(H)'!$A$1:$BR$1,_xlfn.XLOOKUP($A158,'PY1 Data(H)'!$A$1:$A$288,'PY1 Data(H)'!$A$1:$BR$288))</f>
        <v>0</v>
      </c>
      <c r="X158" s="176" cm="1">
        <f t="array" ref="X158">_xlfn.XLOOKUP(X$1,'PY1 Data(H)'!$A$1:$BR$1,_xlfn.XLOOKUP($A158,'PY1 Data(H)'!$A$1:$A$288,'PY1 Data(H)'!$A$1:$BR$288))</f>
        <v>0</v>
      </c>
      <c r="Y158" s="176" cm="1">
        <f t="array" ref="Y158">_xlfn.XLOOKUP(Y$1,'PY1 Data(H)'!$A$1:$BR$1,_xlfn.XLOOKUP($A158,'PY1 Data(H)'!$A$1:$A$288,'PY1 Data(H)'!$A$1:$BR$288))</f>
        <v>0</v>
      </c>
      <c r="Z158" s="176" cm="1">
        <f t="array" ref="Z158">_xlfn.XLOOKUP(Z$1,'PY1 Data(H)'!$A$1:$BR$1,_xlfn.XLOOKUP($A158,'PY1 Data(H)'!$A$1:$A$288,'PY1 Data(H)'!$A$1:$BR$288))</f>
        <v>0</v>
      </c>
      <c r="AA158" s="176" cm="1">
        <f t="array" ref="AA158">_xlfn.XLOOKUP(AA$1,'PY1 Data(H)'!$A$1:$BR$1,_xlfn.XLOOKUP($A158,'PY1 Data(H)'!$A$1:$A$288,'PY1 Data(H)'!$A$1:$BR$288))</f>
        <v>0</v>
      </c>
      <c r="AB158" s="176" cm="1">
        <f t="array" ref="AB158">_xlfn.XLOOKUP(AB$1,'PY1 Data(H)'!$A$1:$BR$1,_xlfn.XLOOKUP($A158,'PY1 Data(H)'!$A$1:$A$288,'PY1 Data(H)'!$A$1:$BR$288))</f>
        <v>0</v>
      </c>
      <c r="AC158" s="176" cm="1">
        <f t="array" ref="AC158">_xlfn.XLOOKUP(AC$1,'PY1 Data(H)'!$A$1:$BR$1,_xlfn.XLOOKUP($A158,'PY1 Data(H)'!$A$1:$A$288,'PY1 Data(H)'!$A$1:$BR$288))</f>
        <v>0</v>
      </c>
      <c r="AD158" s="176" cm="1">
        <f t="array" ref="AD158">_xlfn.XLOOKUP(AD$1,'PY1 Data(H)'!$A$1:$BR$1,_xlfn.XLOOKUP($A158,'PY1 Data(H)'!$A$1:$A$288,'PY1 Data(H)'!$A$1:$BR$288))</f>
        <v>0</v>
      </c>
      <c r="AE158" s="176" cm="1">
        <f t="array" ref="AE158">_xlfn.XLOOKUP(AE$1,'PY1 Data(H)'!$A$1:$BR$1,_xlfn.XLOOKUP($A158,'PY1 Data(H)'!$A$1:$A$288,'PY1 Data(H)'!$A$1:$BR$288))</f>
        <v>0</v>
      </c>
      <c r="AF158" s="176" cm="1">
        <f t="array" ref="AF158">_xlfn.XLOOKUP(AF$1,'PY1 Data(H)'!$A$1:$BR$1,_xlfn.XLOOKUP($A158,'PY1 Data(H)'!$A$1:$A$288,'PY1 Data(H)'!$A$1:$BR$288))</f>
        <v>0</v>
      </c>
      <c r="AG158" s="176" cm="1">
        <f t="array" ref="AG158">_xlfn.XLOOKUP(AG$1,'PY1 Data(H)'!$A$1:$BR$1,_xlfn.XLOOKUP($A158,'PY1 Data(H)'!$A$1:$A$288,'PY1 Data(H)'!$A$1:$BR$288))</f>
        <v>0</v>
      </c>
      <c r="AH158" s="176" cm="1">
        <f t="array" ref="AH158">_xlfn.XLOOKUP(AH$1,'PY1 Data(H)'!$A$1:$BR$1,_xlfn.XLOOKUP($A158,'PY1 Data(H)'!$A$1:$A$288,'PY1 Data(H)'!$A$1:$BR$288))</f>
        <v>0</v>
      </c>
      <c r="AI158" s="176" cm="1">
        <f t="array" ref="AI158">_xlfn.XLOOKUP(AI$1,'PY1 Data(H)'!$A$1:$BR$1,_xlfn.XLOOKUP($A158,'PY1 Data(H)'!$A$1:$A$288,'PY1 Data(H)'!$A$1:$BR$288))</f>
        <v>0</v>
      </c>
      <c r="AJ158" s="176" cm="1">
        <f t="array" ref="AJ158">_xlfn.XLOOKUP(AJ$1,'PY1 Data(H)'!$A$1:$BR$1,_xlfn.XLOOKUP($A158,'PY1 Data(H)'!$A$1:$A$288,'PY1 Data(H)'!$A$1:$BR$288))</f>
        <v>0</v>
      </c>
      <c r="AK158" s="176" cm="1">
        <f t="array" ref="AK158">_xlfn.XLOOKUP(AK$1,'PY1 Data(H)'!$A$1:$BR$1,_xlfn.XLOOKUP($A158,'PY1 Data(H)'!$A$1:$A$288,'PY1 Data(H)'!$A$1:$BR$288))</f>
        <v>0</v>
      </c>
      <c r="AL158" s="176" cm="1">
        <f t="array" ref="AL158">_xlfn.XLOOKUP(AL$1,'PY1 Data(H)'!$A$1:$BR$1,_xlfn.XLOOKUP($A158,'PY1 Data(H)'!$A$1:$A$288,'PY1 Data(H)'!$A$1:$BR$288))</f>
        <v>0</v>
      </c>
      <c r="AM158" s="176" cm="1">
        <f t="array" ref="AM158">_xlfn.XLOOKUP(AM$1,'PY1 Data(H)'!$A$1:$BR$1,_xlfn.XLOOKUP($A158,'PY1 Data(H)'!$A$1:$A$288,'PY1 Data(H)'!$A$1:$BR$288))</f>
        <v>0</v>
      </c>
      <c r="AN158" s="176" cm="1">
        <f t="array" ref="AN158">_xlfn.XLOOKUP(AN$1,'PY1 Data(H)'!$A$1:$BR$1,_xlfn.XLOOKUP($A158,'PY1 Data(H)'!$A$1:$A$288,'PY1 Data(H)'!$A$1:$BR$288))</f>
        <v>0</v>
      </c>
      <c r="AO158" s="176" cm="1">
        <f t="array" ref="AO158">_xlfn.XLOOKUP(AO$1,'PY1 Data(H)'!$A$1:$BR$1,_xlfn.XLOOKUP($A158,'PY1 Data(H)'!$A$1:$A$288,'PY1 Data(H)'!$A$1:$BR$288))</f>
        <v>0</v>
      </c>
      <c r="AP158" s="176" cm="1">
        <f t="array" ref="AP158">_xlfn.XLOOKUP(AP$1,'PY1 Data(H)'!$A$1:$BR$1,_xlfn.XLOOKUP($A158,'PY1 Data(H)'!$A$1:$A$288,'PY1 Data(H)'!$A$1:$BR$288))</f>
        <v>0</v>
      </c>
      <c r="AQ158" s="176" cm="1">
        <f t="array" ref="AQ158">_xlfn.XLOOKUP(AQ$1,'PY1 Data(H)'!$A$1:$BR$1,_xlfn.XLOOKUP($A158,'PY1 Data(H)'!$A$1:$A$288,'PY1 Data(H)'!$A$1:$BR$288))</f>
        <v>0</v>
      </c>
      <c r="AR158" s="176" cm="1">
        <f t="array" ref="AR158">_xlfn.XLOOKUP(AR$1,'PY1 Data(H)'!$A$1:$BR$1,_xlfn.XLOOKUP($A158,'PY1 Data(H)'!$A$1:$A$288,'PY1 Data(H)'!$A$1:$BR$288))</f>
        <v>0</v>
      </c>
      <c r="AS158" s="176" cm="1">
        <f t="array" ref="AS158">_xlfn.XLOOKUP(AS$1,'PY1 Data(H)'!$A$1:$BR$1,_xlfn.XLOOKUP($A158,'PY1 Data(H)'!$A$1:$A$288,'PY1 Data(H)'!$A$1:$BR$288))</f>
        <v>0</v>
      </c>
      <c r="AT158" s="176" cm="1">
        <f t="array" ref="AT158">_xlfn.XLOOKUP(AT$1,'PY1 Data(H)'!$A$1:$BR$1,_xlfn.XLOOKUP($A158,'PY1 Data(H)'!$A$1:$A$288,'PY1 Data(H)'!$A$1:$BR$288))</f>
        <v>0</v>
      </c>
      <c r="AU158" s="176" cm="1">
        <f t="array" ref="AU158">_xlfn.XLOOKUP(AU$1,'PY1 Data(H)'!$A$1:$BR$1,_xlfn.XLOOKUP($A158,'PY1 Data(H)'!$A$1:$A$288,'PY1 Data(H)'!$A$1:$BR$288))</f>
        <v>0</v>
      </c>
      <c r="AV158" s="176" cm="1">
        <f t="array" ref="AV158">_xlfn.XLOOKUP(AV$1,'PY1 Data(H)'!$A$1:$BR$1,_xlfn.XLOOKUP($A158,'PY1 Data(H)'!$A$1:$A$288,'PY1 Data(H)'!$A$1:$BR$288))</f>
        <v>0</v>
      </c>
      <c r="AW158" s="176" cm="1">
        <f t="array" ref="AW158">_xlfn.XLOOKUP(AW$1,'PY1 Data(H)'!$A$1:$BR$1,_xlfn.XLOOKUP($A158,'PY1 Data(H)'!$A$1:$A$288,'PY1 Data(H)'!$A$1:$BR$288))</f>
        <v>0</v>
      </c>
      <c r="AX158" s="176" cm="1">
        <f t="array" ref="AX158">_xlfn.XLOOKUP(AX$1,'PY1 Data(H)'!$A$1:$BR$1,_xlfn.XLOOKUP($A158,'PY1 Data(H)'!$A$1:$A$288,'PY1 Data(H)'!$A$1:$BR$288))</f>
        <v>0</v>
      </c>
      <c r="AY158" s="176" cm="1">
        <f t="array" ref="AY158">_xlfn.XLOOKUP(AY$1,'PY1 Data(H)'!$A$1:$BR$1,_xlfn.XLOOKUP($A158,'PY1 Data(H)'!$A$1:$A$288,'PY1 Data(H)'!$A$1:$BR$288))</f>
        <v>0</v>
      </c>
      <c r="AZ158" s="176" cm="1">
        <f t="array" ref="AZ158">_xlfn.XLOOKUP(AZ$1,'PY1 Data(H)'!$A$1:$BR$1,_xlfn.XLOOKUP($A158,'PY1 Data(H)'!$A$1:$A$288,'PY1 Data(H)'!$A$1:$BR$288))</f>
        <v>0</v>
      </c>
    </row>
    <row r="159" spans="1:52" x14ac:dyDescent="0.3">
      <c r="D159" s="176" t="e" cm="1">
        <f t="array" ref="D159">_xlfn.XLOOKUP(D$1,'PY1 Data(H)'!$A$1:$BR$1,_xlfn.XLOOKUP($A159,'PY1 Data(H)'!$A$1:$A$288,'PY1 Data(H)'!$A$1:$BR$288))</f>
        <v>#N/A</v>
      </c>
      <c r="E159" s="176" t="e" cm="1">
        <f t="array" ref="E159">_xlfn.XLOOKUP(E$1,'PY1 Data(H)'!$A$1:$BR$1,_xlfn.XLOOKUP($A159,'PY1 Data(H)'!$A$1:$A$288,'PY1 Data(H)'!$A$1:$BR$288))</f>
        <v>#N/A</v>
      </c>
      <c r="F159" s="176" t="e" cm="1">
        <f t="array" ref="F159">_xlfn.XLOOKUP(F$1,'PY1 Data(H)'!$A$1:$BR$1,_xlfn.XLOOKUP($A159,'PY1 Data(H)'!$A$1:$A$288,'PY1 Data(H)'!$A$1:$BR$288))</f>
        <v>#N/A</v>
      </c>
      <c r="G159" s="176" t="e" cm="1">
        <f t="array" ref="G159">_xlfn.XLOOKUP(G$1,'PY1 Data(H)'!$A$1:$BR$1,_xlfn.XLOOKUP($A159,'PY1 Data(H)'!$A$1:$A$288,'PY1 Data(H)'!$A$1:$BR$288))</f>
        <v>#N/A</v>
      </c>
      <c r="H159" s="176" t="e" cm="1">
        <f t="array" ref="H159">_xlfn.XLOOKUP(H$1,'PY1 Data(H)'!$A$1:$BR$1,_xlfn.XLOOKUP($A159,'PY1 Data(H)'!$A$1:$A$288,'PY1 Data(H)'!$A$1:$BR$288))</f>
        <v>#N/A</v>
      </c>
      <c r="I159" s="176" t="e" cm="1">
        <f t="array" ref="I159">_xlfn.XLOOKUP(I$1,'PY1 Data(H)'!$A$1:$BR$1,_xlfn.XLOOKUP($A159,'PY1 Data(H)'!$A$1:$A$288,'PY1 Data(H)'!$A$1:$BR$288))</f>
        <v>#N/A</v>
      </c>
      <c r="J159" s="176" t="e" cm="1">
        <f t="array" ref="J159">_xlfn.XLOOKUP(J$1,'PY1 Data(H)'!$A$1:$BR$1,_xlfn.XLOOKUP($A159,'PY1 Data(H)'!$A$1:$A$288,'PY1 Data(H)'!$A$1:$BR$288))</f>
        <v>#N/A</v>
      </c>
      <c r="K159" s="176" t="e" cm="1">
        <f t="array" ref="K159">_xlfn.XLOOKUP(K$1,'PY1 Data(H)'!$A$1:$BR$1,_xlfn.XLOOKUP($A159,'PY1 Data(H)'!$A$1:$A$288,'PY1 Data(H)'!$A$1:$BR$288))</f>
        <v>#N/A</v>
      </c>
      <c r="L159" s="176" t="e" cm="1">
        <f t="array" ref="L159">_xlfn.XLOOKUP(L$1,'PY1 Data(H)'!$A$1:$BR$1,_xlfn.XLOOKUP($A159,'PY1 Data(H)'!$A$1:$A$288,'PY1 Data(H)'!$A$1:$BR$288))</f>
        <v>#N/A</v>
      </c>
      <c r="M159" s="176" t="e" cm="1">
        <f t="array" ref="M159">_xlfn.XLOOKUP(M$1,'PY1 Data(H)'!$A$1:$BR$1,_xlfn.XLOOKUP($A159,'PY1 Data(H)'!$A$1:$A$288,'PY1 Data(H)'!$A$1:$BR$288))</f>
        <v>#N/A</v>
      </c>
      <c r="N159" s="176" t="e" cm="1">
        <f t="array" ref="N159">_xlfn.XLOOKUP(N$1,'PY1 Data(H)'!$A$1:$BR$1,_xlfn.XLOOKUP($A159,'PY1 Data(H)'!$A$1:$A$288,'PY1 Data(H)'!$A$1:$BR$288))</f>
        <v>#N/A</v>
      </c>
      <c r="O159" s="176" t="e" cm="1">
        <f t="array" ref="O159">_xlfn.XLOOKUP(O$1,'PY1 Data(H)'!$A$1:$BR$1,_xlfn.XLOOKUP($A159,'PY1 Data(H)'!$A$1:$A$288,'PY1 Data(H)'!$A$1:$BR$288))</f>
        <v>#N/A</v>
      </c>
      <c r="P159" s="176" t="e" cm="1">
        <f t="array" ref="P159">_xlfn.XLOOKUP(P$1,'PY1 Data(H)'!$A$1:$BR$1,_xlfn.XLOOKUP($A159,'PY1 Data(H)'!$A$1:$A$288,'PY1 Data(H)'!$A$1:$BR$288))</f>
        <v>#N/A</v>
      </c>
      <c r="Q159" s="176" t="e" cm="1">
        <f t="array" ref="Q159">_xlfn.XLOOKUP(Q$1,'PY1 Data(H)'!$A$1:$BR$1,_xlfn.XLOOKUP($A159,'PY1 Data(H)'!$A$1:$A$288,'PY1 Data(H)'!$A$1:$BR$288))</f>
        <v>#N/A</v>
      </c>
      <c r="R159" s="176" t="e" cm="1">
        <f t="array" ref="R159">_xlfn.XLOOKUP(R$1,'PY1 Data(H)'!$A$1:$BR$1,_xlfn.XLOOKUP($A159,'PY1 Data(H)'!$A$1:$A$288,'PY1 Data(H)'!$A$1:$BR$288))</f>
        <v>#N/A</v>
      </c>
      <c r="S159" s="176" t="e" cm="1">
        <f t="array" ref="S159">_xlfn.XLOOKUP(S$1,'PY1 Data(H)'!$A$1:$BR$1,_xlfn.XLOOKUP($A159,'PY1 Data(H)'!$A$1:$A$288,'PY1 Data(H)'!$A$1:$BR$288))</f>
        <v>#N/A</v>
      </c>
      <c r="T159" s="176" t="e" cm="1">
        <f t="array" ref="T159">_xlfn.XLOOKUP(T$1,'PY1 Data(H)'!$A$1:$BR$1,_xlfn.XLOOKUP($A159,'PY1 Data(H)'!$A$1:$A$288,'PY1 Data(H)'!$A$1:$BR$288))</f>
        <v>#N/A</v>
      </c>
      <c r="U159" s="176" t="e" cm="1">
        <f t="array" ref="U159">_xlfn.XLOOKUP(U$1,'PY1 Data(H)'!$A$1:$BR$1,_xlfn.XLOOKUP($A159,'PY1 Data(H)'!$A$1:$A$288,'PY1 Data(H)'!$A$1:$BR$288))</f>
        <v>#N/A</v>
      </c>
      <c r="V159" s="176" t="e" cm="1">
        <f t="array" ref="V159">_xlfn.XLOOKUP(V$1,'PY1 Data(H)'!$A$1:$BR$1,_xlfn.XLOOKUP($A159,'PY1 Data(H)'!$A$1:$A$288,'PY1 Data(H)'!$A$1:$BR$288))</f>
        <v>#N/A</v>
      </c>
      <c r="W159" s="176" t="e" cm="1">
        <f t="array" ref="W159">_xlfn.XLOOKUP(W$1,'PY1 Data(H)'!$A$1:$BR$1,_xlfn.XLOOKUP($A159,'PY1 Data(H)'!$A$1:$A$288,'PY1 Data(H)'!$A$1:$BR$288))</f>
        <v>#N/A</v>
      </c>
      <c r="X159" s="176" t="e" cm="1">
        <f t="array" ref="X159">_xlfn.XLOOKUP(X$1,'PY1 Data(H)'!$A$1:$BR$1,_xlfn.XLOOKUP($A159,'PY1 Data(H)'!$A$1:$A$288,'PY1 Data(H)'!$A$1:$BR$288))</f>
        <v>#N/A</v>
      </c>
      <c r="Y159" s="176" t="e" cm="1">
        <f t="array" ref="Y159">_xlfn.XLOOKUP(Y$1,'PY1 Data(H)'!$A$1:$BR$1,_xlfn.XLOOKUP($A159,'PY1 Data(H)'!$A$1:$A$288,'PY1 Data(H)'!$A$1:$BR$288))</f>
        <v>#N/A</v>
      </c>
      <c r="Z159" s="176" t="e" cm="1">
        <f t="array" ref="Z159">_xlfn.XLOOKUP(Z$1,'PY1 Data(H)'!$A$1:$BR$1,_xlfn.XLOOKUP($A159,'PY1 Data(H)'!$A$1:$A$288,'PY1 Data(H)'!$A$1:$BR$288))</f>
        <v>#N/A</v>
      </c>
      <c r="AA159" s="176" t="e" cm="1">
        <f t="array" ref="AA159">_xlfn.XLOOKUP(AA$1,'PY1 Data(H)'!$A$1:$BR$1,_xlfn.XLOOKUP($A159,'PY1 Data(H)'!$A$1:$A$288,'PY1 Data(H)'!$A$1:$BR$288))</f>
        <v>#N/A</v>
      </c>
      <c r="AB159" s="176" t="e" cm="1">
        <f t="array" ref="AB159">_xlfn.XLOOKUP(AB$1,'PY1 Data(H)'!$A$1:$BR$1,_xlfn.XLOOKUP($A159,'PY1 Data(H)'!$A$1:$A$288,'PY1 Data(H)'!$A$1:$BR$288))</f>
        <v>#N/A</v>
      </c>
      <c r="AC159" s="176" t="e" cm="1">
        <f t="array" ref="AC159">_xlfn.XLOOKUP(AC$1,'PY1 Data(H)'!$A$1:$BR$1,_xlfn.XLOOKUP($A159,'PY1 Data(H)'!$A$1:$A$288,'PY1 Data(H)'!$A$1:$BR$288))</f>
        <v>#N/A</v>
      </c>
      <c r="AD159" s="176" t="e" cm="1">
        <f t="array" ref="AD159">_xlfn.XLOOKUP(AD$1,'PY1 Data(H)'!$A$1:$BR$1,_xlfn.XLOOKUP($A159,'PY1 Data(H)'!$A$1:$A$288,'PY1 Data(H)'!$A$1:$BR$288))</f>
        <v>#N/A</v>
      </c>
      <c r="AE159" s="176" t="e" cm="1">
        <f t="array" ref="AE159">_xlfn.XLOOKUP(AE$1,'PY1 Data(H)'!$A$1:$BR$1,_xlfn.XLOOKUP($A159,'PY1 Data(H)'!$A$1:$A$288,'PY1 Data(H)'!$A$1:$BR$288))</f>
        <v>#N/A</v>
      </c>
      <c r="AF159" s="176" t="e" cm="1">
        <f t="array" ref="AF159">_xlfn.XLOOKUP(AF$1,'PY1 Data(H)'!$A$1:$BR$1,_xlfn.XLOOKUP($A159,'PY1 Data(H)'!$A$1:$A$288,'PY1 Data(H)'!$A$1:$BR$288))</f>
        <v>#N/A</v>
      </c>
      <c r="AG159" s="176" t="e" cm="1">
        <f t="array" ref="AG159">_xlfn.XLOOKUP(AG$1,'PY1 Data(H)'!$A$1:$BR$1,_xlfn.XLOOKUP($A159,'PY1 Data(H)'!$A$1:$A$288,'PY1 Data(H)'!$A$1:$BR$288))</f>
        <v>#N/A</v>
      </c>
      <c r="AH159" s="176" t="e" cm="1">
        <f t="array" ref="AH159">_xlfn.XLOOKUP(AH$1,'PY1 Data(H)'!$A$1:$BR$1,_xlfn.XLOOKUP($A159,'PY1 Data(H)'!$A$1:$A$288,'PY1 Data(H)'!$A$1:$BR$288))</f>
        <v>#N/A</v>
      </c>
      <c r="AI159" s="176" t="e" cm="1">
        <f t="array" ref="AI159">_xlfn.XLOOKUP(AI$1,'PY1 Data(H)'!$A$1:$BR$1,_xlfn.XLOOKUP($A159,'PY1 Data(H)'!$A$1:$A$288,'PY1 Data(H)'!$A$1:$BR$288))</f>
        <v>#N/A</v>
      </c>
      <c r="AJ159" s="176" t="e" cm="1">
        <f t="array" ref="AJ159">_xlfn.XLOOKUP(AJ$1,'PY1 Data(H)'!$A$1:$BR$1,_xlfn.XLOOKUP($A159,'PY1 Data(H)'!$A$1:$A$288,'PY1 Data(H)'!$A$1:$BR$288))</f>
        <v>#N/A</v>
      </c>
      <c r="AK159" s="176" t="e" cm="1">
        <f t="array" ref="AK159">_xlfn.XLOOKUP(AK$1,'PY1 Data(H)'!$A$1:$BR$1,_xlfn.XLOOKUP($A159,'PY1 Data(H)'!$A$1:$A$288,'PY1 Data(H)'!$A$1:$BR$288))</f>
        <v>#N/A</v>
      </c>
      <c r="AL159" s="176" t="e" cm="1">
        <f t="array" ref="AL159">_xlfn.XLOOKUP(AL$1,'PY1 Data(H)'!$A$1:$BR$1,_xlfn.XLOOKUP($A159,'PY1 Data(H)'!$A$1:$A$288,'PY1 Data(H)'!$A$1:$BR$288))</f>
        <v>#N/A</v>
      </c>
      <c r="AM159" s="176" t="e" cm="1">
        <f t="array" ref="AM159">_xlfn.XLOOKUP(AM$1,'PY1 Data(H)'!$A$1:$BR$1,_xlfn.XLOOKUP($A159,'PY1 Data(H)'!$A$1:$A$288,'PY1 Data(H)'!$A$1:$BR$288))</f>
        <v>#N/A</v>
      </c>
      <c r="AN159" s="176" t="e" cm="1">
        <f t="array" ref="AN159">_xlfn.XLOOKUP(AN$1,'PY1 Data(H)'!$A$1:$BR$1,_xlfn.XLOOKUP($A159,'PY1 Data(H)'!$A$1:$A$288,'PY1 Data(H)'!$A$1:$BR$288))</f>
        <v>#N/A</v>
      </c>
      <c r="AO159" s="176" t="e" cm="1">
        <f t="array" ref="AO159">_xlfn.XLOOKUP(AO$1,'PY1 Data(H)'!$A$1:$BR$1,_xlfn.XLOOKUP($A159,'PY1 Data(H)'!$A$1:$A$288,'PY1 Data(H)'!$A$1:$BR$288))</f>
        <v>#N/A</v>
      </c>
      <c r="AP159" s="176" t="e" cm="1">
        <f t="array" ref="AP159">_xlfn.XLOOKUP(AP$1,'PY1 Data(H)'!$A$1:$BR$1,_xlfn.XLOOKUP($A159,'PY1 Data(H)'!$A$1:$A$288,'PY1 Data(H)'!$A$1:$BR$288))</f>
        <v>#N/A</v>
      </c>
      <c r="AQ159" s="176" t="e" cm="1">
        <f t="array" ref="AQ159">_xlfn.XLOOKUP(AQ$1,'PY1 Data(H)'!$A$1:$BR$1,_xlfn.XLOOKUP($A159,'PY1 Data(H)'!$A$1:$A$288,'PY1 Data(H)'!$A$1:$BR$288))</f>
        <v>#N/A</v>
      </c>
      <c r="AR159" s="176" t="e" cm="1">
        <f t="array" ref="AR159">_xlfn.XLOOKUP(AR$1,'PY1 Data(H)'!$A$1:$BR$1,_xlfn.XLOOKUP($A159,'PY1 Data(H)'!$A$1:$A$288,'PY1 Data(H)'!$A$1:$BR$288))</f>
        <v>#N/A</v>
      </c>
      <c r="AS159" s="176" t="e" cm="1">
        <f t="array" ref="AS159">_xlfn.XLOOKUP(AS$1,'PY1 Data(H)'!$A$1:$BR$1,_xlfn.XLOOKUP($A159,'PY1 Data(H)'!$A$1:$A$288,'PY1 Data(H)'!$A$1:$BR$288))</f>
        <v>#N/A</v>
      </c>
      <c r="AT159" s="176" t="e" cm="1">
        <f t="array" ref="AT159">_xlfn.XLOOKUP(AT$1,'PY1 Data(H)'!$A$1:$BR$1,_xlfn.XLOOKUP($A159,'PY1 Data(H)'!$A$1:$A$288,'PY1 Data(H)'!$A$1:$BR$288))</f>
        <v>#N/A</v>
      </c>
      <c r="AU159" s="176" t="e" cm="1">
        <f t="array" ref="AU159">_xlfn.XLOOKUP(AU$1,'PY1 Data(H)'!$A$1:$BR$1,_xlfn.XLOOKUP($A159,'PY1 Data(H)'!$A$1:$A$288,'PY1 Data(H)'!$A$1:$BR$288))</f>
        <v>#N/A</v>
      </c>
      <c r="AV159" s="176" t="e" cm="1">
        <f t="array" ref="AV159">_xlfn.XLOOKUP(AV$1,'PY1 Data(H)'!$A$1:$BR$1,_xlfn.XLOOKUP($A159,'PY1 Data(H)'!$A$1:$A$288,'PY1 Data(H)'!$A$1:$BR$288))</f>
        <v>#N/A</v>
      </c>
      <c r="AW159" s="176" t="e" cm="1">
        <f t="array" ref="AW159">_xlfn.XLOOKUP(AW$1,'PY1 Data(H)'!$A$1:$BR$1,_xlfn.XLOOKUP($A159,'PY1 Data(H)'!$A$1:$A$288,'PY1 Data(H)'!$A$1:$BR$288))</f>
        <v>#N/A</v>
      </c>
      <c r="AX159" s="176" t="e" cm="1">
        <f t="array" ref="AX159">_xlfn.XLOOKUP(AX$1,'PY1 Data(H)'!$A$1:$BR$1,_xlfn.XLOOKUP($A159,'PY1 Data(H)'!$A$1:$A$288,'PY1 Data(H)'!$A$1:$BR$288))</f>
        <v>#N/A</v>
      </c>
      <c r="AY159" s="176" t="e" cm="1">
        <f t="array" ref="AY159">_xlfn.XLOOKUP(AY$1,'PY1 Data(H)'!$A$1:$BR$1,_xlfn.XLOOKUP($A159,'PY1 Data(H)'!$A$1:$A$288,'PY1 Data(H)'!$A$1:$BR$288))</f>
        <v>#N/A</v>
      </c>
      <c r="AZ159" s="176" t="e" cm="1">
        <f t="array" ref="AZ159">_xlfn.XLOOKUP(AZ$1,'PY1 Data(H)'!$A$1:$BR$1,_xlfn.XLOOKUP($A159,'PY1 Data(H)'!$A$1:$A$288,'PY1 Data(H)'!$A$1:$BR$288))</f>
        <v>#N/A</v>
      </c>
    </row>
    <row r="160" spans="1:52" x14ac:dyDescent="0.3">
      <c r="A160">
        <v>535</v>
      </c>
      <c r="D160" s="176" cm="1">
        <f t="array" ref="D160">_xlfn.XLOOKUP(D$1,'PY1 Data(H)'!$A$1:$BR$1,_xlfn.XLOOKUP($A160,'PY1 Data(H)'!$A$1:$A$288,'PY1 Data(H)'!$A$1:$BR$288))</f>
        <v>0</v>
      </c>
      <c r="E160" s="176" cm="1">
        <f t="array" ref="E160">_xlfn.XLOOKUP(E$1,'PY1 Data(H)'!$A$1:$BR$1,_xlfn.XLOOKUP($A160,'PY1 Data(H)'!$A$1:$A$288,'PY1 Data(H)'!$A$1:$BR$288))</f>
        <v>0</v>
      </c>
      <c r="F160" s="176" cm="1">
        <f t="array" ref="F160">_xlfn.XLOOKUP(F$1,'PY1 Data(H)'!$A$1:$BR$1,_xlfn.XLOOKUP($A160,'PY1 Data(H)'!$A$1:$A$288,'PY1 Data(H)'!$A$1:$BR$288))</f>
        <v>0</v>
      </c>
      <c r="G160" s="176" cm="1">
        <f t="array" ref="G160">_xlfn.XLOOKUP(G$1,'PY1 Data(H)'!$A$1:$BR$1,_xlfn.XLOOKUP($A160,'PY1 Data(H)'!$A$1:$A$288,'PY1 Data(H)'!$A$1:$BR$288))</f>
        <v>0</v>
      </c>
      <c r="H160" s="176" cm="1">
        <f t="array" ref="H160">_xlfn.XLOOKUP(H$1,'PY1 Data(H)'!$A$1:$BR$1,_xlfn.XLOOKUP($A160,'PY1 Data(H)'!$A$1:$A$288,'PY1 Data(H)'!$A$1:$BR$288))</f>
        <v>0</v>
      </c>
      <c r="I160" s="176" cm="1">
        <f t="array" ref="I160">_xlfn.XLOOKUP(I$1,'PY1 Data(H)'!$A$1:$BR$1,_xlfn.XLOOKUP($A160,'PY1 Data(H)'!$A$1:$A$288,'PY1 Data(H)'!$A$1:$BR$288))</f>
        <v>0</v>
      </c>
      <c r="J160" s="176" cm="1">
        <f t="array" ref="J160">_xlfn.XLOOKUP(J$1,'PY1 Data(H)'!$A$1:$BR$1,_xlfn.XLOOKUP($A160,'PY1 Data(H)'!$A$1:$A$288,'PY1 Data(H)'!$A$1:$BR$288))</f>
        <v>29062214</v>
      </c>
      <c r="K160" s="176" cm="1">
        <f t="array" ref="K160">_xlfn.XLOOKUP(K$1,'PY1 Data(H)'!$A$1:$BR$1,_xlfn.XLOOKUP($A160,'PY1 Data(H)'!$A$1:$A$288,'PY1 Data(H)'!$A$1:$BR$288))</f>
        <v>0</v>
      </c>
      <c r="L160" s="176" cm="1">
        <f t="array" ref="L160">_xlfn.XLOOKUP(L$1,'PY1 Data(H)'!$A$1:$BR$1,_xlfn.XLOOKUP($A160,'PY1 Data(H)'!$A$1:$A$288,'PY1 Data(H)'!$A$1:$BR$288))</f>
        <v>0</v>
      </c>
      <c r="M160" s="176" cm="1">
        <f t="array" ref="M160">_xlfn.XLOOKUP(M$1,'PY1 Data(H)'!$A$1:$BR$1,_xlfn.XLOOKUP($A160,'PY1 Data(H)'!$A$1:$A$288,'PY1 Data(H)'!$A$1:$BR$288))</f>
        <v>0</v>
      </c>
      <c r="N160" s="176" cm="1">
        <f t="array" ref="N160">_xlfn.XLOOKUP(N$1,'PY1 Data(H)'!$A$1:$BR$1,_xlfn.XLOOKUP($A160,'PY1 Data(H)'!$A$1:$A$288,'PY1 Data(H)'!$A$1:$BR$288))</f>
        <v>0</v>
      </c>
      <c r="O160" s="176" cm="1">
        <f t="array" ref="O160">_xlfn.XLOOKUP(O$1,'PY1 Data(H)'!$A$1:$BR$1,_xlfn.XLOOKUP($A160,'PY1 Data(H)'!$A$1:$A$288,'PY1 Data(H)'!$A$1:$BR$288))</f>
        <v>0</v>
      </c>
      <c r="P160" s="176" cm="1">
        <f t="array" ref="P160">_xlfn.XLOOKUP(P$1,'PY1 Data(H)'!$A$1:$BR$1,_xlfn.XLOOKUP($A160,'PY1 Data(H)'!$A$1:$A$288,'PY1 Data(H)'!$A$1:$BR$288))</f>
        <v>3449606</v>
      </c>
      <c r="Q160" s="176" cm="1">
        <f t="array" ref="Q160">_xlfn.XLOOKUP(Q$1,'PY1 Data(H)'!$A$1:$BR$1,_xlfn.XLOOKUP($A160,'PY1 Data(H)'!$A$1:$A$288,'PY1 Data(H)'!$A$1:$BR$288))</f>
        <v>0</v>
      </c>
      <c r="R160" s="176" cm="1">
        <f t="array" ref="R160">_xlfn.XLOOKUP(R$1,'PY1 Data(H)'!$A$1:$BR$1,_xlfn.XLOOKUP($A160,'PY1 Data(H)'!$A$1:$A$288,'PY1 Data(H)'!$A$1:$BR$288))</f>
        <v>0</v>
      </c>
      <c r="S160" s="176" cm="1">
        <f t="array" ref="S160">_xlfn.XLOOKUP(S$1,'PY1 Data(H)'!$A$1:$BR$1,_xlfn.XLOOKUP($A160,'PY1 Data(H)'!$A$1:$A$288,'PY1 Data(H)'!$A$1:$BR$288))</f>
        <v>0</v>
      </c>
      <c r="T160" s="176" cm="1">
        <f t="array" ref="T160">_xlfn.XLOOKUP(T$1,'PY1 Data(H)'!$A$1:$BR$1,_xlfn.XLOOKUP($A160,'PY1 Data(H)'!$A$1:$A$288,'PY1 Data(H)'!$A$1:$BR$288))</f>
        <v>0</v>
      </c>
      <c r="U160" s="176" cm="1">
        <f t="array" ref="U160">_xlfn.XLOOKUP(U$1,'PY1 Data(H)'!$A$1:$BR$1,_xlfn.XLOOKUP($A160,'PY1 Data(H)'!$A$1:$A$288,'PY1 Data(H)'!$A$1:$BR$288))</f>
        <v>5330839</v>
      </c>
      <c r="V160" s="176" cm="1">
        <f t="array" ref="V160">_xlfn.XLOOKUP(V$1,'PY1 Data(H)'!$A$1:$BR$1,_xlfn.XLOOKUP($A160,'PY1 Data(H)'!$A$1:$A$288,'PY1 Data(H)'!$A$1:$BR$288))</f>
        <v>0</v>
      </c>
      <c r="W160" s="176" cm="1">
        <f t="array" ref="W160">_xlfn.XLOOKUP(W$1,'PY1 Data(H)'!$A$1:$BR$1,_xlfn.XLOOKUP($A160,'PY1 Data(H)'!$A$1:$A$288,'PY1 Data(H)'!$A$1:$BR$288))</f>
        <v>0</v>
      </c>
      <c r="X160" s="176" cm="1">
        <f t="array" ref="X160">_xlfn.XLOOKUP(X$1,'PY1 Data(H)'!$A$1:$BR$1,_xlfn.XLOOKUP($A160,'PY1 Data(H)'!$A$1:$A$288,'PY1 Data(H)'!$A$1:$BR$288))</f>
        <v>0</v>
      </c>
      <c r="Y160" s="176" cm="1">
        <f t="array" ref="Y160">_xlfn.XLOOKUP(Y$1,'PY1 Data(H)'!$A$1:$BR$1,_xlfn.XLOOKUP($A160,'PY1 Data(H)'!$A$1:$A$288,'PY1 Data(H)'!$A$1:$BR$288))</f>
        <v>0</v>
      </c>
      <c r="Z160" s="176" cm="1">
        <f t="array" ref="Z160">_xlfn.XLOOKUP(Z$1,'PY1 Data(H)'!$A$1:$BR$1,_xlfn.XLOOKUP($A160,'PY1 Data(H)'!$A$1:$A$288,'PY1 Data(H)'!$A$1:$BR$288))</f>
        <v>0</v>
      </c>
      <c r="AA160" s="176" cm="1">
        <f t="array" ref="AA160">_xlfn.XLOOKUP(AA$1,'PY1 Data(H)'!$A$1:$BR$1,_xlfn.XLOOKUP($A160,'PY1 Data(H)'!$A$1:$A$288,'PY1 Data(H)'!$A$1:$BR$288))</f>
        <v>0</v>
      </c>
      <c r="AB160" s="176" cm="1">
        <f t="array" ref="AB160">_xlfn.XLOOKUP(AB$1,'PY1 Data(H)'!$A$1:$BR$1,_xlfn.XLOOKUP($A160,'PY1 Data(H)'!$A$1:$A$288,'PY1 Data(H)'!$A$1:$BR$288))</f>
        <v>0</v>
      </c>
      <c r="AC160" s="176" cm="1">
        <f t="array" ref="AC160">_xlfn.XLOOKUP(AC$1,'PY1 Data(H)'!$A$1:$BR$1,_xlfn.XLOOKUP($A160,'PY1 Data(H)'!$A$1:$A$288,'PY1 Data(H)'!$A$1:$BR$288))</f>
        <v>0</v>
      </c>
      <c r="AD160" s="176" cm="1">
        <f t="array" ref="AD160">_xlfn.XLOOKUP(AD$1,'PY1 Data(H)'!$A$1:$BR$1,_xlfn.XLOOKUP($A160,'PY1 Data(H)'!$A$1:$A$288,'PY1 Data(H)'!$A$1:$BR$288))</f>
        <v>0</v>
      </c>
      <c r="AE160" s="176" cm="1">
        <f t="array" ref="AE160">_xlfn.XLOOKUP(AE$1,'PY1 Data(H)'!$A$1:$BR$1,_xlfn.XLOOKUP($A160,'PY1 Data(H)'!$A$1:$A$288,'PY1 Data(H)'!$A$1:$BR$288))</f>
        <v>0</v>
      </c>
      <c r="AF160" s="176" cm="1">
        <f t="array" ref="AF160">_xlfn.XLOOKUP(AF$1,'PY1 Data(H)'!$A$1:$BR$1,_xlfn.XLOOKUP($A160,'PY1 Data(H)'!$A$1:$A$288,'PY1 Data(H)'!$A$1:$BR$288))</f>
        <v>0</v>
      </c>
      <c r="AG160" s="176" cm="1">
        <f t="array" ref="AG160">_xlfn.XLOOKUP(AG$1,'PY1 Data(H)'!$A$1:$BR$1,_xlfn.XLOOKUP($A160,'PY1 Data(H)'!$A$1:$A$288,'PY1 Data(H)'!$A$1:$BR$288))</f>
        <v>0</v>
      </c>
      <c r="AH160" s="176" cm="1">
        <f t="array" ref="AH160">_xlfn.XLOOKUP(AH$1,'PY1 Data(H)'!$A$1:$BR$1,_xlfn.XLOOKUP($A160,'PY1 Data(H)'!$A$1:$A$288,'PY1 Data(H)'!$A$1:$BR$288))</f>
        <v>0</v>
      </c>
      <c r="AI160" s="176" cm="1">
        <f t="array" ref="AI160">_xlfn.XLOOKUP(AI$1,'PY1 Data(H)'!$A$1:$BR$1,_xlfn.XLOOKUP($A160,'PY1 Data(H)'!$A$1:$A$288,'PY1 Data(H)'!$A$1:$BR$288))</f>
        <v>0</v>
      </c>
      <c r="AJ160" s="176" cm="1">
        <f t="array" ref="AJ160">_xlfn.XLOOKUP(AJ$1,'PY1 Data(H)'!$A$1:$BR$1,_xlfn.XLOOKUP($A160,'PY1 Data(H)'!$A$1:$A$288,'PY1 Data(H)'!$A$1:$BR$288))</f>
        <v>0</v>
      </c>
      <c r="AK160" s="176" cm="1">
        <f t="array" ref="AK160">_xlfn.XLOOKUP(AK$1,'PY1 Data(H)'!$A$1:$BR$1,_xlfn.XLOOKUP($A160,'PY1 Data(H)'!$A$1:$A$288,'PY1 Data(H)'!$A$1:$BR$288))</f>
        <v>0</v>
      </c>
      <c r="AL160" s="176" cm="1">
        <f t="array" ref="AL160">_xlfn.XLOOKUP(AL$1,'PY1 Data(H)'!$A$1:$BR$1,_xlfn.XLOOKUP($A160,'PY1 Data(H)'!$A$1:$A$288,'PY1 Data(H)'!$A$1:$BR$288))</f>
        <v>0</v>
      </c>
      <c r="AM160" s="176" cm="1">
        <f t="array" ref="AM160">_xlfn.XLOOKUP(AM$1,'PY1 Data(H)'!$A$1:$BR$1,_xlfn.XLOOKUP($A160,'PY1 Data(H)'!$A$1:$A$288,'PY1 Data(H)'!$A$1:$BR$288))</f>
        <v>0</v>
      </c>
      <c r="AN160" s="176" cm="1">
        <f t="array" ref="AN160">_xlfn.XLOOKUP(AN$1,'PY1 Data(H)'!$A$1:$BR$1,_xlfn.XLOOKUP($A160,'PY1 Data(H)'!$A$1:$A$288,'PY1 Data(H)'!$A$1:$BR$288))</f>
        <v>0</v>
      </c>
      <c r="AO160" s="176" cm="1">
        <f t="array" ref="AO160">_xlfn.XLOOKUP(AO$1,'PY1 Data(H)'!$A$1:$BR$1,_xlfn.XLOOKUP($A160,'PY1 Data(H)'!$A$1:$A$288,'PY1 Data(H)'!$A$1:$BR$288))</f>
        <v>0</v>
      </c>
      <c r="AP160" s="176" cm="1">
        <f t="array" ref="AP160">_xlfn.XLOOKUP(AP$1,'PY1 Data(H)'!$A$1:$BR$1,_xlfn.XLOOKUP($A160,'PY1 Data(H)'!$A$1:$A$288,'PY1 Data(H)'!$A$1:$BR$288))</f>
        <v>0</v>
      </c>
      <c r="AQ160" s="176" cm="1">
        <f t="array" ref="AQ160">_xlfn.XLOOKUP(AQ$1,'PY1 Data(H)'!$A$1:$BR$1,_xlfn.XLOOKUP($A160,'PY1 Data(H)'!$A$1:$A$288,'PY1 Data(H)'!$A$1:$BR$288))</f>
        <v>0</v>
      </c>
      <c r="AR160" s="176" cm="1">
        <f t="array" ref="AR160">_xlfn.XLOOKUP(AR$1,'PY1 Data(H)'!$A$1:$BR$1,_xlfn.XLOOKUP($A160,'PY1 Data(H)'!$A$1:$A$288,'PY1 Data(H)'!$A$1:$BR$288))</f>
        <v>0</v>
      </c>
      <c r="AS160" s="176" cm="1">
        <f t="array" ref="AS160">_xlfn.XLOOKUP(AS$1,'PY1 Data(H)'!$A$1:$BR$1,_xlfn.XLOOKUP($A160,'PY1 Data(H)'!$A$1:$A$288,'PY1 Data(H)'!$A$1:$BR$288))</f>
        <v>0</v>
      </c>
      <c r="AT160" s="176" cm="1">
        <f t="array" ref="AT160">_xlfn.XLOOKUP(AT$1,'PY1 Data(H)'!$A$1:$BR$1,_xlfn.XLOOKUP($A160,'PY1 Data(H)'!$A$1:$A$288,'PY1 Data(H)'!$A$1:$BR$288))</f>
        <v>0</v>
      </c>
      <c r="AU160" s="176" cm="1">
        <f t="array" ref="AU160">_xlfn.XLOOKUP(AU$1,'PY1 Data(H)'!$A$1:$BR$1,_xlfn.XLOOKUP($A160,'PY1 Data(H)'!$A$1:$A$288,'PY1 Data(H)'!$A$1:$BR$288))</f>
        <v>0</v>
      </c>
      <c r="AV160" s="176" cm="1">
        <f t="array" ref="AV160">_xlfn.XLOOKUP(AV$1,'PY1 Data(H)'!$A$1:$BR$1,_xlfn.XLOOKUP($A160,'PY1 Data(H)'!$A$1:$A$288,'PY1 Data(H)'!$A$1:$BR$288))</f>
        <v>0</v>
      </c>
      <c r="AW160" s="176" cm="1">
        <f t="array" ref="AW160">_xlfn.XLOOKUP(AW$1,'PY1 Data(H)'!$A$1:$BR$1,_xlfn.XLOOKUP($A160,'PY1 Data(H)'!$A$1:$A$288,'PY1 Data(H)'!$A$1:$BR$288))</f>
        <v>0</v>
      </c>
      <c r="AX160" s="176" cm="1">
        <f t="array" ref="AX160">_xlfn.XLOOKUP(AX$1,'PY1 Data(H)'!$A$1:$BR$1,_xlfn.XLOOKUP($A160,'PY1 Data(H)'!$A$1:$A$288,'PY1 Data(H)'!$A$1:$BR$288))</f>
        <v>0</v>
      </c>
      <c r="AY160" s="176" cm="1">
        <f t="array" ref="AY160">_xlfn.XLOOKUP(AY$1,'PY1 Data(H)'!$A$1:$BR$1,_xlfn.XLOOKUP($A160,'PY1 Data(H)'!$A$1:$A$288,'PY1 Data(H)'!$A$1:$BR$288))</f>
        <v>0</v>
      </c>
      <c r="AZ160" s="176" cm="1">
        <f t="array" ref="AZ160">_xlfn.XLOOKUP(AZ$1,'PY1 Data(H)'!$A$1:$BR$1,_xlfn.XLOOKUP($A160,'PY1 Data(H)'!$A$1:$A$288,'PY1 Data(H)'!$A$1:$BR$288))</f>
        <v>0</v>
      </c>
    </row>
    <row r="161" spans="1:52" x14ac:dyDescent="0.3">
      <c r="D161" s="176" t="e" cm="1">
        <f t="array" ref="D161">_xlfn.XLOOKUP(D$1,'PY1 Data(H)'!$A$1:$BR$1,_xlfn.XLOOKUP($A161,'PY1 Data(H)'!$A$1:$A$288,'PY1 Data(H)'!$A$1:$BR$288))</f>
        <v>#N/A</v>
      </c>
      <c r="E161" s="176" t="e" cm="1">
        <f t="array" ref="E161">_xlfn.XLOOKUP(E$1,'PY1 Data(H)'!$A$1:$BR$1,_xlfn.XLOOKUP($A161,'PY1 Data(H)'!$A$1:$A$288,'PY1 Data(H)'!$A$1:$BR$288))</f>
        <v>#N/A</v>
      </c>
      <c r="F161" s="176" t="e" cm="1">
        <f t="array" ref="F161">_xlfn.XLOOKUP(F$1,'PY1 Data(H)'!$A$1:$BR$1,_xlfn.XLOOKUP($A161,'PY1 Data(H)'!$A$1:$A$288,'PY1 Data(H)'!$A$1:$BR$288))</f>
        <v>#N/A</v>
      </c>
      <c r="G161" s="176" t="e" cm="1">
        <f t="array" ref="G161">_xlfn.XLOOKUP(G$1,'PY1 Data(H)'!$A$1:$BR$1,_xlfn.XLOOKUP($A161,'PY1 Data(H)'!$A$1:$A$288,'PY1 Data(H)'!$A$1:$BR$288))</f>
        <v>#N/A</v>
      </c>
      <c r="H161" s="176" t="e" cm="1">
        <f t="array" ref="H161">_xlfn.XLOOKUP(H$1,'PY1 Data(H)'!$A$1:$BR$1,_xlfn.XLOOKUP($A161,'PY1 Data(H)'!$A$1:$A$288,'PY1 Data(H)'!$A$1:$BR$288))</f>
        <v>#N/A</v>
      </c>
      <c r="I161" s="176" t="e" cm="1">
        <f t="array" ref="I161">_xlfn.XLOOKUP(I$1,'PY1 Data(H)'!$A$1:$BR$1,_xlfn.XLOOKUP($A161,'PY1 Data(H)'!$A$1:$A$288,'PY1 Data(H)'!$A$1:$BR$288))</f>
        <v>#N/A</v>
      </c>
      <c r="J161" s="176" t="e" cm="1">
        <f t="array" ref="J161">_xlfn.XLOOKUP(J$1,'PY1 Data(H)'!$A$1:$BR$1,_xlfn.XLOOKUP($A161,'PY1 Data(H)'!$A$1:$A$288,'PY1 Data(H)'!$A$1:$BR$288))</f>
        <v>#N/A</v>
      </c>
      <c r="K161" s="176" t="e" cm="1">
        <f t="array" ref="K161">_xlfn.XLOOKUP(K$1,'PY1 Data(H)'!$A$1:$BR$1,_xlfn.XLOOKUP($A161,'PY1 Data(H)'!$A$1:$A$288,'PY1 Data(H)'!$A$1:$BR$288))</f>
        <v>#N/A</v>
      </c>
      <c r="L161" s="176" t="e" cm="1">
        <f t="array" ref="L161">_xlfn.XLOOKUP(L$1,'PY1 Data(H)'!$A$1:$BR$1,_xlfn.XLOOKUP($A161,'PY1 Data(H)'!$A$1:$A$288,'PY1 Data(H)'!$A$1:$BR$288))</f>
        <v>#N/A</v>
      </c>
      <c r="M161" s="176" t="e" cm="1">
        <f t="array" ref="M161">_xlfn.XLOOKUP(M$1,'PY1 Data(H)'!$A$1:$BR$1,_xlfn.XLOOKUP($A161,'PY1 Data(H)'!$A$1:$A$288,'PY1 Data(H)'!$A$1:$BR$288))</f>
        <v>#N/A</v>
      </c>
      <c r="N161" s="176" t="e" cm="1">
        <f t="array" ref="N161">_xlfn.XLOOKUP(N$1,'PY1 Data(H)'!$A$1:$BR$1,_xlfn.XLOOKUP($A161,'PY1 Data(H)'!$A$1:$A$288,'PY1 Data(H)'!$A$1:$BR$288))</f>
        <v>#N/A</v>
      </c>
      <c r="O161" s="176" t="e" cm="1">
        <f t="array" ref="O161">_xlfn.XLOOKUP(O$1,'PY1 Data(H)'!$A$1:$BR$1,_xlfn.XLOOKUP($A161,'PY1 Data(H)'!$A$1:$A$288,'PY1 Data(H)'!$A$1:$BR$288))</f>
        <v>#N/A</v>
      </c>
      <c r="P161" s="176" t="e" cm="1">
        <f t="array" ref="P161">_xlfn.XLOOKUP(P$1,'PY1 Data(H)'!$A$1:$BR$1,_xlfn.XLOOKUP($A161,'PY1 Data(H)'!$A$1:$A$288,'PY1 Data(H)'!$A$1:$BR$288))</f>
        <v>#N/A</v>
      </c>
      <c r="Q161" s="176" t="e" cm="1">
        <f t="array" ref="Q161">_xlfn.XLOOKUP(Q$1,'PY1 Data(H)'!$A$1:$BR$1,_xlfn.XLOOKUP($A161,'PY1 Data(H)'!$A$1:$A$288,'PY1 Data(H)'!$A$1:$BR$288))</f>
        <v>#N/A</v>
      </c>
      <c r="R161" s="176" t="e" cm="1">
        <f t="array" ref="R161">_xlfn.XLOOKUP(R$1,'PY1 Data(H)'!$A$1:$BR$1,_xlfn.XLOOKUP($A161,'PY1 Data(H)'!$A$1:$A$288,'PY1 Data(H)'!$A$1:$BR$288))</f>
        <v>#N/A</v>
      </c>
      <c r="S161" s="176" t="e" cm="1">
        <f t="array" ref="S161">_xlfn.XLOOKUP(S$1,'PY1 Data(H)'!$A$1:$BR$1,_xlfn.XLOOKUP($A161,'PY1 Data(H)'!$A$1:$A$288,'PY1 Data(H)'!$A$1:$BR$288))</f>
        <v>#N/A</v>
      </c>
      <c r="T161" s="176" t="e" cm="1">
        <f t="array" ref="T161">_xlfn.XLOOKUP(T$1,'PY1 Data(H)'!$A$1:$BR$1,_xlfn.XLOOKUP($A161,'PY1 Data(H)'!$A$1:$A$288,'PY1 Data(H)'!$A$1:$BR$288))</f>
        <v>#N/A</v>
      </c>
      <c r="U161" s="176" t="e" cm="1">
        <f t="array" ref="U161">_xlfn.XLOOKUP(U$1,'PY1 Data(H)'!$A$1:$BR$1,_xlfn.XLOOKUP($A161,'PY1 Data(H)'!$A$1:$A$288,'PY1 Data(H)'!$A$1:$BR$288))</f>
        <v>#N/A</v>
      </c>
      <c r="V161" s="176" t="e" cm="1">
        <f t="array" ref="V161">_xlfn.XLOOKUP(V$1,'PY1 Data(H)'!$A$1:$BR$1,_xlfn.XLOOKUP($A161,'PY1 Data(H)'!$A$1:$A$288,'PY1 Data(H)'!$A$1:$BR$288))</f>
        <v>#N/A</v>
      </c>
      <c r="W161" s="176" t="e" cm="1">
        <f t="array" ref="W161">_xlfn.XLOOKUP(W$1,'PY1 Data(H)'!$A$1:$BR$1,_xlfn.XLOOKUP($A161,'PY1 Data(H)'!$A$1:$A$288,'PY1 Data(H)'!$A$1:$BR$288))</f>
        <v>#N/A</v>
      </c>
      <c r="X161" s="176" t="e" cm="1">
        <f t="array" ref="X161">_xlfn.XLOOKUP(X$1,'PY1 Data(H)'!$A$1:$BR$1,_xlfn.XLOOKUP($A161,'PY1 Data(H)'!$A$1:$A$288,'PY1 Data(H)'!$A$1:$BR$288))</f>
        <v>#N/A</v>
      </c>
      <c r="Y161" s="176" t="e" cm="1">
        <f t="array" ref="Y161">_xlfn.XLOOKUP(Y$1,'PY1 Data(H)'!$A$1:$BR$1,_xlfn.XLOOKUP($A161,'PY1 Data(H)'!$A$1:$A$288,'PY1 Data(H)'!$A$1:$BR$288))</f>
        <v>#N/A</v>
      </c>
      <c r="Z161" s="176" t="e" cm="1">
        <f t="array" ref="Z161">_xlfn.XLOOKUP(Z$1,'PY1 Data(H)'!$A$1:$BR$1,_xlfn.XLOOKUP($A161,'PY1 Data(H)'!$A$1:$A$288,'PY1 Data(H)'!$A$1:$BR$288))</f>
        <v>#N/A</v>
      </c>
      <c r="AA161" s="176" t="e" cm="1">
        <f t="array" ref="AA161">_xlfn.XLOOKUP(AA$1,'PY1 Data(H)'!$A$1:$BR$1,_xlfn.XLOOKUP($A161,'PY1 Data(H)'!$A$1:$A$288,'PY1 Data(H)'!$A$1:$BR$288))</f>
        <v>#N/A</v>
      </c>
      <c r="AB161" s="176" t="e" cm="1">
        <f t="array" ref="AB161">_xlfn.XLOOKUP(AB$1,'PY1 Data(H)'!$A$1:$BR$1,_xlfn.XLOOKUP($A161,'PY1 Data(H)'!$A$1:$A$288,'PY1 Data(H)'!$A$1:$BR$288))</f>
        <v>#N/A</v>
      </c>
      <c r="AC161" s="176" t="e" cm="1">
        <f t="array" ref="AC161">_xlfn.XLOOKUP(AC$1,'PY1 Data(H)'!$A$1:$BR$1,_xlfn.XLOOKUP($A161,'PY1 Data(H)'!$A$1:$A$288,'PY1 Data(H)'!$A$1:$BR$288))</f>
        <v>#N/A</v>
      </c>
      <c r="AD161" s="176" t="e" cm="1">
        <f t="array" ref="AD161">_xlfn.XLOOKUP(AD$1,'PY1 Data(H)'!$A$1:$BR$1,_xlfn.XLOOKUP($A161,'PY1 Data(H)'!$A$1:$A$288,'PY1 Data(H)'!$A$1:$BR$288))</f>
        <v>#N/A</v>
      </c>
      <c r="AE161" s="176" t="e" cm="1">
        <f t="array" ref="AE161">_xlfn.XLOOKUP(AE$1,'PY1 Data(H)'!$A$1:$BR$1,_xlfn.XLOOKUP($A161,'PY1 Data(H)'!$A$1:$A$288,'PY1 Data(H)'!$A$1:$BR$288))</f>
        <v>#N/A</v>
      </c>
      <c r="AF161" s="176" t="e" cm="1">
        <f t="array" ref="AF161">_xlfn.XLOOKUP(AF$1,'PY1 Data(H)'!$A$1:$BR$1,_xlfn.XLOOKUP($A161,'PY1 Data(H)'!$A$1:$A$288,'PY1 Data(H)'!$A$1:$BR$288))</f>
        <v>#N/A</v>
      </c>
      <c r="AG161" s="176" t="e" cm="1">
        <f t="array" ref="AG161">_xlfn.XLOOKUP(AG$1,'PY1 Data(H)'!$A$1:$BR$1,_xlfn.XLOOKUP($A161,'PY1 Data(H)'!$A$1:$A$288,'PY1 Data(H)'!$A$1:$BR$288))</f>
        <v>#N/A</v>
      </c>
      <c r="AH161" s="176" t="e" cm="1">
        <f t="array" ref="AH161">_xlfn.XLOOKUP(AH$1,'PY1 Data(H)'!$A$1:$BR$1,_xlfn.XLOOKUP($A161,'PY1 Data(H)'!$A$1:$A$288,'PY1 Data(H)'!$A$1:$BR$288))</f>
        <v>#N/A</v>
      </c>
      <c r="AI161" s="176" t="e" cm="1">
        <f t="array" ref="AI161">_xlfn.XLOOKUP(AI$1,'PY1 Data(H)'!$A$1:$BR$1,_xlfn.XLOOKUP($A161,'PY1 Data(H)'!$A$1:$A$288,'PY1 Data(H)'!$A$1:$BR$288))</f>
        <v>#N/A</v>
      </c>
      <c r="AJ161" s="176" t="e" cm="1">
        <f t="array" ref="AJ161">_xlfn.XLOOKUP(AJ$1,'PY1 Data(H)'!$A$1:$BR$1,_xlfn.XLOOKUP($A161,'PY1 Data(H)'!$A$1:$A$288,'PY1 Data(H)'!$A$1:$BR$288))</f>
        <v>#N/A</v>
      </c>
      <c r="AK161" s="176" t="e" cm="1">
        <f t="array" ref="AK161">_xlfn.XLOOKUP(AK$1,'PY1 Data(H)'!$A$1:$BR$1,_xlfn.XLOOKUP($A161,'PY1 Data(H)'!$A$1:$A$288,'PY1 Data(H)'!$A$1:$BR$288))</f>
        <v>#N/A</v>
      </c>
      <c r="AL161" s="176" t="e" cm="1">
        <f t="array" ref="AL161">_xlfn.XLOOKUP(AL$1,'PY1 Data(H)'!$A$1:$BR$1,_xlfn.XLOOKUP($A161,'PY1 Data(H)'!$A$1:$A$288,'PY1 Data(H)'!$A$1:$BR$288))</f>
        <v>#N/A</v>
      </c>
      <c r="AM161" s="176" t="e" cm="1">
        <f t="array" ref="AM161">_xlfn.XLOOKUP(AM$1,'PY1 Data(H)'!$A$1:$BR$1,_xlfn.XLOOKUP($A161,'PY1 Data(H)'!$A$1:$A$288,'PY1 Data(H)'!$A$1:$BR$288))</f>
        <v>#N/A</v>
      </c>
      <c r="AN161" s="176" t="e" cm="1">
        <f t="array" ref="AN161">_xlfn.XLOOKUP(AN$1,'PY1 Data(H)'!$A$1:$BR$1,_xlfn.XLOOKUP($A161,'PY1 Data(H)'!$A$1:$A$288,'PY1 Data(H)'!$A$1:$BR$288))</f>
        <v>#N/A</v>
      </c>
      <c r="AO161" s="176" t="e" cm="1">
        <f t="array" ref="AO161">_xlfn.XLOOKUP(AO$1,'PY1 Data(H)'!$A$1:$BR$1,_xlfn.XLOOKUP($A161,'PY1 Data(H)'!$A$1:$A$288,'PY1 Data(H)'!$A$1:$BR$288))</f>
        <v>#N/A</v>
      </c>
      <c r="AP161" s="176" t="e" cm="1">
        <f t="array" ref="AP161">_xlfn.XLOOKUP(AP$1,'PY1 Data(H)'!$A$1:$BR$1,_xlfn.XLOOKUP($A161,'PY1 Data(H)'!$A$1:$A$288,'PY1 Data(H)'!$A$1:$BR$288))</f>
        <v>#N/A</v>
      </c>
      <c r="AQ161" s="176" t="e" cm="1">
        <f t="array" ref="AQ161">_xlfn.XLOOKUP(AQ$1,'PY1 Data(H)'!$A$1:$BR$1,_xlfn.XLOOKUP($A161,'PY1 Data(H)'!$A$1:$A$288,'PY1 Data(H)'!$A$1:$BR$288))</f>
        <v>#N/A</v>
      </c>
      <c r="AR161" s="176" t="e" cm="1">
        <f t="array" ref="AR161">_xlfn.XLOOKUP(AR$1,'PY1 Data(H)'!$A$1:$BR$1,_xlfn.XLOOKUP($A161,'PY1 Data(H)'!$A$1:$A$288,'PY1 Data(H)'!$A$1:$BR$288))</f>
        <v>#N/A</v>
      </c>
      <c r="AS161" s="176" t="e" cm="1">
        <f t="array" ref="AS161">_xlfn.XLOOKUP(AS$1,'PY1 Data(H)'!$A$1:$BR$1,_xlfn.XLOOKUP($A161,'PY1 Data(H)'!$A$1:$A$288,'PY1 Data(H)'!$A$1:$BR$288))</f>
        <v>#N/A</v>
      </c>
      <c r="AT161" s="176" t="e" cm="1">
        <f t="array" ref="AT161">_xlfn.XLOOKUP(AT$1,'PY1 Data(H)'!$A$1:$BR$1,_xlfn.XLOOKUP($A161,'PY1 Data(H)'!$A$1:$A$288,'PY1 Data(H)'!$A$1:$BR$288))</f>
        <v>#N/A</v>
      </c>
      <c r="AU161" s="176" t="e" cm="1">
        <f t="array" ref="AU161">_xlfn.XLOOKUP(AU$1,'PY1 Data(H)'!$A$1:$BR$1,_xlfn.XLOOKUP($A161,'PY1 Data(H)'!$A$1:$A$288,'PY1 Data(H)'!$A$1:$BR$288))</f>
        <v>#N/A</v>
      </c>
      <c r="AV161" s="176" t="e" cm="1">
        <f t="array" ref="AV161">_xlfn.XLOOKUP(AV$1,'PY1 Data(H)'!$A$1:$BR$1,_xlfn.XLOOKUP($A161,'PY1 Data(H)'!$A$1:$A$288,'PY1 Data(H)'!$A$1:$BR$288))</f>
        <v>#N/A</v>
      </c>
      <c r="AW161" s="176" t="e" cm="1">
        <f t="array" ref="AW161">_xlfn.XLOOKUP(AW$1,'PY1 Data(H)'!$A$1:$BR$1,_xlfn.XLOOKUP($A161,'PY1 Data(H)'!$A$1:$A$288,'PY1 Data(H)'!$A$1:$BR$288))</f>
        <v>#N/A</v>
      </c>
      <c r="AX161" s="176" t="e" cm="1">
        <f t="array" ref="AX161">_xlfn.XLOOKUP(AX$1,'PY1 Data(H)'!$A$1:$BR$1,_xlfn.XLOOKUP($A161,'PY1 Data(H)'!$A$1:$A$288,'PY1 Data(H)'!$A$1:$BR$288))</f>
        <v>#N/A</v>
      </c>
      <c r="AY161" s="176" t="e" cm="1">
        <f t="array" ref="AY161">_xlfn.XLOOKUP(AY$1,'PY1 Data(H)'!$A$1:$BR$1,_xlfn.XLOOKUP($A161,'PY1 Data(H)'!$A$1:$A$288,'PY1 Data(H)'!$A$1:$BR$288))</f>
        <v>#N/A</v>
      </c>
      <c r="AZ161" s="176" t="e" cm="1">
        <f t="array" ref="AZ161">_xlfn.XLOOKUP(AZ$1,'PY1 Data(H)'!$A$1:$BR$1,_xlfn.XLOOKUP($A161,'PY1 Data(H)'!$A$1:$A$288,'PY1 Data(H)'!$A$1:$BR$288))</f>
        <v>#N/A</v>
      </c>
    </row>
    <row r="162" spans="1:52" x14ac:dyDescent="0.3">
      <c r="D162" s="176" t="e" cm="1">
        <f t="array" ref="D162">_xlfn.XLOOKUP(D$1,'PY1 Data(H)'!$A$1:$BR$1,_xlfn.XLOOKUP($A162,'PY1 Data(H)'!$A$1:$A$288,'PY1 Data(H)'!$A$1:$BR$288))</f>
        <v>#N/A</v>
      </c>
      <c r="E162" s="176" t="e" cm="1">
        <f t="array" ref="E162">_xlfn.XLOOKUP(E$1,'PY1 Data(H)'!$A$1:$BR$1,_xlfn.XLOOKUP($A162,'PY1 Data(H)'!$A$1:$A$288,'PY1 Data(H)'!$A$1:$BR$288))</f>
        <v>#N/A</v>
      </c>
      <c r="F162" s="176" t="e" cm="1">
        <f t="array" ref="F162">_xlfn.XLOOKUP(F$1,'PY1 Data(H)'!$A$1:$BR$1,_xlfn.XLOOKUP($A162,'PY1 Data(H)'!$A$1:$A$288,'PY1 Data(H)'!$A$1:$BR$288))</f>
        <v>#N/A</v>
      </c>
      <c r="G162" s="176" t="e" cm="1">
        <f t="array" ref="G162">_xlfn.XLOOKUP(G$1,'PY1 Data(H)'!$A$1:$BR$1,_xlfn.XLOOKUP($A162,'PY1 Data(H)'!$A$1:$A$288,'PY1 Data(H)'!$A$1:$BR$288))</f>
        <v>#N/A</v>
      </c>
      <c r="H162" s="176" t="e" cm="1">
        <f t="array" ref="H162">_xlfn.XLOOKUP(H$1,'PY1 Data(H)'!$A$1:$BR$1,_xlfn.XLOOKUP($A162,'PY1 Data(H)'!$A$1:$A$288,'PY1 Data(H)'!$A$1:$BR$288))</f>
        <v>#N/A</v>
      </c>
      <c r="I162" s="176" t="e" cm="1">
        <f t="array" ref="I162">_xlfn.XLOOKUP(I$1,'PY1 Data(H)'!$A$1:$BR$1,_xlfn.XLOOKUP($A162,'PY1 Data(H)'!$A$1:$A$288,'PY1 Data(H)'!$A$1:$BR$288))</f>
        <v>#N/A</v>
      </c>
      <c r="J162" s="176" t="e" cm="1">
        <f t="array" ref="J162">_xlfn.XLOOKUP(J$1,'PY1 Data(H)'!$A$1:$BR$1,_xlfn.XLOOKUP($A162,'PY1 Data(H)'!$A$1:$A$288,'PY1 Data(H)'!$A$1:$BR$288))</f>
        <v>#N/A</v>
      </c>
      <c r="K162" s="176" t="e" cm="1">
        <f t="array" ref="K162">_xlfn.XLOOKUP(K$1,'PY1 Data(H)'!$A$1:$BR$1,_xlfn.XLOOKUP($A162,'PY1 Data(H)'!$A$1:$A$288,'PY1 Data(H)'!$A$1:$BR$288))</f>
        <v>#N/A</v>
      </c>
      <c r="L162" s="176" t="e" cm="1">
        <f t="array" ref="L162">_xlfn.XLOOKUP(L$1,'PY1 Data(H)'!$A$1:$BR$1,_xlfn.XLOOKUP($A162,'PY1 Data(H)'!$A$1:$A$288,'PY1 Data(H)'!$A$1:$BR$288))</f>
        <v>#N/A</v>
      </c>
      <c r="M162" s="176" t="e" cm="1">
        <f t="array" ref="M162">_xlfn.XLOOKUP(M$1,'PY1 Data(H)'!$A$1:$BR$1,_xlfn.XLOOKUP($A162,'PY1 Data(H)'!$A$1:$A$288,'PY1 Data(H)'!$A$1:$BR$288))</f>
        <v>#N/A</v>
      </c>
      <c r="N162" s="176" t="e" cm="1">
        <f t="array" ref="N162">_xlfn.XLOOKUP(N$1,'PY1 Data(H)'!$A$1:$BR$1,_xlfn.XLOOKUP($A162,'PY1 Data(H)'!$A$1:$A$288,'PY1 Data(H)'!$A$1:$BR$288))</f>
        <v>#N/A</v>
      </c>
      <c r="O162" s="176" t="e" cm="1">
        <f t="array" ref="O162">_xlfn.XLOOKUP(O$1,'PY1 Data(H)'!$A$1:$BR$1,_xlfn.XLOOKUP($A162,'PY1 Data(H)'!$A$1:$A$288,'PY1 Data(H)'!$A$1:$BR$288))</f>
        <v>#N/A</v>
      </c>
      <c r="P162" s="176" t="e" cm="1">
        <f t="array" ref="P162">_xlfn.XLOOKUP(P$1,'PY1 Data(H)'!$A$1:$BR$1,_xlfn.XLOOKUP($A162,'PY1 Data(H)'!$A$1:$A$288,'PY1 Data(H)'!$A$1:$BR$288))</f>
        <v>#N/A</v>
      </c>
      <c r="Q162" s="176" t="e" cm="1">
        <f t="array" ref="Q162">_xlfn.XLOOKUP(Q$1,'PY1 Data(H)'!$A$1:$BR$1,_xlfn.XLOOKUP($A162,'PY1 Data(H)'!$A$1:$A$288,'PY1 Data(H)'!$A$1:$BR$288))</f>
        <v>#N/A</v>
      </c>
      <c r="R162" s="176" t="e" cm="1">
        <f t="array" ref="R162">_xlfn.XLOOKUP(R$1,'PY1 Data(H)'!$A$1:$BR$1,_xlfn.XLOOKUP($A162,'PY1 Data(H)'!$A$1:$A$288,'PY1 Data(H)'!$A$1:$BR$288))</f>
        <v>#N/A</v>
      </c>
      <c r="S162" s="176" t="e" cm="1">
        <f t="array" ref="S162">_xlfn.XLOOKUP(S$1,'PY1 Data(H)'!$A$1:$BR$1,_xlfn.XLOOKUP($A162,'PY1 Data(H)'!$A$1:$A$288,'PY1 Data(H)'!$A$1:$BR$288))</f>
        <v>#N/A</v>
      </c>
      <c r="T162" s="176" t="e" cm="1">
        <f t="array" ref="T162">_xlfn.XLOOKUP(T$1,'PY1 Data(H)'!$A$1:$BR$1,_xlfn.XLOOKUP($A162,'PY1 Data(H)'!$A$1:$A$288,'PY1 Data(H)'!$A$1:$BR$288))</f>
        <v>#N/A</v>
      </c>
      <c r="U162" s="176" t="e" cm="1">
        <f t="array" ref="U162">_xlfn.XLOOKUP(U$1,'PY1 Data(H)'!$A$1:$BR$1,_xlfn.XLOOKUP($A162,'PY1 Data(H)'!$A$1:$A$288,'PY1 Data(H)'!$A$1:$BR$288))</f>
        <v>#N/A</v>
      </c>
      <c r="V162" s="176" t="e" cm="1">
        <f t="array" ref="V162">_xlfn.XLOOKUP(V$1,'PY1 Data(H)'!$A$1:$BR$1,_xlfn.XLOOKUP($A162,'PY1 Data(H)'!$A$1:$A$288,'PY1 Data(H)'!$A$1:$BR$288))</f>
        <v>#N/A</v>
      </c>
      <c r="W162" s="176" t="e" cm="1">
        <f t="array" ref="W162">_xlfn.XLOOKUP(W$1,'PY1 Data(H)'!$A$1:$BR$1,_xlfn.XLOOKUP($A162,'PY1 Data(H)'!$A$1:$A$288,'PY1 Data(H)'!$A$1:$BR$288))</f>
        <v>#N/A</v>
      </c>
      <c r="X162" s="176" t="e" cm="1">
        <f t="array" ref="X162">_xlfn.XLOOKUP(X$1,'PY1 Data(H)'!$A$1:$BR$1,_xlfn.XLOOKUP($A162,'PY1 Data(H)'!$A$1:$A$288,'PY1 Data(H)'!$A$1:$BR$288))</f>
        <v>#N/A</v>
      </c>
      <c r="Y162" s="176" t="e" cm="1">
        <f t="array" ref="Y162">_xlfn.XLOOKUP(Y$1,'PY1 Data(H)'!$A$1:$BR$1,_xlfn.XLOOKUP($A162,'PY1 Data(H)'!$A$1:$A$288,'PY1 Data(H)'!$A$1:$BR$288))</f>
        <v>#N/A</v>
      </c>
      <c r="Z162" s="176" t="e" cm="1">
        <f t="array" ref="Z162">_xlfn.XLOOKUP(Z$1,'PY1 Data(H)'!$A$1:$BR$1,_xlfn.XLOOKUP($A162,'PY1 Data(H)'!$A$1:$A$288,'PY1 Data(H)'!$A$1:$BR$288))</f>
        <v>#N/A</v>
      </c>
      <c r="AA162" s="176" t="e" cm="1">
        <f t="array" ref="AA162">_xlfn.XLOOKUP(AA$1,'PY1 Data(H)'!$A$1:$BR$1,_xlfn.XLOOKUP($A162,'PY1 Data(H)'!$A$1:$A$288,'PY1 Data(H)'!$A$1:$BR$288))</f>
        <v>#N/A</v>
      </c>
      <c r="AB162" s="176" t="e" cm="1">
        <f t="array" ref="AB162">_xlfn.XLOOKUP(AB$1,'PY1 Data(H)'!$A$1:$BR$1,_xlfn.XLOOKUP($A162,'PY1 Data(H)'!$A$1:$A$288,'PY1 Data(H)'!$A$1:$BR$288))</f>
        <v>#N/A</v>
      </c>
      <c r="AC162" s="176" t="e" cm="1">
        <f t="array" ref="AC162">_xlfn.XLOOKUP(AC$1,'PY1 Data(H)'!$A$1:$BR$1,_xlfn.XLOOKUP($A162,'PY1 Data(H)'!$A$1:$A$288,'PY1 Data(H)'!$A$1:$BR$288))</f>
        <v>#N/A</v>
      </c>
      <c r="AD162" s="176" t="e" cm="1">
        <f t="array" ref="AD162">_xlfn.XLOOKUP(AD$1,'PY1 Data(H)'!$A$1:$BR$1,_xlfn.XLOOKUP($A162,'PY1 Data(H)'!$A$1:$A$288,'PY1 Data(H)'!$A$1:$BR$288))</f>
        <v>#N/A</v>
      </c>
      <c r="AE162" s="176" t="e" cm="1">
        <f t="array" ref="AE162">_xlfn.XLOOKUP(AE$1,'PY1 Data(H)'!$A$1:$BR$1,_xlfn.XLOOKUP($A162,'PY1 Data(H)'!$A$1:$A$288,'PY1 Data(H)'!$A$1:$BR$288))</f>
        <v>#N/A</v>
      </c>
      <c r="AF162" s="176" t="e" cm="1">
        <f t="array" ref="AF162">_xlfn.XLOOKUP(AF$1,'PY1 Data(H)'!$A$1:$BR$1,_xlfn.XLOOKUP($A162,'PY1 Data(H)'!$A$1:$A$288,'PY1 Data(H)'!$A$1:$BR$288))</f>
        <v>#N/A</v>
      </c>
      <c r="AG162" s="176" t="e" cm="1">
        <f t="array" ref="AG162">_xlfn.XLOOKUP(AG$1,'PY1 Data(H)'!$A$1:$BR$1,_xlfn.XLOOKUP($A162,'PY1 Data(H)'!$A$1:$A$288,'PY1 Data(H)'!$A$1:$BR$288))</f>
        <v>#N/A</v>
      </c>
      <c r="AH162" s="176" t="e" cm="1">
        <f t="array" ref="AH162">_xlfn.XLOOKUP(AH$1,'PY1 Data(H)'!$A$1:$BR$1,_xlfn.XLOOKUP($A162,'PY1 Data(H)'!$A$1:$A$288,'PY1 Data(H)'!$A$1:$BR$288))</f>
        <v>#N/A</v>
      </c>
      <c r="AI162" s="176" t="e" cm="1">
        <f t="array" ref="AI162">_xlfn.XLOOKUP(AI$1,'PY1 Data(H)'!$A$1:$BR$1,_xlfn.XLOOKUP($A162,'PY1 Data(H)'!$A$1:$A$288,'PY1 Data(H)'!$A$1:$BR$288))</f>
        <v>#N/A</v>
      </c>
      <c r="AJ162" s="176" t="e" cm="1">
        <f t="array" ref="AJ162">_xlfn.XLOOKUP(AJ$1,'PY1 Data(H)'!$A$1:$BR$1,_xlfn.XLOOKUP($A162,'PY1 Data(H)'!$A$1:$A$288,'PY1 Data(H)'!$A$1:$BR$288))</f>
        <v>#N/A</v>
      </c>
      <c r="AK162" s="176" t="e" cm="1">
        <f t="array" ref="AK162">_xlfn.XLOOKUP(AK$1,'PY1 Data(H)'!$A$1:$BR$1,_xlfn.XLOOKUP($A162,'PY1 Data(H)'!$A$1:$A$288,'PY1 Data(H)'!$A$1:$BR$288))</f>
        <v>#N/A</v>
      </c>
      <c r="AL162" s="176" t="e" cm="1">
        <f t="array" ref="AL162">_xlfn.XLOOKUP(AL$1,'PY1 Data(H)'!$A$1:$BR$1,_xlfn.XLOOKUP($A162,'PY1 Data(H)'!$A$1:$A$288,'PY1 Data(H)'!$A$1:$BR$288))</f>
        <v>#N/A</v>
      </c>
      <c r="AM162" s="176" t="e" cm="1">
        <f t="array" ref="AM162">_xlfn.XLOOKUP(AM$1,'PY1 Data(H)'!$A$1:$BR$1,_xlfn.XLOOKUP($A162,'PY1 Data(H)'!$A$1:$A$288,'PY1 Data(H)'!$A$1:$BR$288))</f>
        <v>#N/A</v>
      </c>
      <c r="AN162" s="176" t="e" cm="1">
        <f t="array" ref="AN162">_xlfn.XLOOKUP(AN$1,'PY1 Data(H)'!$A$1:$BR$1,_xlfn.XLOOKUP($A162,'PY1 Data(H)'!$A$1:$A$288,'PY1 Data(H)'!$A$1:$BR$288))</f>
        <v>#N/A</v>
      </c>
      <c r="AO162" s="176" t="e" cm="1">
        <f t="array" ref="AO162">_xlfn.XLOOKUP(AO$1,'PY1 Data(H)'!$A$1:$BR$1,_xlfn.XLOOKUP($A162,'PY1 Data(H)'!$A$1:$A$288,'PY1 Data(H)'!$A$1:$BR$288))</f>
        <v>#N/A</v>
      </c>
      <c r="AP162" s="176" t="e" cm="1">
        <f t="array" ref="AP162">_xlfn.XLOOKUP(AP$1,'PY1 Data(H)'!$A$1:$BR$1,_xlfn.XLOOKUP($A162,'PY1 Data(H)'!$A$1:$A$288,'PY1 Data(H)'!$A$1:$BR$288))</f>
        <v>#N/A</v>
      </c>
      <c r="AQ162" s="176" t="e" cm="1">
        <f t="array" ref="AQ162">_xlfn.XLOOKUP(AQ$1,'PY1 Data(H)'!$A$1:$BR$1,_xlfn.XLOOKUP($A162,'PY1 Data(H)'!$A$1:$A$288,'PY1 Data(H)'!$A$1:$BR$288))</f>
        <v>#N/A</v>
      </c>
      <c r="AR162" s="176" t="e" cm="1">
        <f t="array" ref="AR162">_xlfn.XLOOKUP(AR$1,'PY1 Data(H)'!$A$1:$BR$1,_xlfn.XLOOKUP($A162,'PY1 Data(H)'!$A$1:$A$288,'PY1 Data(H)'!$A$1:$BR$288))</f>
        <v>#N/A</v>
      </c>
      <c r="AS162" s="176" t="e" cm="1">
        <f t="array" ref="AS162">_xlfn.XLOOKUP(AS$1,'PY1 Data(H)'!$A$1:$BR$1,_xlfn.XLOOKUP($A162,'PY1 Data(H)'!$A$1:$A$288,'PY1 Data(H)'!$A$1:$BR$288))</f>
        <v>#N/A</v>
      </c>
      <c r="AT162" s="176" t="e" cm="1">
        <f t="array" ref="AT162">_xlfn.XLOOKUP(AT$1,'PY1 Data(H)'!$A$1:$BR$1,_xlfn.XLOOKUP($A162,'PY1 Data(H)'!$A$1:$A$288,'PY1 Data(H)'!$A$1:$BR$288))</f>
        <v>#N/A</v>
      </c>
      <c r="AU162" s="176" t="e" cm="1">
        <f t="array" ref="AU162">_xlfn.XLOOKUP(AU$1,'PY1 Data(H)'!$A$1:$BR$1,_xlfn.XLOOKUP($A162,'PY1 Data(H)'!$A$1:$A$288,'PY1 Data(H)'!$A$1:$BR$288))</f>
        <v>#N/A</v>
      </c>
      <c r="AV162" s="176" t="e" cm="1">
        <f t="array" ref="AV162">_xlfn.XLOOKUP(AV$1,'PY1 Data(H)'!$A$1:$BR$1,_xlfn.XLOOKUP($A162,'PY1 Data(H)'!$A$1:$A$288,'PY1 Data(H)'!$A$1:$BR$288))</f>
        <v>#N/A</v>
      </c>
      <c r="AW162" s="176" t="e" cm="1">
        <f t="array" ref="AW162">_xlfn.XLOOKUP(AW$1,'PY1 Data(H)'!$A$1:$BR$1,_xlfn.XLOOKUP($A162,'PY1 Data(H)'!$A$1:$A$288,'PY1 Data(H)'!$A$1:$BR$288))</f>
        <v>#N/A</v>
      </c>
      <c r="AX162" s="176" t="e" cm="1">
        <f t="array" ref="AX162">_xlfn.XLOOKUP(AX$1,'PY1 Data(H)'!$A$1:$BR$1,_xlfn.XLOOKUP($A162,'PY1 Data(H)'!$A$1:$A$288,'PY1 Data(H)'!$A$1:$BR$288))</f>
        <v>#N/A</v>
      </c>
      <c r="AY162" s="176" t="e" cm="1">
        <f t="array" ref="AY162">_xlfn.XLOOKUP(AY$1,'PY1 Data(H)'!$A$1:$BR$1,_xlfn.XLOOKUP($A162,'PY1 Data(H)'!$A$1:$A$288,'PY1 Data(H)'!$A$1:$BR$288))</f>
        <v>#N/A</v>
      </c>
      <c r="AZ162" s="176" t="e" cm="1">
        <f t="array" ref="AZ162">_xlfn.XLOOKUP(AZ$1,'PY1 Data(H)'!$A$1:$BR$1,_xlfn.XLOOKUP($A162,'PY1 Data(H)'!$A$1:$A$288,'PY1 Data(H)'!$A$1:$BR$288))</f>
        <v>#N/A</v>
      </c>
    </row>
    <row r="163" spans="1:52" x14ac:dyDescent="0.3">
      <c r="D163" s="176" t="e" cm="1">
        <f t="array" ref="D163">_xlfn.XLOOKUP(D$1,'PY1 Data(H)'!$A$1:$BR$1,_xlfn.XLOOKUP($A163,'PY1 Data(H)'!$A$1:$A$288,'PY1 Data(H)'!$A$1:$BR$288))</f>
        <v>#N/A</v>
      </c>
      <c r="E163" s="176" t="e" cm="1">
        <f t="array" ref="E163">_xlfn.XLOOKUP(E$1,'PY1 Data(H)'!$A$1:$BR$1,_xlfn.XLOOKUP($A163,'PY1 Data(H)'!$A$1:$A$288,'PY1 Data(H)'!$A$1:$BR$288))</f>
        <v>#N/A</v>
      </c>
      <c r="F163" s="176" t="e" cm="1">
        <f t="array" ref="F163">_xlfn.XLOOKUP(F$1,'PY1 Data(H)'!$A$1:$BR$1,_xlfn.XLOOKUP($A163,'PY1 Data(H)'!$A$1:$A$288,'PY1 Data(H)'!$A$1:$BR$288))</f>
        <v>#N/A</v>
      </c>
      <c r="G163" s="176" t="e" cm="1">
        <f t="array" ref="G163">_xlfn.XLOOKUP(G$1,'PY1 Data(H)'!$A$1:$BR$1,_xlfn.XLOOKUP($A163,'PY1 Data(H)'!$A$1:$A$288,'PY1 Data(H)'!$A$1:$BR$288))</f>
        <v>#N/A</v>
      </c>
      <c r="H163" s="176" t="e" cm="1">
        <f t="array" ref="H163">_xlfn.XLOOKUP(H$1,'PY1 Data(H)'!$A$1:$BR$1,_xlfn.XLOOKUP($A163,'PY1 Data(H)'!$A$1:$A$288,'PY1 Data(H)'!$A$1:$BR$288))</f>
        <v>#N/A</v>
      </c>
      <c r="I163" s="176" t="e" cm="1">
        <f t="array" ref="I163">_xlfn.XLOOKUP(I$1,'PY1 Data(H)'!$A$1:$BR$1,_xlfn.XLOOKUP($A163,'PY1 Data(H)'!$A$1:$A$288,'PY1 Data(H)'!$A$1:$BR$288))</f>
        <v>#N/A</v>
      </c>
      <c r="J163" s="176" t="e" cm="1">
        <f t="array" ref="J163">_xlfn.XLOOKUP(J$1,'PY1 Data(H)'!$A$1:$BR$1,_xlfn.XLOOKUP($A163,'PY1 Data(H)'!$A$1:$A$288,'PY1 Data(H)'!$A$1:$BR$288))</f>
        <v>#N/A</v>
      </c>
      <c r="K163" s="176" t="e" cm="1">
        <f t="array" ref="K163">_xlfn.XLOOKUP(K$1,'PY1 Data(H)'!$A$1:$BR$1,_xlfn.XLOOKUP($A163,'PY1 Data(H)'!$A$1:$A$288,'PY1 Data(H)'!$A$1:$BR$288))</f>
        <v>#N/A</v>
      </c>
      <c r="L163" s="176" t="e" cm="1">
        <f t="array" ref="L163">_xlfn.XLOOKUP(L$1,'PY1 Data(H)'!$A$1:$BR$1,_xlfn.XLOOKUP($A163,'PY1 Data(H)'!$A$1:$A$288,'PY1 Data(H)'!$A$1:$BR$288))</f>
        <v>#N/A</v>
      </c>
      <c r="M163" s="176" t="e" cm="1">
        <f t="array" ref="M163">_xlfn.XLOOKUP(M$1,'PY1 Data(H)'!$A$1:$BR$1,_xlfn.XLOOKUP($A163,'PY1 Data(H)'!$A$1:$A$288,'PY1 Data(H)'!$A$1:$BR$288))</f>
        <v>#N/A</v>
      </c>
      <c r="N163" s="176" t="e" cm="1">
        <f t="array" ref="N163">_xlfn.XLOOKUP(N$1,'PY1 Data(H)'!$A$1:$BR$1,_xlfn.XLOOKUP($A163,'PY1 Data(H)'!$A$1:$A$288,'PY1 Data(H)'!$A$1:$BR$288))</f>
        <v>#N/A</v>
      </c>
      <c r="O163" s="176" t="e" cm="1">
        <f t="array" ref="O163">_xlfn.XLOOKUP(O$1,'PY1 Data(H)'!$A$1:$BR$1,_xlfn.XLOOKUP($A163,'PY1 Data(H)'!$A$1:$A$288,'PY1 Data(H)'!$A$1:$BR$288))</f>
        <v>#N/A</v>
      </c>
      <c r="P163" s="176" t="e" cm="1">
        <f t="array" ref="P163">_xlfn.XLOOKUP(P$1,'PY1 Data(H)'!$A$1:$BR$1,_xlfn.XLOOKUP($A163,'PY1 Data(H)'!$A$1:$A$288,'PY1 Data(H)'!$A$1:$BR$288))</f>
        <v>#N/A</v>
      </c>
      <c r="Q163" s="176" t="e" cm="1">
        <f t="array" ref="Q163">_xlfn.XLOOKUP(Q$1,'PY1 Data(H)'!$A$1:$BR$1,_xlfn.XLOOKUP($A163,'PY1 Data(H)'!$A$1:$A$288,'PY1 Data(H)'!$A$1:$BR$288))</f>
        <v>#N/A</v>
      </c>
      <c r="R163" s="176" t="e" cm="1">
        <f t="array" ref="R163">_xlfn.XLOOKUP(R$1,'PY1 Data(H)'!$A$1:$BR$1,_xlfn.XLOOKUP($A163,'PY1 Data(H)'!$A$1:$A$288,'PY1 Data(H)'!$A$1:$BR$288))</f>
        <v>#N/A</v>
      </c>
      <c r="S163" s="176" t="e" cm="1">
        <f t="array" ref="S163">_xlfn.XLOOKUP(S$1,'PY1 Data(H)'!$A$1:$BR$1,_xlfn.XLOOKUP($A163,'PY1 Data(H)'!$A$1:$A$288,'PY1 Data(H)'!$A$1:$BR$288))</f>
        <v>#N/A</v>
      </c>
      <c r="T163" s="176" t="e" cm="1">
        <f t="array" ref="T163">_xlfn.XLOOKUP(T$1,'PY1 Data(H)'!$A$1:$BR$1,_xlfn.XLOOKUP($A163,'PY1 Data(H)'!$A$1:$A$288,'PY1 Data(H)'!$A$1:$BR$288))</f>
        <v>#N/A</v>
      </c>
      <c r="U163" s="176" t="e" cm="1">
        <f t="array" ref="U163">_xlfn.XLOOKUP(U$1,'PY1 Data(H)'!$A$1:$BR$1,_xlfn.XLOOKUP($A163,'PY1 Data(H)'!$A$1:$A$288,'PY1 Data(H)'!$A$1:$BR$288))</f>
        <v>#N/A</v>
      </c>
      <c r="V163" s="176" t="e" cm="1">
        <f t="array" ref="V163">_xlfn.XLOOKUP(V$1,'PY1 Data(H)'!$A$1:$BR$1,_xlfn.XLOOKUP($A163,'PY1 Data(H)'!$A$1:$A$288,'PY1 Data(H)'!$A$1:$BR$288))</f>
        <v>#N/A</v>
      </c>
      <c r="W163" s="176" t="e" cm="1">
        <f t="array" ref="W163">_xlfn.XLOOKUP(W$1,'PY1 Data(H)'!$A$1:$BR$1,_xlfn.XLOOKUP($A163,'PY1 Data(H)'!$A$1:$A$288,'PY1 Data(H)'!$A$1:$BR$288))</f>
        <v>#N/A</v>
      </c>
      <c r="X163" s="176" t="e" cm="1">
        <f t="array" ref="X163">_xlfn.XLOOKUP(X$1,'PY1 Data(H)'!$A$1:$BR$1,_xlfn.XLOOKUP($A163,'PY1 Data(H)'!$A$1:$A$288,'PY1 Data(H)'!$A$1:$BR$288))</f>
        <v>#N/A</v>
      </c>
      <c r="Y163" s="176" t="e" cm="1">
        <f t="array" ref="Y163">_xlfn.XLOOKUP(Y$1,'PY1 Data(H)'!$A$1:$BR$1,_xlfn.XLOOKUP($A163,'PY1 Data(H)'!$A$1:$A$288,'PY1 Data(H)'!$A$1:$BR$288))</f>
        <v>#N/A</v>
      </c>
      <c r="Z163" s="176" t="e" cm="1">
        <f t="array" ref="Z163">_xlfn.XLOOKUP(Z$1,'PY1 Data(H)'!$A$1:$BR$1,_xlfn.XLOOKUP($A163,'PY1 Data(H)'!$A$1:$A$288,'PY1 Data(H)'!$A$1:$BR$288))</f>
        <v>#N/A</v>
      </c>
      <c r="AA163" s="176" t="e" cm="1">
        <f t="array" ref="AA163">_xlfn.XLOOKUP(AA$1,'PY1 Data(H)'!$A$1:$BR$1,_xlfn.XLOOKUP($A163,'PY1 Data(H)'!$A$1:$A$288,'PY1 Data(H)'!$A$1:$BR$288))</f>
        <v>#N/A</v>
      </c>
      <c r="AB163" s="176" t="e" cm="1">
        <f t="array" ref="AB163">_xlfn.XLOOKUP(AB$1,'PY1 Data(H)'!$A$1:$BR$1,_xlfn.XLOOKUP($A163,'PY1 Data(H)'!$A$1:$A$288,'PY1 Data(H)'!$A$1:$BR$288))</f>
        <v>#N/A</v>
      </c>
      <c r="AC163" s="176" t="e" cm="1">
        <f t="array" ref="AC163">_xlfn.XLOOKUP(AC$1,'PY1 Data(H)'!$A$1:$BR$1,_xlfn.XLOOKUP($A163,'PY1 Data(H)'!$A$1:$A$288,'PY1 Data(H)'!$A$1:$BR$288))</f>
        <v>#N/A</v>
      </c>
      <c r="AD163" s="176" t="e" cm="1">
        <f t="array" ref="AD163">_xlfn.XLOOKUP(AD$1,'PY1 Data(H)'!$A$1:$BR$1,_xlfn.XLOOKUP($A163,'PY1 Data(H)'!$A$1:$A$288,'PY1 Data(H)'!$A$1:$BR$288))</f>
        <v>#N/A</v>
      </c>
      <c r="AE163" s="176" t="e" cm="1">
        <f t="array" ref="AE163">_xlfn.XLOOKUP(AE$1,'PY1 Data(H)'!$A$1:$BR$1,_xlfn.XLOOKUP($A163,'PY1 Data(H)'!$A$1:$A$288,'PY1 Data(H)'!$A$1:$BR$288))</f>
        <v>#N/A</v>
      </c>
      <c r="AF163" s="176" t="e" cm="1">
        <f t="array" ref="AF163">_xlfn.XLOOKUP(AF$1,'PY1 Data(H)'!$A$1:$BR$1,_xlfn.XLOOKUP($A163,'PY1 Data(H)'!$A$1:$A$288,'PY1 Data(H)'!$A$1:$BR$288))</f>
        <v>#N/A</v>
      </c>
      <c r="AG163" s="176" t="e" cm="1">
        <f t="array" ref="AG163">_xlfn.XLOOKUP(AG$1,'PY1 Data(H)'!$A$1:$BR$1,_xlfn.XLOOKUP($A163,'PY1 Data(H)'!$A$1:$A$288,'PY1 Data(H)'!$A$1:$BR$288))</f>
        <v>#N/A</v>
      </c>
      <c r="AH163" s="176" t="e" cm="1">
        <f t="array" ref="AH163">_xlfn.XLOOKUP(AH$1,'PY1 Data(H)'!$A$1:$BR$1,_xlfn.XLOOKUP($A163,'PY1 Data(H)'!$A$1:$A$288,'PY1 Data(H)'!$A$1:$BR$288))</f>
        <v>#N/A</v>
      </c>
      <c r="AI163" s="176" t="e" cm="1">
        <f t="array" ref="AI163">_xlfn.XLOOKUP(AI$1,'PY1 Data(H)'!$A$1:$BR$1,_xlfn.XLOOKUP($A163,'PY1 Data(H)'!$A$1:$A$288,'PY1 Data(H)'!$A$1:$BR$288))</f>
        <v>#N/A</v>
      </c>
      <c r="AJ163" s="176" t="e" cm="1">
        <f t="array" ref="AJ163">_xlfn.XLOOKUP(AJ$1,'PY1 Data(H)'!$A$1:$BR$1,_xlfn.XLOOKUP($A163,'PY1 Data(H)'!$A$1:$A$288,'PY1 Data(H)'!$A$1:$BR$288))</f>
        <v>#N/A</v>
      </c>
      <c r="AK163" s="176" t="e" cm="1">
        <f t="array" ref="AK163">_xlfn.XLOOKUP(AK$1,'PY1 Data(H)'!$A$1:$BR$1,_xlfn.XLOOKUP($A163,'PY1 Data(H)'!$A$1:$A$288,'PY1 Data(H)'!$A$1:$BR$288))</f>
        <v>#N/A</v>
      </c>
      <c r="AL163" s="176" t="e" cm="1">
        <f t="array" ref="AL163">_xlfn.XLOOKUP(AL$1,'PY1 Data(H)'!$A$1:$BR$1,_xlfn.XLOOKUP($A163,'PY1 Data(H)'!$A$1:$A$288,'PY1 Data(H)'!$A$1:$BR$288))</f>
        <v>#N/A</v>
      </c>
      <c r="AM163" s="176" t="e" cm="1">
        <f t="array" ref="AM163">_xlfn.XLOOKUP(AM$1,'PY1 Data(H)'!$A$1:$BR$1,_xlfn.XLOOKUP($A163,'PY1 Data(H)'!$A$1:$A$288,'PY1 Data(H)'!$A$1:$BR$288))</f>
        <v>#N/A</v>
      </c>
      <c r="AN163" s="176" t="e" cm="1">
        <f t="array" ref="AN163">_xlfn.XLOOKUP(AN$1,'PY1 Data(H)'!$A$1:$BR$1,_xlfn.XLOOKUP($A163,'PY1 Data(H)'!$A$1:$A$288,'PY1 Data(H)'!$A$1:$BR$288))</f>
        <v>#N/A</v>
      </c>
      <c r="AO163" s="176" t="e" cm="1">
        <f t="array" ref="AO163">_xlfn.XLOOKUP(AO$1,'PY1 Data(H)'!$A$1:$BR$1,_xlfn.XLOOKUP($A163,'PY1 Data(H)'!$A$1:$A$288,'PY1 Data(H)'!$A$1:$BR$288))</f>
        <v>#N/A</v>
      </c>
      <c r="AP163" s="176" t="e" cm="1">
        <f t="array" ref="AP163">_xlfn.XLOOKUP(AP$1,'PY1 Data(H)'!$A$1:$BR$1,_xlfn.XLOOKUP($A163,'PY1 Data(H)'!$A$1:$A$288,'PY1 Data(H)'!$A$1:$BR$288))</f>
        <v>#N/A</v>
      </c>
      <c r="AQ163" s="176" t="e" cm="1">
        <f t="array" ref="AQ163">_xlfn.XLOOKUP(AQ$1,'PY1 Data(H)'!$A$1:$BR$1,_xlfn.XLOOKUP($A163,'PY1 Data(H)'!$A$1:$A$288,'PY1 Data(H)'!$A$1:$BR$288))</f>
        <v>#N/A</v>
      </c>
      <c r="AR163" s="176" t="e" cm="1">
        <f t="array" ref="AR163">_xlfn.XLOOKUP(AR$1,'PY1 Data(H)'!$A$1:$BR$1,_xlfn.XLOOKUP($A163,'PY1 Data(H)'!$A$1:$A$288,'PY1 Data(H)'!$A$1:$BR$288))</f>
        <v>#N/A</v>
      </c>
      <c r="AS163" s="176" t="e" cm="1">
        <f t="array" ref="AS163">_xlfn.XLOOKUP(AS$1,'PY1 Data(H)'!$A$1:$BR$1,_xlfn.XLOOKUP($A163,'PY1 Data(H)'!$A$1:$A$288,'PY1 Data(H)'!$A$1:$BR$288))</f>
        <v>#N/A</v>
      </c>
      <c r="AT163" s="176" t="e" cm="1">
        <f t="array" ref="AT163">_xlfn.XLOOKUP(AT$1,'PY1 Data(H)'!$A$1:$BR$1,_xlfn.XLOOKUP($A163,'PY1 Data(H)'!$A$1:$A$288,'PY1 Data(H)'!$A$1:$BR$288))</f>
        <v>#N/A</v>
      </c>
      <c r="AU163" s="176" t="e" cm="1">
        <f t="array" ref="AU163">_xlfn.XLOOKUP(AU$1,'PY1 Data(H)'!$A$1:$BR$1,_xlfn.XLOOKUP($A163,'PY1 Data(H)'!$A$1:$A$288,'PY1 Data(H)'!$A$1:$BR$288))</f>
        <v>#N/A</v>
      </c>
      <c r="AV163" s="176" t="e" cm="1">
        <f t="array" ref="AV163">_xlfn.XLOOKUP(AV$1,'PY1 Data(H)'!$A$1:$BR$1,_xlfn.XLOOKUP($A163,'PY1 Data(H)'!$A$1:$A$288,'PY1 Data(H)'!$A$1:$BR$288))</f>
        <v>#N/A</v>
      </c>
      <c r="AW163" s="176" t="e" cm="1">
        <f t="array" ref="AW163">_xlfn.XLOOKUP(AW$1,'PY1 Data(H)'!$A$1:$BR$1,_xlfn.XLOOKUP($A163,'PY1 Data(H)'!$A$1:$A$288,'PY1 Data(H)'!$A$1:$BR$288))</f>
        <v>#N/A</v>
      </c>
      <c r="AX163" s="176" t="e" cm="1">
        <f t="array" ref="AX163">_xlfn.XLOOKUP(AX$1,'PY1 Data(H)'!$A$1:$BR$1,_xlfn.XLOOKUP($A163,'PY1 Data(H)'!$A$1:$A$288,'PY1 Data(H)'!$A$1:$BR$288))</f>
        <v>#N/A</v>
      </c>
      <c r="AY163" s="176" t="e" cm="1">
        <f t="array" ref="AY163">_xlfn.XLOOKUP(AY$1,'PY1 Data(H)'!$A$1:$BR$1,_xlfn.XLOOKUP($A163,'PY1 Data(H)'!$A$1:$A$288,'PY1 Data(H)'!$A$1:$BR$288))</f>
        <v>#N/A</v>
      </c>
      <c r="AZ163" s="176" t="e" cm="1">
        <f t="array" ref="AZ163">_xlfn.XLOOKUP(AZ$1,'PY1 Data(H)'!$A$1:$BR$1,_xlfn.XLOOKUP($A163,'PY1 Data(H)'!$A$1:$A$288,'PY1 Data(H)'!$A$1:$BR$288))</f>
        <v>#N/A</v>
      </c>
    </row>
    <row r="164" spans="1:52" x14ac:dyDescent="0.3">
      <c r="A164">
        <v>334</v>
      </c>
      <c r="D164" s="176" cm="1">
        <f t="array" ref="D164">_xlfn.XLOOKUP(D$1,'PY1 Data(H)'!$A$1:$BR$1,_xlfn.XLOOKUP($A164,'PY1 Data(H)'!$A$1:$A$288,'PY1 Data(H)'!$A$1:$BR$288))</f>
        <v>0</v>
      </c>
      <c r="E164" s="176" cm="1">
        <f t="array" ref="E164">_xlfn.XLOOKUP(E$1,'PY1 Data(H)'!$A$1:$BR$1,_xlfn.XLOOKUP($A164,'PY1 Data(H)'!$A$1:$A$288,'PY1 Data(H)'!$A$1:$BR$288))</f>
        <v>0</v>
      </c>
      <c r="F164" s="176" cm="1">
        <f t="array" ref="F164">_xlfn.XLOOKUP(F$1,'PY1 Data(H)'!$A$1:$BR$1,_xlfn.XLOOKUP($A164,'PY1 Data(H)'!$A$1:$A$288,'PY1 Data(H)'!$A$1:$BR$288))</f>
        <v>0</v>
      </c>
      <c r="G164" s="176" cm="1">
        <f t="array" ref="G164">_xlfn.XLOOKUP(G$1,'PY1 Data(H)'!$A$1:$BR$1,_xlfn.XLOOKUP($A164,'PY1 Data(H)'!$A$1:$A$288,'PY1 Data(H)'!$A$1:$BR$288))</f>
        <v>0</v>
      </c>
      <c r="H164" s="176" cm="1">
        <f t="array" ref="H164">_xlfn.XLOOKUP(H$1,'PY1 Data(H)'!$A$1:$BR$1,_xlfn.XLOOKUP($A164,'PY1 Data(H)'!$A$1:$A$288,'PY1 Data(H)'!$A$1:$BR$288))</f>
        <v>0</v>
      </c>
      <c r="I164" s="176" cm="1">
        <f t="array" ref="I164">_xlfn.XLOOKUP(I$1,'PY1 Data(H)'!$A$1:$BR$1,_xlfn.XLOOKUP($A164,'PY1 Data(H)'!$A$1:$A$288,'PY1 Data(H)'!$A$1:$BR$288))</f>
        <v>0</v>
      </c>
      <c r="J164" s="176" cm="1">
        <f t="array" ref="J164">_xlfn.XLOOKUP(J$1,'PY1 Data(H)'!$A$1:$BR$1,_xlfn.XLOOKUP($A164,'PY1 Data(H)'!$A$1:$A$288,'PY1 Data(H)'!$A$1:$BR$288))</f>
        <v>0</v>
      </c>
      <c r="K164" s="176" cm="1">
        <f t="array" ref="K164">_xlfn.XLOOKUP(K$1,'PY1 Data(H)'!$A$1:$BR$1,_xlfn.XLOOKUP($A164,'PY1 Data(H)'!$A$1:$A$288,'PY1 Data(H)'!$A$1:$BR$288))</f>
        <v>0</v>
      </c>
      <c r="L164" s="176" cm="1">
        <f t="array" ref="L164">_xlfn.XLOOKUP(L$1,'PY1 Data(H)'!$A$1:$BR$1,_xlfn.XLOOKUP($A164,'PY1 Data(H)'!$A$1:$A$288,'PY1 Data(H)'!$A$1:$BR$288))</f>
        <v>0</v>
      </c>
      <c r="M164" s="176" cm="1">
        <f t="array" ref="M164">_xlfn.XLOOKUP(M$1,'PY1 Data(H)'!$A$1:$BR$1,_xlfn.XLOOKUP($A164,'PY1 Data(H)'!$A$1:$A$288,'PY1 Data(H)'!$A$1:$BR$288))</f>
        <v>0</v>
      </c>
      <c r="N164" s="176" cm="1">
        <f t="array" ref="N164">_xlfn.XLOOKUP(N$1,'PY1 Data(H)'!$A$1:$BR$1,_xlfn.XLOOKUP($A164,'PY1 Data(H)'!$A$1:$A$288,'PY1 Data(H)'!$A$1:$BR$288))</f>
        <v>0</v>
      </c>
      <c r="O164" s="176" cm="1">
        <f t="array" ref="O164">_xlfn.XLOOKUP(O$1,'PY1 Data(H)'!$A$1:$BR$1,_xlfn.XLOOKUP($A164,'PY1 Data(H)'!$A$1:$A$288,'PY1 Data(H)'!$A$1:$BR$288))</f>
        <v>0</v>
      </c>
      <c r="P164" s="176" cm="1">
        <f t="array" ref="P164">_xlfn.XLOOKUP(P$1,'PY1 Data(H)'!$A$1:$BR$1,_xlfn.XLOOKUP($A164,'PY1 Data(H)'!$A$1:$A$288,'PY1 Data(H)'!$A$1:$BR$288))</f>
        <v>0</v>
      </c>
      <c r="Q164" s="176" cm="1">
        <f t="array" ref="Q164">_xlfn.XLOOKUP(Q$1,'PY1 Data(H)'!$A$1:$BR$1,_xlfn.XLOOKUP($A164,'PY1 Data(H)'!$A$1:$A$288,'PY1 Data(H)'!$A$1:$BR$288))</f>
        <v>0</v>
      </c>
      <c r="R164" s="176" cm="1">
        <f t="array" ref="R164">_xlfn.XLOOKUP(R$1,'PY1 Data(H)'!$A$1:$BR$1,_xlfn.XLOOKUP($A164,'PY1 Data(H)'!$A$1:$A$288,'PY1 Data(H)'!$A$1:$BR$288))</f>
        <v>0</v>
      </c>
      <c r="S164" s="176" cm="1">
        <f t="array" ref="S164">_xlfn.XLOOKUP(S$1,'PY1 Data(H)'!$A$1:$BR$1,_xlfn.XLOOKUP($A164,'PY1 Data(H)'!$A$1:$A$288,'PY1 Data(H)'!$A$1:$BR$288))</f>
        <v>0</v>
      </c>
      <c r="T164" s="176" cm="1">
        <f t="array" ref="T164">_xlfn.XLOOKUP(T$1,'PY1 Data(H)'!$A$1:$BR$1,_xlfn.XLOOKUP($A164,'PY1 Data(H)'!$A$1:$A$288,'PY1 Data(H)'!$A$1:$BR$288))</f>
        <v>0</v>
      </c>
      <c r="U164" s="176" cm="1">
        <f t="array" ref="U164">_xlfn.XLOOKUP(U$1,'PY1 Data(H)'!$A$1:$BR$1,_xlfn.XLOOKUP($A164,'PY1 Data(H)'!$A$1:$A$288,'PY1 Data(H)'!$A$1:$BR$288))</f>
        <v>0</v>
      </c>
      <c r="V164" s="176" cm="1">
        <f t="array" ref="V164">_xlfn.XLOOKUP(V$1,'PY1 Data(H)'!$A$1:$BR$1,_xlfn.XLOOKUP($A164,'PY1 Data(H)'!$A$1:$A$288,'PY1 Data(H)'!$A$1:$BR$288))</f>
        <v>0</v>
      </c>
      <c r="W164" s="176" cm="1">
        <f t="array" ref="W164">_xlfn.XLOOKUP(W$1,'PY1 Data(H)'!$A$1:$BR$1,_xlfn.XLOOKUP($A164,'PY1 Data(H)'!$A$1:$A$288,'PY1 Data(H)'!$A$1:$BR$288))</f>
        <v>0</v>
      </c>
      <c r="X164" s="176" cm="1">
        <f t="array" ref="X164">_xlfn.XLOOKUP(X$1,'PY1 Data(H)'!$A$1:$BR$1,_xlfn.XLOOKUP($A164,'PY1 Data(H)'!$A$1:$A$288,'PY1 Data(H)'!$A$1:$BR$288))</f>
        <v>0</v>
      </c>
      <c r="Y164" s="176" cm="1">
        <f t="array" ref="Y164">_xlfn.XLOOKUP(Y$1,'PY1 Data(H)'!$A$1:$BR$1,_xlfn.XLOOKUP($A164,'PY1 Data(H)'!$A$1:$A$288,'PY1 Data(H)'!$A$1:$BR$288))</f>
        <v>0</v>
      </c>
      <c r="Z164" s="176" cm="1">
        <f t="array" ref="Z164">_xlfn.XLOOKUP(Z$1,'PY1 Data(H)'!$A$1:$BR$1,_xlfn.XLOOKUP($A164,'PY1 Data(H)'!$A$1:$A$288,'PY1 Data(H)'!$A$1:$BR$288))</f>
        <v>0</v>
      </c>
      <c r="AA164" s="176" cm="1">
        <f t="array" ref="AA164">_xlfn.XLOOKUP(AA$1,'PY1 Data(H)'!$A$1:$BR$1,_xlfn.XLOOKUP($A164,'PY1 Data(H)'!$A$1:$A$288,'PY1 Data(H)'!$A$1:$BR$288))</f>
        <v>0</v>
      </c>
      <c r="AB164" s="176" cm="1">
        <f t="array" ref="AB164">_xlfn.XLOOKUP(AB$1,'PY1 Data(H)'!$A$1:$BR$1,_xlfn.XLOOKUP($A164,'PY1 Data(H)'!$A$1:$A$288,'PY1 Data(H)'!$A$1:$BR$288))</f>
        <v>0</v>
      </c>
      <c r="AC164" s="176" cm="1">
        <f t="array" ref="AC164">_xlfn.XLOOKUP(AC$1,'PY1 Data(H)'!$A$1:$BR$1,_xlfn.XLOOKUP($A164,'PY1 Data(H)'!$A$1:$A$288,'PY1 Data(H)'!$A$1:$BR$288))</f>
        <v>0</v>
      </c>
      <c r="AD164" s="176" cm="1">
        <f t="array" ref="AD164">_xlfn.XLOOKUP(AD$1,'PY1 Data(H)'!$A$1:$BR$1,_xlfn.XLOOKUP($A164,'PY1 Data(H)'!$A$1:$A$288,'PY1 Data(H)'!$A$1:$BR$288))</f>
        <v>0</v>
      </c>
      <c r="AE164" s="176" cm="1">
        <f t="array" ref="AE164">_xlfn.XLOOKUP(AE$1,'PY1 Data(H)'!$A$1:$BR$1,_xlfn.XLOOKUP($A164,'PY1 Data(H)'!$A$1:$A$288,'PY1 Data(H)'!$A$1:$BR$288))</f>
        <v>0</v>
      </c>
      <c r="AF164" s="176" cm="1">
        <f t="array" ref="AF164">_xlfn.XLOOKUP(AF$1,'PY1 Data(H)'!$A$1:$BR$1,_xlfn.XLOOKUP($A164,'PY1 Data(H)'!$A$1:$A$288,'PY1 Data(H)'!$A$1:$BR$288))</f>
        <v>0</v>
      </c>
      <c r="AG164" s="176" cm="1">
        <f t="array" ref="AG164">_xlfn.XLOOKUP(AG$1,'PY1 Data(H)'!$A$1:$BR$1,_xlfn.XLOOKUP($A164,'PY1 Data(H)'!$A$1:$A$288,'PY1 Data(H)'!$A$1:$BR$288))</f>
        <v>0</v>
      </c>
      <c r="AH164" s="176" cm="1">
        <f t="array" ref="AH164">_xlfn.XLOOKUP(AH$1,'PY1 Data(H)'!$A$1:$BR$1,_xlfn.XLOOKUP($A164,'PY1 Data(H)'!$A$1:$A$288,'PY1 Data(H)'!$A$1:$BR$288))</f>
        <v>0</v>
      </c>
      <c r="AI164" s="176" cm="1">
        <f t="array" ref="AI164">_xlfn.XLOOKUP(AI$1,'PY1 Data(H)'!$A$1:$BR$1,_xlfn.XLOOKUP($A164,'PY1 Data(H)'!$A$1:$A$288,'PY1 Data(H)'!$A$1:$BR$288))</f>
        <v>294918</v>
      </c>
      <c r="AJ164" s="176" cm="1">
        <f t="array" ref="AJ164">_xlfn.XLOOKUP(AJ$1,'PY1 Data(H)'!$A$1:$BR$1,_xlfn.XLOOKUP($A164,'PY1 Data(H)'!$A$1:$A$288,'PY1 Data(H)'!$A$1:$BR$288))</f>
        <v>0</v>
      </c>
      <c r="AK164" s="176" cm="1">
        <f t="array" ref="AK164">_xlfn.XLOOKUP(AK$1,'PY1 Data(H)'!$A$1:$BR$1,_xlfn.XLOOKUP($A164,'PY1 Data(H)'!$A$1:$A$288,'PY1 Data(H)'!$A$1:$BR$288))</f>
        <v>0</v>
      </c>
      <c r="AL164" s="176" cm="1">
        <f t="array" ref="AL164">_xlfn.XLOOKUP(AL$1,'PY1 Data(H)'!$A$1:$BR$1,_xlfn.XLOOKUP($A164,'PY1 Data(H)'!$A$1:$A$288,'PY1 Data(H)'!$A$1:$BR$288))</f>
        <v>0</v>
      </c>
      <c r="AM164" s="176" cm="1">
        <f t="array" ref="AM164">_xlfn.XLOOKUP(AM$1,'PY1 Data(H)'!$A$1:$BR$1,_xlfn.XLOOKUP($A164,'PY1 Data(H)'!$A$1:$A$288,'PY1 Data(H)'!$A$1:$BR$288))</f>
        <v>0</v>
      </c>
      <c r="AN164" s="176" cm="1">
        <f t="array" ref="AN164">_xlfn.XLOOKUP(AN$1,'PY1 Data(H)'!$A$1:$BR$1,_xlfn.XLOOKUP($A164,'PY1 Data(H)'!$A$1:$A$288,'PY1 Data(H)'!$A$1:$BR$288))</f>
        <v>0</v>
      </c>
      <c r="AO164" s="176" cm="1">
        <f t="array" ref="AO164">_xlfn.XLOOKUP(AO$1,'PY1 Data(H)'!$A$1:$BR$1,_xlfn.XLOOKUP($A164,'PY1 Data(H)'!$A$1:$A$288,'PY1 Data(H)'!$A$1:$BR$288))</f>
        <v>0</v>
      </c>
      <c r="AP164" s="176" cm="1">
        <f t="array" ref="AP164">_xlfn.XLOOKUP(AP$1,'PY1 Data(H)'!$A$1:$BR$1,_xlfn.XLOOKUP($A164,'PY1 Data(H)'!$A$1:$A$288,'PY1 Data(H)'!$A$1:$BR$288))</f>
        <v>0</v>
      </c>
      <c r="AQ164" s="176" cm="1">
        <f t="array" ref="AQ164">_xlfn.XLOOKUP(AQ$1,'PY1 Data(H)'!$A$1:$BR$1,_xlfn.XLOOKUP($A164,'PY1 Data(H)'!$A$1:$A$288,'PY1 Data(H)'!$A$1:$BR$288))</f>
        <v>0</v>
      </c>
      <c r="AR164" s="176" cm="1">
        <f t="array" ref="AR164">_xlfn.XLOOKUP(AR$1,'PY1 Data(H)'!$A$1:$BR$1,_xlfn.XLOOKUP($A164,'PY1 Data(H)'!$A$1:$A$288,'PY1 Data(H)'!$A$1:$BR$288))</f>
        <v>0</v>
      </c>
      <c r="AS164" s="176" cm="1">
        <f t="array" ref="AS164">_xlfn.XLOOKUP(AS$1,'PY1 Data(H)'!$A$1:$BR$1,_xlfn.XLOOKUP($A164,'PY1 Data(H)'!$A$1:$A$288,'PY1 Data(H)'!$A$1:$BR$288))</f>
        <v>0</v>
      </c>
      <c r="AT164" s="176" cm="1">
        <f t="array" ref="AT164">_xlfn.XLOOKUP(AT$1,'PY1 Data(H)'!$A$1:$BR$1,_xlfn.XLOOKUP($A164,'PY1 Data(H)'!$A$1:$A$288,'PY1 Data(H)'!$A$1:$BR$288))</f>
        <v>0</v>
      </c>
      <c r="AU164" s="176" cm="1">
        <f t="array" ref="AU164">_xlfn.XLOOKUP(AU$1,'PY1 Data(H)'!$A$1:$BR$1,_xlfn.XLOOKUP($A164,'PY1 Data(H)'!$A$1:$A$288,'PY1 Data(H)'!$A$1:$BR$288))</f>
        <v>0</v>
      </c>
      <c r="AV164" s="176" cm="1">
        <f t="array" ref="AV164">_xlfn.XLOOKUP(AV$1,'PY1 Data(H)'!$A$1:$BR$1,_xlfn.XLOOKUP($A164,'PY1 Data(H)'!$A$1:$A$288,'PY1 Data(H)'!$A$1:$BR$288))</f>
        <v>0</v>
      </c>
      <c r="AW164" s="176" cm="1">
        <f t="array" ref="AW164">_xlfn.XLOOKUP(AW$1,'PY1 Data(H)'!$A$1:$BR$1,_xlfn.XLOOKUP($A164,'PY1 Data(H)'!$A$1:$A$288,'PY1 Data(H)'!$A$1:$BR$288))</f>
        <v>0</v>
      </c>
      <c r="AX164" s="176" cm="1">
        <f t="array" ref="AX164">_xlfn.XLOOKUP(AX$1,'PY1 Data(H)'!$A$1:$BR$1,_xlfn.XLOOKUP($A164,'PY1 Data(H)'!$A$1:$A$288,'PY1 Data(H)'!$A$1:$BR$288))</f>
        <v>0</v>
      </c>
      <c r="AY164" s="176" cm="1">
        <f t="array" ref="AY164">_xlfn.XLOOKUP(AY$1,'PY1 Data(H)'!$A$1:$BR$1,_xlfn.XLOOKUP($A164,'PY1 Data(H)'!$A$1:$A$288,'PY1 Data(H)'!$A$1:$BR$288))</f>
        <v>0</v>
      </c>
      <c r="AZ164" s="176" cm="1">
        <f t="array" ref="AZ164">_xlfn.XLOOKUP(AZ$1,'PY1 Data(H)'!$A$1:$BR$1,_xlfn.XLOOKUP($A164,'PY1 Data(H)'!$A$1:$A$288,'PY1 Data(H)'!$A$1:$BR$288))</f>
        <v>0</v>
      </c>
    </row>
    <row r="165" spans="1:52" x14ac:dyDescent="0.3">
      <c r="A165">
        <v>373</v>
      </c>
      <c r="D165" s="176" cm="1">
        <f t="array" ref="D165">_xlfn.XLOOKUP(D$1,'PY1 Data(H)'!$A$1:$BR$1,_xlfn.XLOOKUP($A165,'PY1 Data(H)'!$A$1:$A$288,'PY1 Data(H)'!$A$1:$BR$288))</f>
        <v>0</v>
      </c>
      <c r="E165" s="176" cm="1">
        <f t="array" ref="E165">_xlfn.XLOOKUP(E$1,'PY1 Data(H)'!$A$1:$BR$1,_xlfn.XLOOKUP($A165,'PY1 Data(H)'!$A$1:$A$288,'PY1 Data(H)'!$A$1:$BR$288))</f>
        <v>0</v>
      </c>
      <c r="F165" s="176" cm="1">
        <f t="array" ref="F165">_xlfn.XLOOKUP(F$1,'PY1 Data(H)'!$A$1:$BR$1,_xlfn.XLOOKUP($A165,'PY1 Data(H)'!$A$1:$A$288,'PY1 Data(H)'!$A$1:$BR$288))</f>
        <v>0</v>
      </c>
      <c r="G165" s="176" cm="1">
        <f t="array" ref="G165">_xlfn.XLOOKUP(G$1,'PY1 Data(H)'!$A$1:$BR$1,_xlfn.XLOOKUP($A165,'PY1 Data(H)'!$A$1:$A$288,'PY1 Data(H)'!$A$1:$BR$288))</f>
        <v>0</v>
      </c>
      <c r="H165" s="176" cm="1">
        <f t="array" ref="H165">_xlfn.XLOOKUP(H$1,'PY1 Data(H)'!$A$1:$BR$1,_xlfn.XLOOKUP($A165,'PY1 Data(H)'!$A$1:$A$288,'PY1 Data(H)'!$A$1:$BR$288))</f>
        <v>0</v>
      </c>
      <c r="I165" s="176" cm="1">
        <f t="array" ref="I165">_xlfn.XLOOKUP(I$1,'PY1 Data(H)'!$A$1:$BR$1,_xlfn.XLOOKUP($A165,'PY1 Data(H)'!$A$1:$A$288,'PY1 Data(H)'!$A$1:$BR$288))</f>
        <v>0</v>
      </c>
      <c r="J165" s="176" cm="1">
        <f t="array" ref="J165">_xlfn.XLOOKUP(J$1,'PY1 Data(H)'!$A$1:$BR$1,_xlfn.XLOOKUP($A165,'PY1 Data(H)'!$A$1:$A$288,'PY1 Data(H)'!$A$1:$BR$288))</f>
        <v>0</v>
      </c>
      <c r="K165" s="176" cm="1">
        <f t="array" ref="K165">_xlfn.XLOOKUP(K$1,'PY1 Data(H)'!$A$1:$BR$1,_xlfn.XLOOKUP($A165,'PY1 Data(H)'!$A$1:$A$288,'PY1 Data(H)'!$A$1:$BR$288))</f>
        <v>0</v>
      </c>
      <c r="L165" s="176" cm="1">
        <f t="array" ref="L165">_xlfn.XLOOKUP(L$1,'PY1 Data(H)'!$A$1:$BR$1,_xlfn.XLOOKUP($A165,'PY1 Data(H)'!$A$1:$A$288,'PY1 Data(H)'!$A$1:$BR$288))</f>
        <v>0</v>
      </c>
      <c r="M165" s="176" cm="1">
        <f t="array" ref="M165">_xlfn.XLOOKUP(M$1,'PY1 Data(H)'!$A$1:$BR$1,_xlfn.XLOOKUP($A165,'PY1 Data(H)'!$A$1:$A$288,'PY1 Data(H)'!$A$1:$BR$288))</f>
        <v>0</v>
      </c>
      <c r="N165" s="176" cm="1">
        <f t="array" ref="N165">_xlfn.XLOOKUP(N$1,'PY1 Data(H)'!$A$1:$BR$1,_xlfn.XLOOKUP($A165,'PY1 Data(H)'!$A$1:$A$288,'PY1 Data(H)'!$A$1:$BR$288))</f>
        <v>0</v>
      </c>
      <c r="O165" s="176" cm="1">
        <f t="array" ref="O165">_xlfn.XLOOKUP(O$1,'PY1 Data(H)'!$A$1:$BR$1,_xlfn.XLOOKUP($A165,'PY1 Data(H)'!$A$1:$A$288,'PY1 Data(H)'!$A$1:$BR$288))</f>
        <v>0</v>
      </c>
      <c r="P165" s="176" cm="1">
        <f t="array" ref="P165">_xlfn.XLOOKUP(P$1,'PY1 Data(H)'!$A$1:$BR$1,_xlfn.XLOOKUP($A165,'PY1 Data(H)'!$A$1:$A$288,'PY1 Data(H)'!$A$1:$BR$288))</f>
        <v>0</v>
      </c>
      <c r="Q165" s="176" cm="1">
        <f t="array" ref="Q165">_xlfn.XLOOKUP(Q$1,'PY1 Data(H)'!$A$1:$BR$1,_xlfn.XLOOKUP($A165,'PY1 Data(H)'!$A$1:$A$288,'PY1 Data(H)'!$A$1:$BR$288))</f>
        <v>0</v>
      </c>
      <c r="R165" s="176" cm="1">
        <f t="array" ref="R165">_xlfn.XLOOKUP(R$1,'PY1 Data(H)'!$A$1:$BR$1,_xlfn.XLOOKUP($A165,'PY1 Data(H)'!$A$1:$A$288,'PY1 Data(H)'!$A$1:$BR$288))</f>
        <v>0</v>
      </c>
      <c r="S165" s="176" cm="1">
        <f t="array" ref="S165">_xlfn.XLOOKUP(S$1,'PY1 Data(H)'!$A$1:$BR$1,_xlfn.XLOOKUP($A165,'PY1 Data(H)'!$A$1:$A$288,'PY1 Data(H)'!$A$1:$BR$288))</f>
        <v>0</v>
      </c>
      <c r="T165" s="176" cm="1">
        <f t="array" ref="T165">_xlfn.XLOOKUP(T$1,'PY1 Data(H)'!$A$1:$BR$1,_xlfn.XLOOKUP($A165,'PY1 Data(H)'!$A$1:$A$288,'PY1 Data(H)'!$A$1:$BR$288))</f>
        <v>0</v>
      </c>
      <c r="U165" s="176" cm="1">
        <f t="array" ref="U165">_xlfn.XLOOKUP(U$1,'PY1 Data(H)'!$A$1:$BR$1,_xlfn.XLOOKUP($A165,'PY1 Data(H)'!$A$1:$A$288,'PY1 Data(H)'!$A$1:$BR$288))</f>
        <v>0</v>
      </c>
      <c r="V165" s="176" cm="1">
        <f t="array" ref="V165">_xlfn.XLOOKUP(V$1,'PY1 Data(H)'!$A$1:$BR$1,_xlfn.XLOOKUP($A165,'PY1 Data(H)'!$A$1:$A$288,'PY1 Data(H)'!$A$1:$BR$288))</f>
        <v>0</v>
      </c>
      <c r="W165" s="176" cm="1">
        <f t="array" ref="W165">_xlfn.XLOOKUP(W$1,'PY1 Data(H)'!$A$1:$BR$1,_xlfn.XLOOKUP($A165,'PY1 Data(H)'!$A$1:$A$288,'PY1 Data(H)'!$A$1:$BR$288))</f>
        <v>0</v>
      </c>
      <c r="X165" s="176" cm="1">
        <f t="array" ref="X165">_xlfn.XLOOKUP(X$1,'PY1 Data(H)'!$A$1:$BR$1,_xlfn.XLOOKUP($A165,'PY1 Data(H)'!$A$1:$A$288,'PY1 Data(H)'!$A$1:$BR$288))</f>
        <v>0</v>
      </c>
      <c r="Y165" s="176" cm="1">
        <f t="array" ref="Y165">_xlfn.XLOOKUP(Y$1,'PY1 Data(H)'!$A$1:$BR$1,_xlfn.XLOOKUP($A165,'PY1 Data(H)'!$A$1:$A$288,'PY1 Data(H)'!$A$1:$BR$288))</f>
        <v>0</v>
      </c>
      <c r="Z165" s="176" cm="1">
        <f t="array" ref="Z165">_xlfn.XLOOKUP(Z$1,'PY1 Data(H)'!$A$1:$BR$1,_xlfn.XLOOKUP($A165,'PY1 Data(H)'!$A$1:$A$288,'PY1 Data(H)'!$A$1:$BR$288))</f>
        <v>0</v>
      </c>
      <c r="AA165" s="176" cm="1">
        <f t="array" ref="AA165">_xlfn.XLOOKUP(AA$1,'PY1 Data(H)'!$A$1:$BR$1,_xlfn.XLOOKUP($A165,'PY1 Data(H)'!$A$1:$A$288,'PY1 Data(H)'!$A$1:$BR$288))</f>
        <v>0</v>
      </c>
      <c r="AB165" s="176" cm="1">
        <f t="array" ref="AB165">_xlfn.XLOOKUP(AB$1,'PY1 Data(H)'!$A$1:$BR$1,_xlfn.XLOOKUP($A165,'PY1 Data(H)'!$A$1:$A$288,'PY1 Data(H)'!$A$1:$BR$288))</f>
        <v>0</v>
      </c>
      <c r="AC165" s="176" cm="1">
        <f t="array" ref="AC165">_xlfn.XLOOKUP(AC$1,'PY1 Data(H)'!$A$1:$BR$1,_xlfn.XLOOKUP($A165,'PY1 Data(H)'!$A$1:$A$288,'PY1 Data(H)'!$A$1:$BR$288))</f>
        <v>0</v>
      </c>
      <c r="AD165" s="176" cm="1">
        <f t="array" ref="AD165">_xlfn.XLOOKUP(AD$1,'PY1 Data(H)'!$A$1:$BR$1,_xlfn.XLOOKUP($A165,'PY1 Data(H)'!$A$1:$A$288,'PY1 Data(H)'!$A$1:$BR$288))</f>
        <v>0</v>
      </c>
      <c r="AE165" s="176" cm="1">
        <f t="array" ref="AE165">_xlfn.XLOOKUP(AE$1,'PY1 Data(H)'!$A$1:$BR$1,_xlfn.XLOOKUP($A165,'PY1 Data(H)'!$A$1:$A$288,'PY1 Data(H)'!$A$1:$BR$288))</f>
        <v>0</v>
      </c>
      <c r="AF165" s="176" cm="1">
        <f t="array" ref="AF165">_xlfn.XLOOKUP(AF$1,'PY1 Data(H)'!$A$1:$BR$1,_xlfn.XLOOKUP($A165,'PY1 Data(H)'!$A$1:$A$288,'PY1 Data(H)'!$A$1:$BR$288))</f>
        <v>0</v>
      </c>
      <c r="AG165" s="176" cm="1">
        <f t="array" ref="AG165">_xlfn.XLOOKUP(AG$1,'PY1 Data(H)'!$A$1:$BR$1,_xlfn.XLOOKUP($A165,'PY1 Data(H)'!$A$1:$A$288,'PY1 Data(H)'!$A$1:$BR$288))</f>
        <v>0</v>
      </c>
      <c r="AH165" s="176" cm="1">
        <f t="array" ref="AH165">_xlfn.XLOOKUP(AH$1,'PY1 Data(H)'!$A$1:$BR$1,_xlfn.XLOOKUP($A165,'PY1 Data(H)'!$A$1:$A$288,'PY1 Data(H)'!$A$1:$BR$288))</f>
        <v>0</v>
      </c>
      <c r="AI165" s="176" cm="1">
        <f t="array" ref="AI165">_xlfn.XLOOKUP(AI$1,'PY1 Data(H)'!$A$1:$BR$1,_xlfn.XLOOKUP($A165,'PY1 Data(H)'!$A$1:$A$288,'PY1 Data(H)'!$A$1:$BR$288))</f>
        <v>288822</v>
      </c>
      <c r="AJ165" s="176" cm="1">
        <f t="array" ref="AJ165">_xlfn.XLOOKUP(AJ$1,'PY1 Data(H)'!$A$1:$BR$1,_xlfn.XLOOKUP($A165,'PY1 Data(H)'!$A$1:$A$288,'PY1 Data(H)'!$A$1:$BR$288))</f>
        <v>0</v>
      </c>
      <c r="AK165" s="176" cm="1">
        <f t="array" ref="AK165">_xlfn.XLOOKUP(AK$1,'PY1 Data(H)'!$A$1:$BR$1,_xlfn.XLOOKUP($A165,'PY1 Data(H)'!$A$1:$A$288,'PY1 Data(H)'!$A$1:$BR$288))</f>
        <v>0</v>
      </c>
      <c r="AL165" s="176" cm="1">
        <f t="array" ref="AL165">_xlfn.XLOOKUP(AL$1,'PY1 Data(H)'!$A$1:$BR$1,_xlfn.XLOOKUP($A165,'PY1 Data(H)'!$A$1:$A$288,'PY1 Data(H)'!$A$1:$BR$288))</f>
        <v>0</v>
      </c>
      <c r="AM165" s="176" cm="1">
        <f t="array" ref="AM165">_xlfn.XLOOKUP(AM$1,'PY1 Data(H)'!$A$1:$BR$1,_xlfn.XLOOKUP($A165,'PY1 Data(H)'!$A$1:$A$288,'PY1 Data(H)'!$A$1:$BR$288))</f>
        <v>0</v>
      </c>
      <c r="AN165" s="176" cm="1">
        <f t="array" ref="AN165">_xlfn.XLOOKUP(AN$1,'PY1 Data(H)'!$A$1:$BR$1,_xlfn.XLOOKUP($A165,'PY1 Data(H)'!$A$1:$A$288,'PY1 Data(H)'!$A$1:$BR$288))</f>
        <v>0</v>
      </c>
      <c r="AO165" s="176" cm="1">
        <f t="array" ref="AO165">_xlfn.XLOOKUP(AO$1,'PY1 Data(H)'!$A$1:$BR$1,_xlfn.XLOOKUP($A165,'PY1 Data(H)'!$A$1:$A$288,'PY1 Data(H)'!$A$1:$BR$288))</f>
        <v>0</v>
      </c>
      <c r="AP165" s="176" cm="1">
        <f t="array" ref="AP165">_xlfn.XLOOKUP(AP$1,'PY1 Data(H)'!$A$1:$BR$1,_xlfn.XLOOKUP($A165,'PY1 Data(H)'!$A$1:$A$288,'PY1 Data(H)'!$A$1:$BR$288))</f>
        <v>0</v>
      </c>
      <c r="AQ165" s="176" cm="1">
        <f t="array" ref="AQ165">_xlfn.XLOOKUP(AQ$1,'PY1 Data(H)'!$A$1:$BR$1,_xlfn.XLOOKUP($A165,'PY1 Data(H)'!$A$1:$A$288,'PY1 Data(H)'!$A$1:$BR$288))</f>
        <v>0</v>
      </c>
      <c r="AR165" s="176" cm="1">
        <f t="array" ref="AR165">_xlfn.XLOOKUP(AR$1,'PY1 Data(H)'!$A$1:$BR$1,_xlfn.XLOOKUP($A165,'PY1 Data(H)'!$A$1:$A$288,'PY1 Data(H)'!$A$1:$BR$288))</f>
        <v>0</v>
      </c>
      <c r="AS165" s="176" cm="1">
        <f t="array" ref="AS165">_xlfn.XLOOKUP(AS$1,'PY1 Data(H)'!$A$1:$BR$1,_xlfn.XLOOKUP($A165,'PY1 Data(H)'!$A$1:$A$288,'PY1 Data(H)'!$A$1:$BR$288))</f>
        <v>0</v>
      </c>
      <c r="AT165" s="176" cm="1">
        <f t="array" ref="AT165">_xlfn.XLOOKUP(AT$1,'PY1 Data(H)'!$A$1:$BR$1,_xlfn.XLOOKUP($A165,'PY1 Data(H)'!$A$1:$A$288,'PY1 Data(H)'!$A$1:$BR$288))</f>
        <v>0</v>
      </c>
      <c r="AU165" s="176" cm="1">
        <f t="array" ref="AU165">_xlfn.XLOOKUP(AU$1,'PY1 Data(H)'!$A$1:$BR$1,_xlfn.XLOOKUP($A165,'PY1 Data(H)'!$A$1:$A$288,'PY1 Data(H)'!$A$1:$BR$288))</f>
        <v>0</v>
      </c>
      <c r="AV165" s="176" cm="1">
        <f t="array" ref="AV165">_xlfn.XLOOKUP(AV$1,'PY1 Data(H)'!$A$1:$BR$1,_xlfn.XLOOKUP($A165,'PY1 Data(H)'!$A$1:$A$288,'PY1 Data(H)'!$A$1:$BR$288))</f>
        <v>0</v>
      </c>
      <c r="AW165" s="176" cm="1">
        <f t="array" ref="AW165">_xlfn.XLOOKUP(AW$1,'PY1 Data(H)'!$A$1:$BR$1,_xlfn.XLOOKUP($A165,'PY1 Data(H)'!$A$1:$A$288,'PY1 Data(H)'!$A$1:$BR$288))</f>
        <v>0</v>
      </c>
      <c r="AX165" s="176" cm="1">
        <f t="array" ref="AX165">_xlfn.XLOOKUP(AX$1,'PY1 Data(H)'!$A$1:$BR$1,_xlfn.XLOOKUP($A165,'PY1 Data(H)'!$A$1:$A$288,'PY1 Data(H)'!$A$1:$BR$288))</f>
        <v>0</v>
      </c>
      <c r="AY165" s="176" cm="1">
        <f t="array" ref="AY165">_xlfn.XLOOKUP(AY$1,'PY1 Data(H)'!$A$1:$BR$1,_xlfn.XLOOKUP($A165,'PY1 Data(H)'!$A$1:$A$288,'PY1 Data(H)'!$A$1:$BR$288))</f>
        <v>0</v>
      </c>
      <c r="AZ165" s="176" cm="1">
        <f t="array" ref="AZ165">_xlfn.XLOOKUP(AZ$1,'PY1 Data(H)'!$A$1:$BR$1,_xlfn.XLOOKUP($A165,'PY1 Data(H)'!$A$1:$A$288,'PY1 Data(H)'!$A$1:$BR$288))</f>
        <v>0</v>
      </c>
    </row>
    <row r="166" spans="1:52" x14ac:dyDescent="0.3">
      <c r="A166">
        <v>987</v>
      </c>
      <c r="D166" s="176" cm="1">
        <f t="array" ref="D166">_xlfn.XLOOKUP(D$1,'PY1 Data(H)'!$A$1:$BR$1,_xlfn.XLOOKUP($A166,'PY1 Data(H)'!$A$1:$A$288,'PY1 Data(H)'!$A$1:$BR$288))</f>
        <v>0</v>
      </c>
      <c r="E166" s="176" cm="1">
        <f t="array" ref="E166">_xlfn.XLOOKUP(E$1,'PY1 Data(H)'!$A$1:$BR$1,_xlfn.XLOOKUP($A166,'PY1 Data(H)'!$A$1:$A$288,'PY1 Data(H)'!$A$1:$BR$288))</f>
        <v>0</v>
      </c>
      <c r="F166" s="176" cm="1">
        <f t="array" ref="F166">_xlfn.XLOOKUP(F$1,'PY1 Data(H)'!$A$1:$BR$1,_xlfn.XLOOKUP($A166,'PY1 Data(H)'!$A$1:$A$288,'PY1 Data(H)'!$A$1:$BR$288))</f>
        <v>0</v>
      </c>
      <c r="G166" s="176" cm="1">
        <f t="array" ref="G166">_xlfn.XLOOKUP(G$1,'PY1 Data(H)'!$A$1:$BR$1,_xlfn.XLOOKUP($A166,'PY1 Data(H)'!$A$1:$A$288,'PY1 Data(H)'!$A$1:$BR$288))</f>
        <v>0</v>
      </c>
      <c r="H166" s="176" cm="1">
        <f t="array" ref="H166">_xlfn.XLOOKUP(H$1,'PY1 Data(H)'!$A$1:$BR$1,_xlfn.XLOOKUP($A166,'PY1 Data(H)'!$A$1:$A$288,'PY1 Data(H)'!$A$1:$BR$288))</f>
        <v>0</v>
      </c>
      <c r="I166" s="176" cm="1">
        <f t="array" ref="I166">_xlfn.XLOOKUP(I$1,'PY1 Data(H)'!$A$1:$BR$1,_xlfn.XLOOKUP($A166,'PY1 Data(H)'!$A$1:$A$288,'PY1 Data(H)'!$A$1:$BR$288))</f>
        <v>0</v>
      </c>
      <c r="J166" s="176" cm="1">
        <f t="array" ref="J166">_xlfn.XLOOKUP(J$1,'PY1 Data(H)'!$A$1:$BR$1,_xlfn.XLOOKUP($A166,'PY1 Data(H)'!$A$1:$A$288,'PY1 Data(H)'!$A$1:$BR$288))</f>
        <v>0</v>
      </c>
      <c r="K166" s="176" cm="1">
        <f t="array" ref="K166">_xlfn.XLOOKUP(K$1,'PY1 Data(H)'!$A$1:$BR$1,_xlfn.XLOOKUP($A166,'PY1 Data(H)'!$A$1:$A$288,'PY1 Data(H)'!$A$1:$BR$288))</f>
        <v>0</v>
      </c>
      <c r="L166" s="176" cm="1">
        <f t="array" ref="L166">_xlfn.XLOOKUP(L$1,'PY1 Data(H)'!$A$1:$BR$1,_xlfn.XLOOKUP($A166,'PY1 Data(H)'!$A$1:$A$288,'PY1 Data(H)'!$A$1:$BR$288))</f>
        <v>0</v>
      </c>
      <c r="M166" s="176" cm="1">
        <f t="array" ref="M166">_xlfn.XLOOKUP(M$1,'PY1 Data(H)'!$A$1:$BR$1,_xlfn.XLOOKUP($A166,'PY1 Data(H)'!$A$1:$A$288,'PY1 Data(H)'!$A$1:$BR$288))</f>
        <v>0</v>
      </c>
      <c r="N166" s="176" cm="1">
        <f t="array" ref="N166">_xlfn.XLOOKUP(N$1,'PY1 Data(H)'!$A$1:$BR$1,_xlfn.XLOOKUP($A166,'PY1 Data(H)'!$A$1:$A$288,'PY1 Data(H)'!$A$1:$BR$288))</f>
        <v>0</v>
      </c>
      <c r="O166" s="176" cm="1">
        <f t="array" ref="O166">_xlfn.XLOOKUP(O$1,'PY1 Data(H)'!$A$1:$BR$1,_xlfn.XLOOKUP($A166,'PY1 Data(H)'!$A$1:$A$288,'PY1 Data(H)'!$A$1:$BR$288))</f>
        <v>0</v>
      </c>
      <c r="P166" s="176" cm="1">
        <f t="array" ref="P166">_xlfn.XLOOKUP(P$1,'PY1 Data(H)'!$A$1:$BR$1,_xlfn.XLOOKUP($A166,'PY1 Data(H)'!$A$1:$A$288,'PY1 Data(H)'!$A$1:$BR$288))</f>
        <v>0</v>
      </c>
      <c r="Q166" s="176" cm="1">
        <f t="array" ref="Q166">_xlfn.XLOOKUP(Q$1,'PY1 Data(H)'!$A$1:$BR$1,_xlfn.XLOOKUP($A166,'PY1 Data(H)'!$A$1:$A$288,'PY1 Data(H)'!$A$1:$BR$288))</f>
        <v>0</v>
      </c>
      <c r="R166" s="176" cm="1">
        <f t="array" ref="R166">_xlfn.XLOOKUP(R$1,'PY1 Data(H)'!$A$1:$BR$1,_xlfn.XLOOKUP($A166,'PY1 Data(H)'!$A$1:$A$288,'PY1 Data(H)'!$A$1:$BR$288))</f>
        <v>0</v>
      </c>
      <c r="S166" s="176" cm="1">
        <f t="array" ref="S166">_xlfn.XLOOKUP(S$1,'PY1 Data(H)'!$A$1:$BR$1,_xlfn.XLOOKUP($A166,'PY1 Data(H)'!$A$1:$A$288,'PY1 Data(H)'!$A$1:$BR$288))</f>
        <v>0</v>
      </c>
      <c r="T166" s="176" cm="1">
        <f t="array" ref="T166">_xlfn.XLOOKUP(T$1,'PY1 Data(H)'!$A$1:$BR$1,_xlfn.XLOOKUP($A166,'PY1 Data(H)'!$A$1:$A$288,'PY1 Data(H)'!$A$1:$BR$288))</f>
        <v>0</v>
      </c>
      <c r="U166" s="176" cm="1">
        <f t="array" ref="U166">_xlfn.XLOOKUP(U$1,'PY1 Data(H)'!$A$1:$BR$1,_xlfn.XLOOKUP($A166,'PY1 Data(H)'!$A$1:$A$288,'PY1 Data(H)'!$A$1:$BR$288))</f>
        <v>0</v>
      </c>
      <c r="V166" s="176" cm="1">
        <f t="array" ref="V166">_xlfn.XLOOKUP(V$1,'PY1 Data(H)'!$A$1:$BR$1,_xlfn.XLOOKUP($A166,'PY1 Data(H)'!$A$1:$A$288,'PY1 Data(H)'!$A$1:$BR$288))</f>
        <v>0</v>
      </c>
      <c r="W166" s="176" cm="1">
        <f t="array" ref="W166">_xlfn.XLOOKUP(W$1,'PY1 Data(H)'!$A$1:$BR$1,_xlfn.XLOOKUP($A166,'PY1 Data(H)'!$A$1:$A$288,'PY1 Data(H)'!$A$1:$BR$288))</f>
        <v>0</v>
      </c>
      <c r="X166" s="176" cm="1">
        <f t="array" ref="X166">_xlfn.XLOOKUP(X$1,'PY1 Data(H)'!$A$1:$BR$1,_xlfn.XLOOKUP($A166,'PY1 Data(H)'!$A$1:$A$288,'PY1 Data(H)'!$A$1:$BR$288))</f>
        <v>0</v>
      </c>
      <c r="Y166" s="176" cm="1">
        <f t="array" ref="Y166">_xlfn.XLOOKUP(Y$1,'PY1 Data(H)'!$A$1:$BR$1,_xlfn.XLOOKUP($A166,'PY1 Data(H)'!$A$1:$A$288,'PY1 Data(H)'!$A$1:$BR$288))</f>
        <v>0</v>
      </c>
      <c r="Z166" s="176" cm="1">
        <f t="array" ref="Z166">_xlfn.XLOOKUP(Z$1,'PY1 Data(H)'!$A$1:$BR$1,_xlfn.XLOOKUP($A166,'PY1 Data(H)'!$A$1:$A$288,'PY1 Data(H)'!$A$1:$BR$288))</f>
        <v>0</v>
      </c>
      <c r="AA166" s="176" cm="1">
        <f t="array" ref="AA166">_xlfn.XLOOKUP(AA$1,'PY1 Data(H)'!$A$1:$BR$1,_xlfn.XLOOKUP($A166,'PY1 Data(H)'!$A$1:$A$288,'PY1 Data(H)'!$A$1:$BR$288))</f>
        <v>0</v>
      </c>
      <c r="AB166" s="176" cm="1">
        <f t="array" ref="AB166">_xlfn.XLOOKUP(AB$1,'PY1 Data(H)'!$A$1:$BR$1,_xlfn.XLOOKUP($A166,'PY1 Data(H)'!$A$1:$A$288,'PY1 Data(H)'!$A$1:$BR$288))</f>
        <v>0</v>
      </c>
      <c r="AC166" s="176" cm="1">
        <f t="array" ref="AC166">_xlfn.XLOOKUP(AC$1,'PY1 Data(H)'!$A$1:$BR$1,_xlfn.XLOOKUP($A166,'PY1 Data(H)'!$A$1:$A$288,'PY1 Data(H)'!$A$1:$BR$288))</f>
        <v>0</v>
      </c>
      <c r="AD166" s="176" cm="1">
        <f t="array" ref="AD166">_xlfn.XLOOKUP(AD$1,'PY1 Data(H)'!$A$1:$BR$1,_xlfn.XLOOKUP($A166,'PY1 Data(H)'!$A$1:$A$288,'PY1 Data(H)'!$A$1:$BR$288))</f>
        <v>0</v>
      </c>
      <c r="AE166" s="176" cm="1">
        <f t="array" ref="AE166">_xlfn.XLOOKUP(AE$1,'PY1 Data(H)'!$A$1:$BR$1,_xlfn.XLOOKUP($A166,'PY1 Data(H)'!$A$1:$A$288,'PY1 Data(H)'!$A$1:$BR$288))</f>
        <v>0</v>
      </c>
      <c r="AF166" s="176" cm="1">
        <f t="array" ref="AF166">_xlfn.XLOOKUP(AF$1,'PY1 Data(H)'!$A$1:$BR$1,_xlfn.XLOOKUP($A166,'PY1 Data(H)'!$A$1:$A$288,'PY1 Data(H)'!$A$1:$BR$288))</f>
        <v>0</v>
      </c>
      <c r="AG166" s="176" cm="1">
        <f t="array" ref="AG166">_xlfn.XLOOKUP(AG$1,'PY1 Data(H)'!$A$1:$BR$1,_xlfn.XLOOKUP($A166,'PY1 Data(H)'!$A$1:$A$288,'PY1 Data(H)'!$A$1:$BR$288))</f>
        <v>0</v>
      </c>
      <c r="AH166" s="176" cm="1">
        <f t="array" ref="AH166">_xlfn.XLOOKUP(AH$1,'PY1 Data(H)'!$A$1:$BR$1,_xlfn.XLOOKUP($A166,'PY1 Data(H)'!$A$1:$A$288,'PY1 Data(H)'!$A$1:$BR$288))</f>
        <v>0</v>
      </c>
      <c r="AI166" s="176" cm="1">
        <f t="array" ref="AI166">_xlfn.XLOOKUP(AI$1,'PY1 Data(H)'!$A$1:$BR$1,_xlfn.XLOOKUP($A166,'PY1 Data(H)'!$A$1:$A$288,'PY1 Data(H)'!$A$1:$BR$288))</f>
        <v>0</v>
      </c>
      <c r="AJ166" s="176" cm="1">
        <f t="array" ref="AJ166">_xlfn.XLOOKUP(AJ$1,'PY1 Data(H)'!$A$1:$BR$1,_xlfn.XLOOKUP($A166,'PY1 Data(H)'!$A$1:$A$288,'PY1 Data(H)'!$A$1:$BR$288))</f>
        <v>0</v>
      </c>
      <c r="AK166" s="176" cm="1">
        <f t="array" ref="AK166">_xlfn.XLOOKUP(AK$1,'PY1 Data(H)'!$A$1:$BR$1,_xlfn.XLOOKUP($A166,'PY1 Data(H)'!$A$1:$A$288,'PY1 Data(H)'!$A$1:$BR$288))</f>
        <v>0</v>
      </c>
      <c r="AL166" s="176" cm="1">
        <f t="array" ref="AL166">_xlfn.XLOOKUP(AL$1,'PY1 Data(H)'!$A$1:$BR$1,_xlfn.XLOOKUP($A166,'PY1 Data(H)'!$A$1:$A$288,'PY1 Data(H)'!$A$1:$BR$288))</f>
        <v>0</v>
      </c>
      <c r="AM166" s="176" cm="1">
        <f t="array" ref="AM166">_xlfn.XLOOKUP(AM$1,'PY1 Data(H)'!$A$1:$BR$1,_xlfn.XLOOKUP($A166,'PY1 Data(H)'!$A$1:$A$288,'PY1 Data(H)'!$A$1:$BR$288))</f>
        <v>0</v>
      </c>
      <c r="AN166" s="176" cm="1">
        <f t="array" ref="AN166">_xlfn.XLOOKUP(AN$1,'PY1 Data(H)'!$A$1:$BR$1,_xlfn.XLOOKUP($A166,'PY1 Data(H)'!$A$1:$A$288,'PY1 Data(H)'!$A$1:$BR$288))</f>
        <v>0</v>
      </c>
      <c r="AO166" s="176" cm="1">
        <f t="array" ref="AO166">_xlfn.XLOOKUP(AO$1,'PY1 Data(H)'!$A$1:$BR$1,_xlfn.XLOOKUP($A166,'PY1 Data(H)'!$A$1:$A$288,'PY1 Data(H)'!$A$1:$BR$288))</f>
        <v>0</v>
      </c>
      <c r="AP166" s="176" cm="1">
        <f t="array" ref="AP166">_xlfn.XLOOKUP(AP$1,'PY1 Data(H)'!$A$1:$BR$1,_xlfn.XLOOKUP($A166,'PY1 Data(H)'!$A$1:$A$288,'PY1 Data(H)'!$A$1:$BR$288))</f>
        <v>0</v>
      </c>
      <c r="AQ166" s="176" cm="1">
        <f t="array" ref="AQ166">_xlfn.XLOOKUP(AQ$1,'PY1 Data(H)'!$A$1:$BR$1,_xlfn.XLOOKUP($A166,'PY1 Data(H)'!$A$1:$A$288,'PY1 Data(H)'!$A$1:$BR$288))</f>
        <v>0</v>
      </c>
      <c r="AR166" s="176" cm="1">
        <f t="array" ref="AR166">_xlfn.XLOOKUP(AR$1,'PY1 Data(H)'!$A$1:$BR$1,_xlfn.XLOOKUP($A166,'PY1 Data(H)'!$A$1:$A$288,'PY1 Data(H)'!$A$1:$BR$288))</f>
        <v>0</v>
      </c>
      <c r="AS166" s="176" cm="1">
        <f t="array" ref="AS166">_xlfn.XLOOKUP(AS$1,'PY1 Data(H)'!$A$1:$BR$1,_xlfn.XLOOKUP($A166,'PY1 Data(H)'!$A$1:$A$288,'PY1 Data(H)'!$A$1:$BR$288))</f>
        <v>0</v>
      </c>
      <c r="AT166" s="176" cm="1">
        <f t="array" ref="AT166">_xlfn.XLOOKUP(AT$1,'PY1 Data(H)'!$A$1:$BR$1,_xlfn.XLOOKUP($A166,'PY1 Data(H)'!$A$1:$A$288,'PY1 Data(H)'!$A$1:$BR$288))</f>
        <v>0</v>
      </c>
      <c r="AU166" s="176" cm="1">
        <f t="array" ref="AU166">_xlfn.XLOOKUP(AU$1,'PY1 Data(H)'!$A$1:$BR$1,_xlfn.XLOOKUP($A166,'PY1 Data(H)'!$A$1:$A$288,'PY1 Data(H)'!$A$1:$BR$288))</f>
        <v>0</v>
      </c>
      <c r="AV166" s="176" cm="1">
        <f t="array" ref="AV166">_xlfn.XLOOKUP(AV$1,'PY1 Data(H)'!$A$1:$BR$1,_xlfn.XLOOKUP($A166,'PY1 Data(H)'!$A$1:$A$288,'PY1 Data(H)'!$A$1:$BR$288))</f>
        <v>0</v>
      </c>
      <c r="AW166" s="176" cm="1">
        <f t="array" ref="AW166">_xlfn.XLOOKUP(AW$1,'PY1 Data(H)'!$A$1:$BR$1,_xlfn.XLOOKUP($A166,'PY1 Data(H)'!$A$1:$A$288,'PY1 Data(H)'!$A$1:$BR$288))</f>
        <v>0</v>
      </c>
      <c r="AX166" s="176" cm="1">
        <f t="array" ref="AX166">_xlfn.XLOOKUP(AX$1,'PY1 Data(H)'!$A$1:$BR$1,_xlfn.XLOOKUP($A166,'PY1 Data(H)'!$A$1:$A$288,'PY1 Data(H)'!$A$1:$BR$288))</f>
        <v>0</v>
      </c>
      <c r="AY166" s="176" cm="1">
        <f t="array" ref="AY166">_xlfn.XLOOKUP(AY$1,'PY1 Data(H)'!$A$1:$BR$1,_xlfn.XLOOKUP($A166,'PY1 Data(H)'!$A$1:$A$288,'PY1 Data(H)'!$A$1:$BR$288))</f>
        <v>0</v>
      </c>
      <c r="AZ166" s="176" cm="1">
        <f t="array" ref="AZ166">_xlfn.XLOOKUP(AZ$1,'PY1 Data(H)'!$A$1:$BR$1,_xlfn.XLOOKUP($A166,'PY1 Data(H)'!$A$1:$A$288,'PY1 Data(H)'!$A$1:$BR$288))</f>
        <v>0</v>
      </c>
    </row>
    <row r="167" spans="1:52" x14ac:dyDescent="0.3">
      <c r="D167" s="176" t="e" cm="1">
        <f t="array" ref="D167">_xlfn.XLOOKUP(D$1,'PY1 Data(H)'!$A$1:$BR$1,_xlfn.XLOOKUP($A167,'PY1 Data(H)'!$A$1:$A$288,'PY1 Data(H)'!$A$1:$BR$288))</f>
        <v>#N/A</v>
      </c>
      <c r="E167" s="176" t="e" cm="1">
        <f t="array" ref="E167">_xlfn.XLOOKUP(E$1,'PY1 Data(H)'!$A$1:$BR$1,_xlfn.XLOOKUP($A167,'PY1 Data(H)'!$A$1:$A$288,'PY1 Data(H)'!$A$1:$BR$288))</f>
        <v>#N/A</v>
      </c>
      <c r="F167" s="176" t="e" cm="1">
        <f t="array" ref="F167">_xlfn.XLOOKUP(F$1,'PY1 Data(H)'!$A$1:$BR$1,_xlfn.XLOOKUP($A167,'PY1 Data(H)'!$A$1:$A$288,'PY1 Data(H)'!$A$1:$BR$288))</f>
        <v>#N/A</v>
      </c>
      <c r="G167" s="176" t="e" cm="1">
        <f t="array" ref="G167">_xlfn.XLOOKUP(G$1,'PY1 Data(H)'!$A$1:$BR$1,_xlfn.XLOOKUP($A167,'PY1 Data(H)'!$A$1:$A$288,'PY1 Data(H)'!$A$1:$BR$288))</f>
        <v>#N/A</v>
      </c>
      <c r="H167" s="176" t="e" cm="1">
        <f t="array" ref="H167">_xlfn.XLOOKUP(H$1,'PY1 Data(H)'!$A$1:$BR$1,_xlfn.XLOOKUP($A167,'PY1 Data(H)'!$A$1:$A$288,'PY1 Data(H)'!$A$1:$BR$288))</f>
        <v>#N/A</v>
      </c>
      <c r="I167" s="176" t="e" cm="1">
        <f t="array" ref="I167">_xlfn.XLOOKUP(I$1,'PY1 Data(H)'!$A$1:$BR$1,_xlfn.XLOOKUP($A167,'PY1 Data(H)'!$A$1:$A$288,'PY1 Data(H)'!$A$1:$BR$288))</f>
        <v>#N/A</v>
      </c>
      <c r="J167" s="176" t="e" cm="1">
        <f t="array" ref="J167">_xlfn.XLOOKUP(J$1,'PY1 Data(H)'!$A$1:$BR$1,_xlfn.XLOOKUP($A167,'PY1 Data(H)'!$A$1:$A$288,'PY1 Data(H)'!$A$1:$BR$288))</f>
        <v>#N/A</v>
      </c>
      <c r="K167" s="176" t="e" cm="1">
        <f t="array" ref="K167">_xlfn.XLOOKUP(K$1,'PY1 Data(H)'!$A$1:$BR$1,_xlfn.XLOOKUP($A167,'PY1 Data(H)'!$A$1:$A$288,'PY1 Data(H)'!$A$1:$BR$288))</f>
        <v>#N/A</v>
      </c>
      <c r="L167" s="176" t="e" cm="1">
        <f t="array" ref="L167">_xlfn.XLOOKUP(L$1,'PY1 Data(H)'!$A$1:$BR$1,_xlfn.XLOOKUP($A167,'PY1 Data(H)'!$A$1:$A$288,'PY1 Data(H)'!$A$1:$BR$288))</f>
        <v>#N/A</v>
      </c>
      <c r="M167" s="176" t="e" cm="1">
        <f t="array" ref="M167">_xlfn.XLOOKUP(M$1,'PY1 Data(H)'!$A$1:$BR$1,_xlfn.XLOOKUP($A167,'PY1 Data(H)'!$A$1:$A$288,'PY1 Data(H)'!$A$1:$BR$288))</f>
        <v>#N/A</v>
      </c>
      <c r="N167" s="176" t="e" cm="1">
        <f t="array" ref="N167">_xlfn.XLOOKUP(N$1,'PY1 Data(H)'!$A$1:$BR$1,_xlfn.XLOOKUP($A167,'PY1 Data(H)'!$A$1:$A$288,'PY1 Data(H)'!$A$1:$BR$288))</f>
        <v>#N/A</v>
      </c>
      <c r="O167" s="176" t="e" cm="1">
        <f t="array" ref="O167">_xlfn.XLOOKUP(O$1,'PY1 Data(H)'!$A$1:$BR$1,_xlfn.XLOOKUP($A167,'PY1 Data(H)'!$A$1:$A$288,'PY1 Data(H)'!$A$1:$BR$288))</f>
        <v>#N/A</v>
      </c>
      <c r="P167" s="176" t="e" cm="1">
        <f t="array" ref="P167">_xlfn.XLOOKUP(P$1,'PY1 Data(H)'!$A$1:$BR$1,_xlfn.XLOOKUP($A167,'PY1 Data(H)'!$A$1:$A$288,'PY1 Data(H)'!$A$1:$BR$288))</f>
        <v>#N/A</v>
      </c>
      <c r="Q167" s="176" t="e" cm="1">
        <f t="array" ref="Q167">_xlfn.XLOOKUP(Q$1,'PY1 Data(H)'!$A$1:$BR$1,_xlfn.XLOOKUP($A167,'PY1 Data(H)'!$A$1:$A$288,'PY1 Data(H)'!$A$1:$BR$288))</f>
        <v>#N/A</v>
      </c>
      <c r="R167" s="176" t="e" cm="1">
        <f t="array" ref="R167">_xlfn.XLOOKUP(R$1,'PY1 Data(H)'!$A$1:$BR$1,_xlfn.XLOOKUP($A167,'PY1 Data(H)'!$A$1:$A$288,'PY1 Data(H)'!$A$1:$BR$288))</f>
        <v>#N/A</v>
      </c>
      <c r="S167" s="176" t="e" cm="1">
        <f t="array" ref="S167">_xlfn.XLOOKUP(S$1,'PY1 Data(H)'!$A$1:$BR$1,_xlfn.XLOOKUP($A167,'PY1 Data(H)'!$A$1:$A$288,'PY1 Data(H)'!$A$1:$BR$288))</f>
        <v>#N/A</v>
      </c>
      <c r="T167" s="176" t="e" cm="1">
        <f t="array" ref="T167">_xlfn.XLOOKUP(T$1,'PY1 Data(H)'!$A$1:$BR$1,_xlfn.XLOOKUP($A167,'PY1 Data(H)'!$A$1:$A$288,'PY1 Data(H)'!$A$1:$BR$288))</f>
        <v>#N/A</v>
      </c>
      <c r="U167" s="176" t="e" cm="1">
        <f t="array" ref="U167">_xlfn.XLOOKUP(U$1,'PY1 Data(H)'!$A$1:$BR$1,_xlfn.XLOOKUP($A167,'PY1 Data(H)'!$A$1:$A$288,'PY1 Data(H)'!$A$1:$BR$288))</f>
        <v>#N/A</v>
      </c>
      <c r="V167" s="176" t="e" cm="1">
        <f t="array" ref="V167">_xlfn.XLOOKUP(V$1,'PY1 Data(H)'!$A$1:$BR$1,_xlfn.XLOOKUP($A167,'PY1 Data(H)'!$A$1:$A$288,'PY1 Data(H)'!$A$1:$BR$288))</f>
        <v>#N/A</v>
      </c>
      <c r="W167" s="176" t="e" cm="1">
        <f t="array" ref="W167">_xlfn.XLOOKUP(W$1,'PY1 Data(H)'!$A$1:$BR$1,_xlfn.XLOOKUP($A167,'PY1 Data(H)'!$A$1:$A$288,'PY1 Data(H)'!$A$1:$BR$288))</f>
        <v>#N/A</v>
      </c>
      <c r="X167" s="176" t="e" cm="1">
        <f t="array" ref="X167">_xlfn.XLOOKUP(X$1,'PY1 Data(H)'!$A$1:$BR$1,_xlfn.XLOOKUP($A167,'PY1 Data(H)'!$A$1:$A$288,'PY1 Data(H)'!$A$1:$BR$288))</f>
        <v>#N/A</v>
      </c>
      <c r="Y167" s="176" t="e" cm="1">
        <f t="array" ref="Y167">_xlfn.XLOOKUP(Y$1,'PY1 Data(H)'!$A$1:$BR$1,_xlfn.XLOOKUP($A167,'PY1 Data(H)'!$A$1:$A$288,'PY1 Data(H)'!$A$1:$BR$288))</f>
        <v>#N/A</v>
      </c>
      <c r="Z167" s="176" t="e" cm="1">
        <f t="array" ref="Z167">_xlfn.XLOOKUP(Z$1,'PY1 Data(H)'!$A$1:$BR$1,_xlfn.XLOOKUP($A167,'PY1 Data(H)'!$A$1:$A$288,'PY1 Data(H)'!$A$1:$BR$288))</f>
        <v>#N/A</v>
      </c>
      <c r="AA167" s="176" t="e" cm="1">
        <f t="array" ref="AA167">_xlfn.XLOOKUP(AA$1,'PY1 Data(H)'!$A$1:$BR$1,_xlfn.XLOOKUP($A167,'PY1 Data(H)'!$A$1:$A$288,'PY1 Data(H)'!$A$1:$BR$288))</f>
        <v>#N/A</v>
      </c>
      <c r="AB167" s="176" t="e" cm="1">
        <f t="array" ref="AB167">_xlfn.XLOOKUP(AB$1,'PY1 Data(H)'!$A$1:$BR$1,_xlfn.XLOOKUP($A167,'PY1 Data(H)'!$A$1:$A$288,'PY1 Data(H)'!$A$1:$BR$288))</f>
        <v>#N/A</v>
      </c>
      <c r="AC167" s="176" t="e" cm="1">
        <f t="array" ref="AC167">_xlfn.XLOOKUP(AC$1,'PY1 Data(H)'!$A$1:$BR$1,_xlfn.XLOOKUP($A167,'PY1 Data(H)'!$A$1:$A$288,'PY1 Data(H)'!$A$1:$BR$288))</f>
        <v>#N/A</v>
      </c>
      <c r="AD167" s="176" t="e" cm="1">
        <f t="array" ref="AD167">_xlfn.XLOOKUP(AD$1,'PY1 Data(H)'!$A$1:$BR$1,_xlfn.XLOOKUP($A167,'PY1 Data(H)'!$A$1:$A$288,'PY1 Data(H)'!$A$1:$BR$288))</f>
        <v>#N/A</v>
      </c>
      <c r="AE167" s="176" t="e" cm="1">
        <f t="array" ref="AE167">_xlfn.XLOOKUP(AE$1,'PY1 Data(H)'!$A$1:$BR$1,_xlfn.XLOOKUP($A167,'PY1 Data(H)'!$A$1:$A$288,'PY1 Data(H)'!$A$1:$BR$288))</f>
        <v>#N/A</v>
      </c>
      <c r="AF167" s="176" t="e" cm="1">
        <f t="array" ref="AF167">_xlfn.XLOOKUP(AF$1,'PY1 Data(H)'!$A$1:$BR$1,_xlfn.XLOOKUP($A167,'PY1 Data(H)'!$A$1:$A$288,'PY1 Data(H)'!$A$1:$BR$288))</f>
        <v>#N/A</v>
      </c>
      <c r="AG167" s="176" t="e" cm="1">
        <f t="array" ref="AG167">_xlfn.XLOOKUP(AG$1,'PY1 Data(H)'!$A$1:$BR$1,_xlfn.XLOOKUP($A167,'PY1 Data(H)'!$A$1:$A$288,'PY1 Data(H)'!$A$1:$BR$288))</f>
        <v>#N/A</v>
      </c>
      <c r="AH167" s="176" t="e" cm="1">
        <f t="array" ref="AH167">_xlfn.XLOOKUP(AH$1,'PY1 Data(H)'!$A$1:$BR$1,_xlfn.XLOOKUP($A167,'PY1 Data(H)'!$A$1:$A$288,'PY1 Data(H)'!$A$1:$BR$288))</f>
        <v>#N/A</v>
      </c>
      <c r="AI167" s="176" t="e" cm="1">
        <f t="array" ref="AI167">_xlfn.XLOOKUP(AI$1,'PY1 Data(H)'!$A$1:$BR$1,_xlfn.XLOOKUP($A167,'PY1 Data(H)'!$A$1:$A$288,'PY1 Data(H)'!$A$1:$BR$288))</f>
        <v>#N/A</v>
      </c>
      <c r="AJ167" s="176" t="e" cm="1">
        <f t="array" ref="AJ167">_xlfn.XLOOKUP(AJ$1,'PY1 Data(H)'!$A$1:$BR$1,_xlfn.XLOOKUP($A167,'PY1 Data(H)'!$A$1:$A$288,'PY1 Data(H)'!$A$1:$BR$288))</f>
        <v>#N/A</v>
      </c>
      <c r="AK167" s="176" t="e" cm="1">
        <f t="array" ref="AK167">_xlfn.XLOOKUP(AK$1,'PY1 Data(H)'!$A$1:$BR$1,_xlfn.XLOOKUP($A167,'PY1 Data(H)'!$A$1:$A$288,'PY1 Data(H)'!$A$1:$BR$288))</f>
        <v>#N/A</v>
      </c>
      <c r="AL167" s="176" t="e" cm="1">
        <f t="array" ref="AL167">_xlfn.XLOOKUP(AL$1,'PY1 Data(H)'!$A$1:$BR$1,_xlfn.XLOOKUP($A167,'PY1 Data(H)'!$A$1:$A$288,'PY1 Data(H)'!$A$1:$BR$288))</f>
        <v>#N/A</v>
      </c>
      <c r="AM167" s="176" t="e" cm="1">
        <f t="array" ref="AM167">_xlfn.XLOOKUP(AM$1,'PY1 Data(H)'!$A$1:$BR$1,_xlfn.XLOOKUP($A167,'PY1 Data(H)'!$A$1:$A$288,'PY1 Data(H)'!$A$1:$BR$288))</f>
        <v>#N/A</v>
      </c>
      <c r="AN167" s="176" t="e" cm="1">
        <f t="array" ref="AN167">_xlfn.XLOOKUP(AN$1,'PY1 Data(H)'!$A$1:$BR$1,_xlfn.XLOOKUP($A167,'PY1 Data(H)'!$A$1:$A$288,'PY1 Data(H)'!$A$1:$BR$288))</f>
        <v>#N/A</v>
      </c>
      <c r="AO167" s="176" t="e" cm="1">
        <f t="array" ref="AO167">_xlfn.XLOOKUP(AO$1,'PY1 Data(H)'!$A$1:$BR$1,_xlfn.XLOOKUP($A167,'PY1 Data(H)'!$A$1:$A$288,'PY1 Data(H)'!$A$1:$BR$288))</f>
        <v>#N/A</v>
      </c>
      <c r="AP167" s="176" t="e" cm="1">
        <f t="array" ref="AP167">_xlfn.XLOOKUP(AP$1,'PY1 Data(H)'!$A$1:$BR$1,_xlfn.XLOOKUP($A167,'PY1 Data(H)'!$A$1:$A$288,'PY1 Data(H)'!$A$1:$BR$288))</f>
        <v>#N/A</v>
      </c>
      <c r="AQ167" s="176" t="e" cm="1">
        <f t="array" ref="AQ167">_xlfn.XLOOKUP(AQ$1,'PY1 Data(H)'!$A$1:$BR$1,_xlfn.XLOOKUP($A167,'PY1 Data(H)'!$A$1:$A$288,'PY1 Data(H)'!$A$1:$BR$288))</f>
        <v>#N/A</v>
      </c>
      <c r="AR167" s="176" t="e" cm="1">
        <f t="array" ref="AR167">_xlfn.XLOOKUP(AR$1,'PY1 Data(H)'!$A$1:$BR$1,_xlfn.XLOOKUP($A167,'PY1 Data(H)'!$A$1:$A$288,'PY1 Data(H)'!$A$1:$BR$288))</f>
        <v>#N/A</v>
      </c>
      <c r="AS167" s="176" t="e" cm="1">
        <f t="array" ref="AS167">_xlfn.XLOOKUP(AS$1,'PY1 Data(H)'!$A$1:$BR$1,_xlfn.XLOOKUP($A167,'PY1 Data(H)'!$A$1:$A$288,'PY1 Data(H)'!$A$1:$BR$288))</f>
        <v>#N/A</v>
      </c>
      <c r="AT167" s="176" t="e" cm="1">
        <f t="array" ref="AT167">_xlfn.XLOOKUP(AT$1,'PY1 Data(H)'!$A$1:$BR$1,_xlfn.XLOOKUP($A167,'PY1 Data(H)'!$A$1:$A$288,'PY1 Data(H)'!$A$1:$BR$288))</f>
        <v>#N/A</v>
      </c>
      <c r="AU167" s="176" t="e" cm="1">
        <f t="array" ref="AU167">_xlfn.XLOOKUP(AU$1,'PY1 Data(H)'!$A$1:$BR$1,_xlfn.XLOOKUP($A167,'PY1 Data(H)'!$A$1:$A$288,'PY1 Data(H)'!$A$1:$BR$288))</f>
        <v>#N/A</v>
      </c>
      <c r="AV167" s="176" t="e" cm="1">
        <f t="array" ref="AV167">_xlfn.XLOOKUP(AV$1,'PY1 Data(H)'!$A$1:$BR$1,_xlfn.XLOOKUP($A167,'PY1 Data(H)'!$A$1:$A$288,'PY1 Data(H)'!$A$1:$BR$288))</f>
        <v>#N/A</v>
      </c>
      <c r="AW167" s="176" t="e" cm="1">
        <f t="array" ref="AW167">_xlfn.XLOOKUP(AW$1,'PY1 Data(H)'!$A$1:$BR$1,_xlfn.XLOOKUP($A167,'PY1 Data(H)'!$A$1:$A$288,'PY1 Data(H)'!$A$1:$BR$288))</f>
        <v>#N/A</v>
      </c>
      <c r="AX167" s="176" t="e" cm="1">
        <f t="array" ref="AX167">_xlfn.XLOOKUP(AX$1,'PY1 Data(H)'!$A$1:$BR$1,_xlfn.XLOOKUP($A167,'PY1 Data(H)'!$A$1:$A$288,'PY1 Data(H)'!$A$1:$BR$288))</f>
        <v>#N/A</v>
      </c>
      <c r="AY167" s="176" t="e" cm="1">
        <f t="array" ref="AY167">_xlfn.XLOOKUP(AY$1,'PY1 Data(H)'!$A$1:$BR$1,_xlfn.XLOOKUP($A167,'PY1 Data(H)'!$A$1:$A$288,'PY1 Data(H)'!$A$1:$BR$288))</f>
        <v>#N/A</v>
      </c>
      <c r="AZ167" s="176" t="e" cm="1">
        <f t="array" ref="AZ167">_xlfn.XLOOKUP(AZ$1,'PY1 Data(H)'!$A$1:$BR$1,_xlfn.XLOOKUP($A167,'PY1 Data(H)'!$A$1:$A$288,'PY1 Data(H)'!$A$1:$BR$288))</f>
        <v>#N/A</v>
      </c>
    </row>
    <row r="168" spans="1:52" x14ac:dyDescent="0.3">
      <c r="D168" s="176" t="e" cm="1">
        <f t="array" ref="D168">_xlfn.XLOOKUP(D$1,'PY1 Data(H)'!$A$1:$BR$1,_xlfn.XLOOKUP($A168,'PY1 Data(H)'!$A$1:$A$288,'PY1 Data(H)'!$A$1:$BR$288))</f>
        <v>#N/A</v>
      </c>
      <c r="E168" s="176" t="e" cm="1">
        <f t="array" ref="E168">_xlfn.XLOOKUP(E$1,'PY1 Data(H)'!$A$1:$BR$1,_xlfn.XLOOKUP($A168,'PY1 Data(H)'!$A$1:$A$288,'PY1 Data(H)'!$A$1:$BR$288))</f>
        <v>#N/A</v>
      </c>
      <c r="F168" s="176" t="e" cm="1">
        <f t="array" ref="F168">_xlfn.XLOOKUP(F$1,'PY1 Data(H)'!$A$1:$BR$1,_xlfn.XLOOKUP($A168,'PY1 Data(H)'!$A$1:$A$288,'PY1 Data(H)'!$A$1:$BR$288))</f>
        <v>#N/A</v>
      </c>
      <c r="G168" s="176" t="e" cm="1">
        <f t="array" ref="G168">_xlfn.XLOOKUP(G$1,'PY1 Data(H)'!$A$1:$BR$1,_xlfn.XLOOKUP($A168,'PY1 Data(H)'!$A$1:$A$288,'PY1 Data(H)'!$A$1:$BR$288))</f>
        <v>#N/A</v>
      </c>
      <c r="H168" s="176" t="e" cm="1">
        <f t="array" ref="H168">_xlfn.XLOOKUP(H$1,'PY1 Data(H)'!$A$1:$BR$1,_xlfn.XLOOKUP($A168,'PY1 Data(H)'!$A$1:$A$288,'PY1 Data(H)'!$A$1:$BR$288))</f>
        <v>#N/A</v>
      </c>
      <c r="I168" s="176" t="e" cm="1">
        <f t="array" ref="I168">_xlfn.XLOOKUP(I$1,'PY1 Data(H)'!$A$1:$BR$1,_xlfn.XLOOKUP($A168,'PY1 Data(H)'!$A$1:$A$288,'PY1 Data(H)'!$A$1:$BR$288))</f>
        <v>#N/A</v>
      </c>
      <c r="J168" s="176" t="e" cm="1">
        <f t="array" ref="J168">_xlfn.XLOOKUP(J$1,'PY1 Data(H)'!$A$1:$BR$1,_xlfn.XLOOKUP($A168,'PY1 Data(H)'!$A$1:$A$288,'PY1 Data(H)'!$A$1:$BR$288))</f>
        <v>#N/A</v>
      </c>
      <c r="K168" s="176" t="e" cm="1">
        <f t="array" ref="K168">_xlfn.XLOOKUP(K$1,'PY1 Data(H)'!$A$1:$BR$1,_xlfn.XLOOKUP($A168,'PY1 Data(H)'!$A$1:$A$288,'PY1 Data(H)'!$A$1:$BR$288))</f>
        <v>#N/A</v>
      </c>
      <c r="L168" s="176" t="e" cm="1">
        <f t="array" ref="L168">_xlfn.XLOOKUP(L$1,'PY1 Data(H)'!$A$1:$BR$1,_xlfn.XLOOKUP($A168,'PY1 Data(H)'!$A$1:$A$288,'PY1 Data(H)'!$A$1:$BR$288))</f>
        <v>#N/A</v>
      </c>
      <c r="M168" s="176" t="e" cm="1">
        <f t="array" ref="M168">_xlfn.XLOOKUP(M$1,'PY1 Data(H)'!$A$1:$BR$1,_xlfn.XLOOKUP($A168,'PY1 Data(H)'!$A$1:$A$288,'PY1 Data(H)'!$A$1:$BR$288))</f>
        <v>#N/A</v>
      </c>
      <c r="N168" s="176" t="e" cm="1">
        <f t="array" ref="N168">_xlfn.XLOOKUP(N$1,'PY1 Data(H)'!$A$1:$BR$1,_xlfn.XLOOKUP($A168,'PY1 Data(H)'!$A$1:$A$288,'PY1 Data(H)'!$A$1:$BR$288))</f>
        <v>#N/A</v>
      </c>
      <c r="O168" s="176" t="e" cm="1">
        <f t="array" ref="O168">_xlfn.XLOOKUP(O$1,'PY1 Data(H)'!$A$1:$BR$1,_xlfn.XLOOKUP($A168,'PY1 Data(H)'!$A$1:$A$288,'PY1 Data(H)'!$A$1:$BR$288))</f>
        <v>#N/A</v>
      </c>
      <c r="P168" s="176" t="e" cm="1">
        <f t="array" ref="P168">_xlfn.XLOOKUP(P$1,'PY1 Data(H)'!$A$1:$BR$1,_xlfn.XLOOKUP($A168,'PY1 Data(H)'!$A$1:$A$288,'PY1 Data(H)'!$A$1:$BR$288))</f>
        <v>#N/A</v>
      </c>
      <c r="Q168" s="176" t="e" cm="1">
        <f t="array" ref="Q168">_xlfn.XLOOKUP(Q$1,'PY1 Data(H)'!$A$1:$BR$1,_xlfn.XLOOKUP($A168,'PY1 Data(H)'!$A$1:$A$288,'PY1 Data(H)'!$A$1:$BR$288))</f>
        <v>#N/A</v>
      </c>
      <c r="R168" s="176" t="e" cm="1">
        <f t="array" ref="R168">_xlfn.XLOOKUP(R$1,'PY1 Data(H)'!$A$1:$BR$1,_xlfn.XLOOKUP($A168,'PY1 Data(H)'!$A$1:$A$288,'PY1 Data(H)'!$A$1:$BR$288))</f>
        <v>#N/A</v>
      </c>
      <c r="S168" s="176" t="e" cm="1">
        <f t="array" ref="S168">_xlfn.XLOOKUP(S$1,'PY1 Data(H)'!$A$1:$BR$1,_xlfn.XLOOKUP($A168,'PY1 Data(H)'!$A$1:$A$288,'PY1 Data(H)'!$A$1:$BR$288))</f>
        <v>#N/A</v>
      </c>
      <c r="T168" s="176" t="e" cm="1">
        <f t="array" ref="T168">_xlfn.XLOOKUP(T$1,'PY1 Data(H)'!$A$1:$BR$1,_xlfn.XLOOKUP($A168,'PY1 Data(H)'!$A$1:$A$288,'PY1 Data(H)'!$A$1:$BR$288))</f>
        <v>#N/A</v>
      </c>
      <c r="U168" s="176" t="e" cm="1">
        <f t="array" ref="U168">_xlfn.XLOOKUP(U$1,'PY1 Data(H)'!$A$1:$BR$1,_xlfn.XLOOKUP($A168,'PY1 Data(H)'!$A$1:$A$288,'PY1 Data(H)'!$A$1:$BR$288))</f>
        <v>#N/A</v>
      </c>
      <c r="V168" s="176" t="e" cm="1">
        <f t="array" ref="V168">_xlfn.XLOOKUP(V$1,'PY1 Data(H)'!$A$1:$BR$1,_xlfn.XLOOKUP($A168,'PY1 Data(H)'!$A$1:$A$288,'PY1 Data(H)'!$A$1:$BR$288))</f>
        <v>#N/A</v>
      </c>
      <c r="W168" s="176" t="e" cm="1">
        <f t="array" ref="W168">_xlfn.XLOOKUP(W$1,'PY1 Data(H)'!$A$1:$BR$1,_xlfn.XLOOKUP($A168,'PY1 Data(H)'!$A$1:$A$288,'PY1 Data(H)'!$A$1:$BR$288))</f>
        <v>#N/A</v>
      </c>
      <c r="X168" s="176" t="e" cm="1">
        <f t="array" ref="X168">_xlfn.XLOOKUP(X$1,'PY1 Data(H)'!$A$1:$BR$1,_xlfn.XLOOKUP($A168,'PY1 Data(H)'!$A$1:$A$288,'PY1 Data(H)'!$A$1:$BR$288))</f>
        <v>#N/A</v>
      </c>
      <c r="Y168" s="176" t="e" cm="1">
        <f t="array" ref="Y168">_xlfn.XLOOKUP(Y$1,'PY1 Data(H)'!$A$1:$BR$1,_xlfn.XLOOKUP($A168,'PY1 Data(H)'!$A$1:$A$288,'PY1 Data(H)'!$A$1:$BR$288))</f>
        <v>#N/A</v>
      </c>
      <c r="Z168" s="176" t="e" cm="1">
        <f t="array" ref="Z168">_xlfn.XLOOKUP(Z$1,'PY1 Data(H)'!$A$1:$BR$1,_xlfn.XLOOKUP($A168,'PY1 Data(H)'!$A$1:$A$288,'PY1 Data(H)'!$A$1:$BR$288))</f>
        <v>#N/A</v>
      </c>
      <c r="AA168" s="176" t="e" cm="1">
        <f t="array" ref="AA168">_xlfn.XLOOKUP(AA$1,'PY1 Data(H)'!$A$1:$BR$1,_xlfn.XLOOKUP($A168,'PY1 Data(H)'!$A$1:$A$288,'PY1 Data(H)'!$A$1:$BR$288))</f>
        <v>#N/A</v>
      </c>
      <c r="AB168" s="176" t="e" cm="1">
        <f t="array" ref="AB168">_xlfn.XLOOKUP(AB$1,'PY1 Data(H)'!$A$1:$BR$1,_xlfn.XLOOKUP($A168,'PY1 Data(H)'!$A$1:$A$288,'PY1 Data(H)'!$A$1:$BR$288))</f>
        <v>#N/A</v>
      </c>
      <c r="AC168" s="176" t="e" cm="1">
        <f t="array" ref="AC168">_xlfn.XLOOKUP(AC$1,'PY1 Data(H)'!$A$1:$BR$1,_xlfn.XLOOKUP($A168,'PY1 Data(H)'!$A$1:$A$288,'PY1 Data(H)'!$A$1:$BR$288))</f>
        <v>#N/A</v>
      </c>
      <c r="AD168" s="176" t="e" cm="1">
        <f t="array" ref="AD168">_xlfn.XLOOKUP(AD$1,'PY1 Data(H)'!$A$1:$BR$1,_xlfn.XLOOKUP($A168,'PY1 Data(H)'!$A$1:$A$288,'PY1 Data(H)'!$A$1:$BR$288))</f>
        <v>#N/A</v>
      </c>
      <c r="AE168" s="176" t="e" cm="1">
        <f t="array" ref="AE168">_xlfn.XLOOKUP(AE$1,'PY1 Data(H)'!$A$1:$BR$1,_xlfn.XLOOKUP($A168,'PY1 Data(H)'!$A$1:$A$288,'PY1 Data(H)'!$A$1:$BR$288))</f>
        <v>#N/A</v>
      </c>
      <c r="AF168" s="176" t="e" cm="1">
        <f t="array" ref="AF168">_xlfn.XLOOKUP(AF$1,'PY1 Data(H)'!$A$1:$BR$1,_xlfn.XLOOKUP($A168,'PY1 Data(H)'!$A$1:$A$288,'PY1 Data(H)'!$A$1:$BR$288))</f>
        <v>#N/A</v>
      </c>
      <c r="AG168" s="176" t="e" cm="1">
        <f t="array" ref="AG168">_xlfn.XLOOKUP(AG$1,'PY1 Data(H)'!$A$1:$BR$1,_xlfn.XLOOKUP($A168,'PY1 Data(H)'!$A$1:$A$288,'PY1 Data(H)'!$A$1:$BR$288))</f>
        <v>#N/A</v>
      </c>
      <c r="AH168" s="176" t="e" cm="1">
        <f t="array" ref="AH168">_xlfn.XLOOKUP(AH$1,'PY1 Data(H)'!$A$1:$BR$1,_xlfn.XLOOKUP($A168,'PY1 Data(H)'!$A$1:$A$288,'PY1 Data(H)'!$A$1:$BR$288))</f>
        <v>#N/A</v>
      </c>
      <c r="AI168" s="176" t="e" cm="1">
        <f t="array" ref="AI168">_xlfn.XLOOKUP(AI$1,'PY1 Data(H)'!$A$1:$BR$1,_xlfn.XLOOKUP($A168,'PY1 Data(H)'!$A$1:$A$288,'PY1 Data(H)'!$A$1:$BR$288))</f>
        <v>#N/A</v>
      </c>
      <c r="AJ168" s="176" t="e" cm="1">
        <f t="array" ref="AJ168">_xlfn.XLOOKUP(AJ$1,'PY1 Data(H)'!$A$1:$BR$1,_xlfn.XLOOKUP($A168,'PY1 Data(H)'!$A$1:$A$288,'PY1 Data(H)'!$A$1:$BR$288))</f>
        <v>#N/A</v>
      </c>
      <c r="AK168" s="176" t="e" cm="1">
        <f t="array" ref="AK168">_xlfn.XLOOKUP(AK$1,'PY1 Data(H)'!$A$1:$BR$1,_xlfn.XLOOKUP($A168,'PY1 Data(H)'!$A$1:$A$288,'PY1 Data(H)'!$A$1:$BR$288))</f>
        <v>#N/A</v>
      </c>
      <c r="AL168" s="176" t="e" cm="1">
        <f t="array" ref="AL168">_xlfn.XLOOKUP(AL$1,'PY1 Data(H)'!$A$1:$BR$1,_xlfn.XLOOKUP($A168,'PY1 Data(H)'!$A$1:$A$288,'PY1 Data(H)'!$A$1:$BR$288))</f>
        <v>#N/A</v>
      </c>
      <c r="AM168" s="176" t="e" cm="1">
        <f t="array" ref="AM168">_xlfn.XLOOKUP(AM$1,'PY1 Data(H)'!$A$1:$BR$1,_xlfn.XLOOKUP($A168,'PY1 Data(H)'!$A$1:$A$288,'PY1 Data(H)'!$A$1:$BR$288))</f>
        <v>#N/A</v>
      </c>
      <c r="AN168" s="176" t="e" cm="1">
        <f t="array" ref="AN168">_xlfn.XLOOKUP(AN$1,'PY1 Data(H)'!$A$1:$BR$1,_xlfn.XLOOKUP($A168,'PY1 Data(H)'!$A$1:$A$288,'PY1 Data(H)'!$A$1:$BR$288))</f>
        <v>#N/A</v>
      </c>
      <c r="AO168" s="176" t="e" cm="1">
        <f t="array" ref="AO168">_xlfn.XLOOKUP(AO$1,'PY1 Data(H)'!$A$1:$BR$1,_xlfn.XLOOKUP($A168,'PY1 Data(H)'!$A$1:$A$288,'PY1 Data(H)'!$A$1:$BR$288))</f>
        <v>#N/A</v>
      </c>
      <c r="AP168" s="176" t="e" cm="1">
        <f t="array" ref="AP168">_xlfn.XLOOKUP(AP$1,'PY1 Data(H)'!$A$1:$BR$1,_xlfn.XLOOKUP($A168,'PY1 Data(H)'!$A$1:$A$288,'PY1 Data(H)'!$A$1:$BR$288))</f>
        <v>#N/A</v>
      </c>
      <c r="AQ168" s="176" t="e" cm="1">
        <f t="array" ref="AQ168">_xlfn.XLOOKUP(AQ$1,'PY1 Data(H)'!$A$1:$BR$1,_xlfn.XLOOKUP($A168,'PY1 Data(H)'!$A$1:$A$288,'PY1 Data(H)'!$A$1:$BR$288))</f>
        <v>#N/A</v>
      </c>
      <c r="AR168" s="176" t="e" cm="1">
        <f t="array" ref="AR168">_xlfn.XLOOKUP(AR$1,'PY1 Data(H)'!$A$1:$BR$1,_xlfn.XLOOKUP($A168,'PY1 Data(H)'!$A$1:$A$288,'PY1 Data(H)'!$A$1:$BR$288))</f>
        <v>#N/A</v>
      </c>
      <c r="AS168" s="176" t="e" cm="1">
        <f t="array" ref="AS168">_xlfn.XLOOKUP(AS$1,'PY1 Data(H)'!$A$1:$BR$1,_xlfn.XLOOKUP($A168,'PY1 Data(H)'!$A$1:$A$288,'PY1 Data(H)'!$A$1:$BR$288))</f>
        <v>#N/A</v>
      </c>
      <c r="AT168" s="176" t="e" cm="1">
        <f t="array" ref="AT168">_xlfn.XLOOKUP(AT$1,'PY1 Data(H)'!$A$1:$BR$1,_xlfn.XLOOKUP($A168,'PY1 Data(H)'!$A$1:$A$288,'PY1 Data(H)'!$A$1:$BR$288))</f>
        <v>#N/A</v>
      </c>
      <c r="AU168" s="176" t="e" cm="1">
        <f t="array" ref="AU168">_xlfn.XLOOKUP(AU$1,'PY1 Data(H)'!$A$1:$BR$1,_xlfn.XLOOKUP($A168,'PY1 Data(H)'!$A$1:$A$288,'PY1 Data(H)'!$A$1:$BR$288))</f>
        <v>#N/A</v>
      </c>
      <c r="AV168" s="176" t="e" cm="1">
        <f t="array" ref="AV168">_xlfn.XLOOKUP(AV$1,'PY1 Data(H)'!$A$1:$BR$1,_xlfn.XLOOKUP($A168,'PY1 Data(H)'!$A$1:$A$288,'PY1 Data(H)'!$A$1:$BR$288))</f>
        <v>#N/A</v>
      </c>
      <c r="AW168" s="176" t="e" cm="1">
        <f t="array" ref="AW168">_xlfn.XLOOKUP(AW$1,'PY1 Data(H)'!$A$1:$BR$1,_xlfn.XLOOKUP($A168,'PY1 Data(H)'!$A$1:$A$288,'PY1 Data(H)'!$A$1:$BR$288))</f>
        <v>#N/A</v>
      </c>
      <c r="AX168" s="176" t="e" cm="1">
        <f t="array" ref="AX168">_xlfn.XLOOKUP(AX$1,'PY1 Data(H)'!$A$1:$BR$1,_xlfn.XLOOKUP($A168,'PY1 Data(H)'!$A$1:$A$288,'PY1 Data(H)'!$A$1:$BR$288))</f>
        <v>#N/A</v>
      </c>
      <c r="AY168" s="176" t="e" cm="1">
        <f t="array" ref="AY168">_xlfn.XLOOKUP(AY$1,'PY1 Data(H)'!$A$1:$BR$1,_xlfn.XLOOKUP($A168,'PY1 Data(H)'!$A$1:$A$288,'PY1 Data(H)'!$A$1:$BR$288))</f>
        <v>#N/A</v>
      </c>
      <c r="AZ168" s="176" t="e" cm="1">
        <f t="array" ref="AZ168">_xlfn.XLOOKUP(AZ$1,'PY1 Data(H)'!$A$1:$BR$1,_xlfn.XLOOKUP($A168,'PY1 Data(H)'!$A$1:$A$288,'PY1 Data(H)'!$A$1:$BR$288))</f>
        <v>#N/A</v>
      </c>
    </row>
    <row r="169" spans="1:52" x14ac:dyDescent="0.3">
      <c r="D169" s="176" t="e" cm="1">
        <f t="array" ref="D169">_xlfn.XLOOKUP(D$1,'PY1 Data(H)'!$A$1:$BR$1,_xlfn.XLOOKUP($A169,'PY1 Data(H)'!$A$1:$A$288,'PY1 Data(H)'!$A$1:$BR$288))</f>
        <v>#N/A</v>
      </c>
      <c r="E169" s="176" t="e" cm="1">
        <f t="array" ref="E169">_xlfn.XLOOKUP(E$1,'PY1 Data(H)'!$A$1:$BR$1,_xlfn.XLOOKUP($A169,'PY1 Data(H)'!$A$1:$A$288,'PY1 Data(H)'!$A$1:$BR$288))</f>
        <v>#N/A</v>
      </c>
      <c r="F169" s="176" t="e" cm="1">
        <f t="array" ref="F169">_xlfn.XLOOKUP(F$1,'PY1 Data(H)'!$A$1:$BR$1,_xlfn.XLOOKUP($A169,'PY1 Data(H)'!$A$1:$A$288,'PY1 Data(H)'!$A$1:$BR$288))</f>
        <v>#N/A</v>
      </c>
      <c r="G169" s="176" t="e" cm="1">
        <f t="array" ref="G169">_xlfn.XLOOKUP(G$1,'PY1 Data(H)'!$A$1:$BR$1,_xlfn.XLOOKUP($A169,'PY1 Data(H)'!$A$1:$A$288,'PY1 Data(H)'!$A$1:$BR$288))</f>
        <v>#N/A</v>
      </c>
      <c r="H169" s="176" t="e" cm="1">
        <f t="array" ref="H169">_xlfn.XLOOKUP(H$1,'PY1 Data(H)'!$A$1:$BR$1,_xlfn.XLOOKUP($A169,'PY1 Data(H)'!$A$1:$A$288,'PY1 Data(H)'!$A$1:$BR$288))</f>
        <v>#N/A</v>
      </c>
      <c r="I169" s="176" t="e" cm="1">
        <f t="array" ref="I169">_xlfn.XLOOKUP(I$1,'PY1 Data(H)'!$A$1:$BR$1,_xlfn.XLOOKUP($A169,'PY1 Data(H)'!$A$1:$A$288,'PY1 Data(H)'!$A$1:$BR$288))</f>
        <v>#N/A</v>
      </c>
      <c r="J169" s="176" t="e" cm="1">
        <f t="array" ref="J169">_xlfn.XLOOKUP(J$1,'PY1 Data(H)'!$A$1:$BR$1,_xlfn.XLOOKUP($A169,'PY1 Data(H)'!$A$1:$A$288,'PY1 Data(H)'!$A$1:$BR$288))</f>
        <v>#N/A</v>
      </c>
      <c r="K169" s="176" t="e" cm="1">
        <f t="array" ref="K169">_xlfn.XLOOKUP(K$1,'PY1 Data(H)'!$A$1:$BR$1,_xlfn.XLOOKUP($A169,'PY1 Data(H)'!$A$1:$A$288,'PY1 Data(H)'!$A$1:$BR$288))</f>
        <v>#N/A</v>
      </c>
      <c r="L169" s="176" t="e" cm="1">
        <f t="array" ref="L169">_xlfn.XLOOKUP(L$1,'PY1 Data(H)'!$A$1:$BR$1,_xlfn.XLOOKUP($A169,'PY1 Data(H)'!$A$1:$A$288,'PY1 Data(H)'!$A$1:$BR$288))</f>
        <v>#N/A</v>
      </c>
      <c r="M169" s="176" t="e" cm="1">
        <f t="array" ref="M169">_xlfn.XLOOKUP(M$1,'PY1 Data(H)'!$A$1:$BR$1,_xlfn.XLOOKUP($A169,'PY1 Data(H)'!$A$1:$A$288,'PY1 Data(H)'!$A$1:$BR$288))</f>
        <v>#N/A</v>
      </c>
      <c r="N169" s="176" t="e" cm="1">
        <f t="array" ref="N169">_xlfn.XLOOKUP(N$1,'PY1 Data(H)'!$A$1:$BR$1,_xlfn.XLOOKUP($A169,'PY1 Data(H)'!$A$1:$A$288,'PY1 Data(H)'!$A$1:$BR$288))</f>
        <v>#N/A</v>
      </c>
      <c r="O169" s="176" t="e" cm="1">
        <f t="array" ref="O169">_xlfn.XLOOKUP(O$1,'PY1 Data(H)'!$A$1:$BR$1,_xlfn.XLOOKUP($A169,'PY1 Data(H)'!$A$1:$A$288,'PY1 Data(H)'!$A$1:$BR$288))</f>
        <v>#N/A</v>
      </c>
      <c r="P169" s="176" t="e" cm="1">
        <f t="array" ref="P169">_xlfn.XLOOKUP(P$1,'PY1 Data(H)'!$A$1:$BR$1,_xlfn.XLOOKUP($A169,'PY1 Data(H)'!$A$1:$A$288,'PY1 Data(H)'!$A$1:$BR$288))</f>
        <v>#N/A</v>
      </c>
      <c r="Q169" s="176" t="e" cm="1">
        <f t="array" ref="Q169">_xlfn.XLOOKUP(Q$1,'PY1 Data(H)'!$A$1:$BR$1,_xlfn.XLOOKUP($A169,'PY1 Data(H)'!$A$1:$A$288,'PY1 Data(H)'!$A$1:$BR$288))</f>
        <v>#N/A</v>
      </c>
      <c r="R169" s="176" t="e" cm="1">
        <f t="array" ref="R169">_xlfn.XLOOKUP(R$1,'PY1 Data(H)'!$A$1:$BR$1,_xlfn.XLOOKUP($A169,'PY1 Data(H)'!$A$1:$A$288,'PY1 Data(H)'!$A$1:$BR$288))</f>
        <v>#N/A</v>
      </c>
      <c r="S169" s="176" t="e" cm="1">
        <f t="array" ref="S169">_xlfn.XLOOKUP(S$1,'PY1 Data(H)'!$A$1:$BR$1,_xlfn.XLOOKUP($A169,'PY1 Data(H)'!$A$1:$A$288,'PY1 Data(H)'!$A$1:$BR$288))</f>
        <v>#N/A</v>
      </c>
      <c r="T169" s="176" t="e" cm="1">
        <f t="array" ref="T169">_xlfn.XLOOKUP(T$1,'PY1 Data(H)'!$A$1:$BR$1,_xlfn.XLOOKUP($A169,'PY1 Data(H)'!$A$1:$A$288,'PY1 Data(H)'!$A$1:$BR$288))</f>
        <v>#N/A</v>
      </c>
      <c r="U169" s="176" t="e" cm="1">
        <f t="array" ref="U169">_xlfn.XLOOKUP(U$1,'PY1 Data(H)'!$A$1:$BR$1,_xlfn.XLOOKUP($A169,'PY1 Data(H)'!$A$1:$A$288,'PY1 Data(H)'!$A$1:$BR$288))</f>
        <v>#N/A</v>
      </c>
      <c r="V169" s="176" t="e" cm="1">
        <f t="array" ref="V169">_xlfn.XLOOKUP(V$1,'PY1 Data(H)'!$A$1:$BR$1,_xlfn.XLOOKUP($A169,'PY1 Data(H)'!$A$1:$A$288,'PY1 Data(H)'!$A$1:$BR$288))</f>
        <v>#N/A</v>
      </c>
      <c r="W169" s="176" t="e" cm="1">
        <f t="array" ref="W169">_xlfn.XLOOKUP(W$1,'PY1 Data(H)'!$A$1:$BR$1,_xlfn.XLOOKUP($A169,'PY1 Data(H)'!$A$1:$A$288,'PY1 Data(H)'!$A$1:$BR$288))</f>
        <v>#N/A</v>
      </c>
      <c r="X169" s="176" t="e" cm="1">
        <f t="array" ref="X169">_xlfn.XLOOKUP(X$1,'PY1 Data(H)'!$A$1:$BR$1,_xlfn.XLOOKUP($A169,'PY1 Data(H)'!$A$1:$A$288,'PY1 Data(H)'!$A$1:$BR$288))</f>
        <v>#N/A</v>
      </c>
      <c r="Y169" s="176" t="e" cm="1">
        <f t="array" ref="Y169">_xlfn.XLOOKUP(Y$1,'PY1 Data(H)'!$A$1:$BR$1,_xlfn.XLOOKUP($A169,'PY1 Data(H)'!$A$1:$A$288,'PY1 Data(H)'!$A$1:$BR$288))</f>
        <v>#N/A</v>
      </c>
      <c r="Z169" s="176" t="e" cm="1">
        <f t="array" ref="Z169">_xlfn.XLOOKUP(Z$1,'PY1 Data(H)'!$A$1:$BR$1,_xlfn.XLOOKUP($A169,'PY1 Data(H)'!$A$1:$A$288,'PY1 Data(H)'!$A$1:$BR$288))</f>
        <v>#N/A</v>
      </c>
      <c r="AA169" s="176" t="e" cm="1">
        <f t="array" ref="AA169">_xlfn.XLOOKUP(AA$1,'PY1 Data(H)'!$A$1:$BR$1,_xlfn.XLOOKUP($A169,'PY1 Data(H)'!$A$1:$A$288,'PY1 Data(H)'!$A$1:$BR$288))</f>
        <v>#N/A</v>
      </c>
      <c r="AB169" s="176" t="e" cm="1">
        <f t="array" ref="AB169">_xlfn.XLOOKUP(AB$1,'PY1 Data(H)'!$A$1:$BR$1,_xlfn.XLOOKUP($A169,'PY1 Data(H)'!$A$1:$A$288,'PY1 Data(H)'!$A$1:$BR$288))</f>
        <v>#N/A</v>
      </c>
      <c r="AC169" s="176" t="e" cm="1">
        <f t="array" ref="AC169">_xlfn.XLOOKUP(AC$1,'PY1 Data(H)'!$A$1:$BR$1,_xlfn.XLOOKUP($A169,'PY1 Data(H)'!$A$1:$A$288,'PY1 Data(H)'!$A$1:$BR$288))</f>
        <v>#N/A</v>
      </c>
      <c r="AD169" s="176" t="e" cm="1">
        <f t="array" ref="AD169">_xlfn.XLOOKUP(AD$1,'PY1 Data(H)'!$A$1:$BR$1,_xlfn.XLOOKUP($A169,'PY1 Data(H)'!$A$1:$A$288,'PY1 Data(H)'!$A$1:$BR$288))</f>
        <v>#N/A</v>
      </c>
      <c r="AE169" s="176" t="e" cm="1">
        <f t="array" ref="AE169">_xlfn.XLOOKUP(AE$1,'PY1 Data(H)'!$A$1:$BR$1,_xlfn.XLOOKUP($A169,'PY1 Data(H)'!$A$1:$A$288,'PY1 Data(H)'!$A$1:$BR$288))</f>
        <v>#N/A</v>
      </c>
      <c r="AF169" s="176" t="e" cm="1">
        <f t="array" ref="AF169">_xlfn.XLOOKUP(AF$1,'PY1 Data(H)'!$A$1:$BR$1,_xlfn.XLOOKUP($A169,'PY1 Data(H)'!$A$1:$A$288,'PY1 Data(H)'!$A$1:$BR$288))</f>
        <v>#N/A</v>
      </c>
      <c r="AG169" s="176" t="e" cm="1">
        <f t="array" ref="AG169">_xlfn.XLOOKUP(AG$1,'PY1 Data(H)'!$A$1:$BR$1,_xlfn.XLOOKUP($A169,'PY1 Data(H)'!$A$1:$A$288,'PY1 Data(H)'!$A$1:$BR$288))</f>
        <v>#N/A</v>
      </c>
      <c r="AH169" s="176" t="e" cm="1">
        <f t="array" ref="AH169">_xlfn.XLOOKUP(AH$1,'PY1 Data(H)'!$A$1:$BR$1,_xlfn.XLOOKUP($A169,'PY1 Data(H)'!$A$1:$A$288,'PY1 Data(H)'!$A$1:$BR$288))</f>
        <v>#N/A</v>
      </c>
      <c r="AI169" s="176" t="e" cm="1">
        <f t="array" ref="AI169">_xlfn.XLOOKUP(AI$1,'PY1 Data(H)'!$A$1:$BR$1,_xlfn.XLOOKUP($A169,'PY1 Data(H)'!$A$1:$A$288,'PY1 Data(H)'!$A$1:$BR$288))</f>
        <v>#N/A</v>
      </c>
      <c r="AJ169" s="176" t="e" cm="1">
        <f t="array" ref="AJ169">_xlfn.XLOOKUP(AJ$1,'PY1 Data(H)'!$A$1:$BR$1,_xlfn.XLOOKUP($A169,'PY1 Data(H)'!$A$1:$A$288,'PY1 Data(H)'!$A$1:$BR$288))</f>
        <v>#N/A</v>
      </c>
      <c r="AK169" s="176" t="e" cm="1">
        <f t="array" ref="AK169">_xlfn.XLOOKUP(AK$1,'PY1 Data(H)'!$A$1:$BR$1,_xlfn.XLOOKUP($A169,'PY1 Data(H)'!$A$1:$A$288,'PY1 Data(H)'!$A$1:$BR$288))</f>
        <v>#N/A</v>
      </c>
      <c r="AL169" s="176" t="e" cm="1">
        <f t="array" ref="AL169">_xlfn.XLOOKUP(AL$1,'PY1 Data(H)'!$A$1:$BR$1,_xlfn.XLOOKUP($A169,'PY1 Data(H)'!$A$1:$A$288,'PY1 Data(H)'!$A$1:$BR$288))</f>
        <v>#N/A</v>
      </c>
      <c r="AM169" s="176" t="e" cm="1">
        <f t="array" ref="AM169">_xlfn.XLOOKUP(AM$1,'PY1 Data(H)'!$A$1:$BR$1,_xlfn.XLOOKUP($A169,'PY1 Data(H)'!$A$1:$A$288,'PY1 Data(H)'!$A$1:$BR$288))</f>
        <v>#N/A</v>
      </c>
      <c r="AN169" s="176" t="e" cm="1">
        <f t="array" ref="AN169">_xlfn.XLOOKUP(AN$1,'PY1 Data(H)'!$A$1:$BR$1,_xlfn.XLOOKUP($A169,'PY1 Data(H)'!$A$1:$A$288,'PY1 Data(H)'!$A$1:$BR$288))</f>
        <v>#N/A</v>
      </c>
      <c r="AO169" s="176" t="e" cm="1">
        <f t="array" ref="AO169">_xlfn.XLOOKUP(AO$1,'PY1 Data(H)'!$A$1:$BR$1,_xlfn.XLOOKUP($A169,'PY1 Data(H)'!$A$1:$A$288,'PY1 Data(H)'!$A$1:$BR$288))</f>
        <v>#N/A</v>
      </c>
      <c r="AP169" s="176" t="e" cm="1">
        <f t="array" ref="AP169">_xlfn.XLOOKUP(AP$1,'PY1 Data(H)'!$A$1:$BR$1,_xlfn.XLOOKUP($A169,'PY1 Data(H)'!$A$1:$A$288,'PY1 Data(H)'!$A$1:$BR$288))</f>
        <v>#N/A</v>
      </c>
      <c r="AQ169" s="176" t="e" cm="1">
        <f t="array" ref="AQ169">_xlfn.XLOOKUP(AQ$1,'PY1 Data(H)'!$A$1:$BR$1,_xlfn.XLOOKUP($A169,'PY1 Data(H)'!$A$1:$A$288,'PY1 Data(H)'!$A$1:$BR$288))</f>
        <v>#N/A</v>
      </c>
      <c r="AR169" s="176" t="e" cm="1">
        <f t="array" ref="AR169">_xlfn.XLOOKUP(AR$1,'PY1 Data(H)'!$A$1:$BR$1,_xlfn.XLOOKUP($A169,'PY1 Data(H)'!$A$1:$A$288,'PY1 Data(H)'!$A$1:$BR$288))</f>
        <v>#N/A</v>
      </c>
      <c r="AS169" s="176" t="e" cm="1">
        <f t="array" ref="AS169">_xlfn.XLOOKUP(AS$1,'PY1 Data(H)'!$A$1:$BR$1,_xlfn.XLOOKUP($A169,'PY1 Data(H)'!$A$1:$A$288,'PY1 Data(H)'!$A$1:$BR$288))</f>
        <v>#N/A</v>
      </c>
      <c r="AT169" s="176" t="e" cm="1">
        <f t="array" ref="AT169">_xlfn.XLOOKUP(AT$1,'PY1 Data(H)'!$A$1:$BR$1,_xlfn.XLOOKUP($A169,'PY1 Data(H)'!$A$1:$A$288,'PY1 Data(H)'!$A$1:$BR$288))</f>
        <v>#N/A</v>
      </c>
      <c r="AU169" s="176" t="e" cm="1">
        <f t="array" ref="AU169">_xlfn.XLOOKUP(AU$1,'PY1 Data(H)'!$A$1:$BR$1,_xlfn.XLOOKUP($A169,'PY1 Data(H)'!$A$1:$A$288,'PY1 Data(H)'!$A$1:$BR$288))</f>
        <v>#N/A</v>
      </c>
      <c r="AV169" s="176" t="e" cm="1">
        <f t="array" ref="AV169">_xlfn.XLOOKUP(AV$1,'PY1 Data(H)'!$A$1:$BR$1,_xlfn.XLOOKUP($A169,'PY1 Data(H)'!$A$1:$A$288,'PY1 Data(H)'!$A$1:$BR$288))</f>
        <v>#N/A</v>
      </c>
      <c r="AW169" s="176" t="e" cm="1">
        <f t="array" ref="AW169">_xlfn.XLOOKUP(AW$1,'PY1 Data(H)'!$A$1:$BR$1,_xlfn.XLOOKUP($A169,'PY1 Data(H)'!$A$1:$A$288,'PY1 Data(H)'!$A$1:$BR$288))</f>
        <v>#N/A</v>
      </c>
      <c r="AX169" s="176" t="e" cm="1">
        <f t="array" ref="AX169">_xlfn.XLOOKUP(AX$1,'PY1 Data(H)'!$A$1:$BR$1,_xlfn.XLOOKUP($A169,'PY1 Data(H)'!$A$1:$A$288,'PY1 Data(H)'!$A$1:$BR$288))</f>
        <v>#N/A</v>
      </c>
      <c r="AY169" s="176" t="e" cm="1">
        <f t="array" ref="AY169">_xlfn.XLOOKUP(AY$1,'PY1 Data(H)'!$A$1:$BR$1,_xlfn.XLOOKUP($A169,'PY1 Data(H)'!$A$1:$A$288,'PY1 Data(H)'!$A$1:$BR$288))</f>
        <v>#N/A</v>
      </c>
      <c r="AZ169" s="176" t="e" cm="1">
        <f t="array" ref="AZ169">_xlfn.XLOOKUP(AZ$1,'PY1 Data(H)'!$A$1:$BR$1,_xlfn.XLOOKUP($A169,'PY1 Data(H)'!$A$1:$A$288,'PY1 Data(H)'!$A$1:$BR$288))</f>
        <v>#N/A</v>
      </c>
    </row>
    <row r="170" spans="1:52" x14ac:dyDescent="0.3">
      <c r="A170">
        <v>327</v>
      </c>
      <c r="D170" s="176" cm="1">
        <f t="array" ref="D170">_xlfn.XLOOKUP(D$1,'PY1 Data(H)'!$A$1:$BR$1,_xlfn.XLOOKUP($A170,'PY1 Data(H)'!$A$1:$A$288,'PY1 Data(H)'!$A$1:$BR$288))</f>
        <v>724599</v>
      </c>
      <c r="E170" s="176" cm="1">
        <f t="array" ref="E170">_xlfn.XLOOKUP(E$1,'PY1 Data(H)'!$A$1:$BR$1,_xlfn.XLOOKUP($A170,'PY1 Data(H)'!$A$1:$A$288,'PY1 Data(H)'!$A$1:$BR$288))</f>
        <v>529738</v>
      </c>
      <c r="F170" s="176" cm="1">
        <f t="array" ref="F170">_xlfn.XLOOKUP(F$1,'PY1 Data(H)'!$A$1:$BR$1,_xlfn.XLOOKUP($A170,'PY1 Data(H)'!$A$1:$A$288,'PY1 Data(H)'!$A$1:$BR$288))</f>
        <v>493112</v>
      </c>
      <c r="G170" s="176" cm="1">
        <f t="array" ref="G170">_xlfn.XLOOKUP(G$1,'PY1 Data(H)'!$A$1:$BR$1,_xlfn.XLOOKUP($A170,'PY1 Data(H)'!$A$1:$A$288,'PY1 Data(H)'!$A$1:$BR$288))</f>
        <v>1552596</v>
      </c>
      <c r="H170" s="176" cm="1">
        <f t="array" ref="H170">_xlfn.XLOOKUP(H$1,'PY1 Data(H)'!$A$1:$BR$1,_xlfn.XLOOKUP($A170,'PY1 Data(H)'!$A$1:$A$288,'PY1 Data(H)'!$A$1:$BR$288))</f>
        <v>13891008</v>
      </c>
      <c r="I170" s="176" cm="1">
        <f t="array" ref="I170">_xlfn.XLOOKUP(I$1,'PY1 Data(H)'!$A$1:$BR$1,_xlfn.XLOOKUP($A170,'PY1 Data(H)'!$A$1:$A$288,'PY1 Data(H)'!$A$1:$BR$288))</f>
        <v>7861153</v>
      </c>
      <c r="J170" s="176" cm="1">
        <f t="array" ref="J170">_xlfn.XLOOKUP(J$1,'PY1 Data(H)'!$A$1:$BR$1,_xlfn.XLOOKUP($A170,'PY1 Data(H)'!$A$1:$A$288,'PY1 Data(H)'!$A$1:$BR$288))</f>
        <v>9955580</v>
      </c>
      <c r="K170" s="176" cm="1">
        <f t="array" ref="K170">_xlfn.XLOOKUP(K$1,'PY1 Data(H)'!$A$1:$BR$1,_xlfn.XLOOKUP($A170,'PY1 Data(H)'!$A$1:$A$288,'PY1 Data(H)'!$A$1:$BR$288))</f>
        <v>1392549</v>
      </c>
      <c r="L170" s="176" cm="1">
        <f t="array" ref="L170">_xlfn.XLOOKUP(L$1,'PY1 Data(H)'!$A$1:$BR$1,_xlfn.XLOOKUP($A170,'PY1 Data(H)'!$A$1:$A$288,'PY1 Data(H)'!$A$1:$BR$288))</f>
        <v>0</v>
      </c>
      <c r="M170" s="176" cm="1">
        <f t="array" ref="M170">_xlfn.XLOOKUP(M$1,'PY1 Data(H)'!$A$1:$BR$1,_xlfn.XLOOKUP($A170,'PY1 Data(H)'!$A$1:$A$288,'PY1 Data(H)'!$A$1:$BR$288))</f>
        <v>1554693</v>
      </c>
      <c r="N170" s="176" cm="1">
        <f t="array" ref="N170">_xlfn.XLOOKUP(N$1,'PY1 Data(H)'!$A$1:$BR$1,_xlfn.XLOOKUP($A170,'PY1 Data(H)'!$A$1:$A$288,'PY1 Data(H)'!$A$1:$BR$288))</f>
        <v>788528</v>
      </c>
      <c r="O170" s="176" cm="1">
        <f t="array" ref="O170">_xlfn.XLOOKUP(O$1,'PY1 Data(H)'!$A$1:$BR$1,_xlfn.XLOOKUP($A170,'PY1 Data(H)'!$A$1:$A$288,'PY1 Data(H)'!$A$1:$BR$288))</f>
        <v>0</v>
      </c>
      <c r="P170" s="176" cm="1">
        <f t="array" ref="P170">_xlfn.XLOOKUP(P$1,'PY1 Data(H)'!$A$1:$BR$1,_xlfn.XLOOKUP($A170,'PY1 Data(H)'!$A$1:$A$288,'PY1 Data(H)'!$A$1:$BR$288))</f>
        <v>12653765</v>
      </c>
      <c r="Q170" s="176" cm="1">
        <f t="array" ref="Q170">_xlfn.XLOOKUP(Q$1,'PY1 Data(H)'!$A$1:$BR$1,_xlfn.XLOOKUP($A170,'PY1 Data(H)'!$A$1:$A$288,'PY1 Data(H)'!$A$1:$BR$288))</f>
        <v>34035</v>
      </c>
      <c r="R170" s="176" cm="1">
        <f t="array" ref="R170">_xlfn.XLOOKUP(R$1,'PY1 Data(H)'!$A$1:$BR$1,_xlfn.XLOOKUP($A170,'PY1 Data(H)'!$A$1:$A$288,'PY1 Data(H)'!$A$1:$BR$288))</f>
        <v>20000</v>
      </c>
      <c r="S170" s="176" cm="1">
        <f t="array" ref="S170">_xlfn.XLOOKUP(S$1,'PY1 Data(H)'!$A$1:$BR$1,_xlfn.XLOOKUP($A170,'PY1 Data(H)'!$A$1:$A$288,'PY1 Data(H)'!$A$1:$BR$288))</f>
        <v>587496</v>
      </c>
      <c r="T170" s="176" cm="1">
        <f t="array" ref="T170">_xlfn.XLOOKUP(T$1,'PY1 Data(H)'!$A$1:$BR$1,_xlfn.XLOOKUP($A170,'PY1 Data(H)'!$A$1:$A$288,'PY1 Data(H)'!$A$1:$BR$288))</f>
        <v>30586</v>
      </c>
      <c r="U170" s="176" cm="1">
        <f t="array" ref="U170">_xlfn.XLOOKUP(U$1,'PY1 Data(H)'!$A$1:$BR$1,_xlfn.XLOOKUP($A170,'PY1 Data(H)'!$A$1:$A$288,'PY1 Data(H)'!$A$1:$BR$288))</f>
        <v>3836910</v>
      </c>
      <c r="V170" s="176" cm="1">
        <f t="array" ref="V170">_xlfn.XLOOKUP(V$1,'PY1 Data(H)'!$A$1:$BR$1,_xlfn.XLOOKUP($A170,'PY1 Data(H)'!$A$1:$A$288,'PY1 Data(H)'!$A$1:$BR$288))</f>
        <v>58844</v>
      </c>
      <c r="W170" s="176" cm="1">
        <f t="array" ref="W170">_xlfn.XLOOKUP(W$1,'PY1 Data(H)'!$A$1:$BR$1,_xlfn.XLOOKUP($A170,'PY1 Data(H)'!$A$1:$A$288,'PY1 Data(H)'!$A$1:$BR$288))</f>
        <v>265154</v>
      </c>
      <c r="X170" s="176" cm="1">
        <f t="array" ref="X170">_xlfn.XLOOKUP(X$1,'PY1 Data(H)'!$A$1:$BR$1,_xlfn.XLOOKUP($A170,'PY1 Data(H)'!$A$1:$A$288,'PY1 Data(H)'!$A$1:$BR$288))</f>
        <v>260800</v>
      </c>
      <c r="Y170" s="176" cm="1">
        <f t="array" ref="Y170">_xlfn.XLOOKUP(Y$1,'PY1 Data(H)'!$A$1:$BR$1,_xlfn.XLOOKUP($A170,'PY1 Data(H)'!$A$1:$A$288,'PY1 Data(H)'!$A$1:$BR$288))</f>
        <v>882053</v>
      </c>
      <c r="Z170" s="176" cm="1">
        <f t="array" ref="Z170">_xlfn.XLOOKUP(Z$1,'PY1 Data(H)'!$A$1:$BR$1,_xlfn.XLOOKUP($A170,'PY1 Data(H)'!$A$1:$A$288,'PY1 Data(H)'!$A$1:$BR$288))</f>
        <v>1793585</v>
      </c>
      <c r="AA170" s="176" cm="1">
        <f t="array" ref="AA170">_xlfn.XLOOKUP(AA$1,'PY1 Data(H)'!$A$1:$BR$1,_xlfn.XLOOKUP($A170,'PY1 Data(H)'!$A$1:$A$288,'PY1 Data(H)'!$A$1:$BR$288))</f>
        <v>356810</v>
      </c>
      <c r="AB170" s="176" cm="1">
        <f t="array" ref="AB170">_xlfn.XLOOKUP(AB$1,'PY1 Data(H)'!$A$1:$BR$1,_xlfn.XLOOKUP($A170,'PY1 Data(H)'!$A$1:$A$288,'PY1 Data(H)'!$A$1:$BR$288))</f>
        <v>92043</v>
      </c>
      <c r="AC170" s="176" cm="1">
        <f t="array" ref="AC170">_xlfn.XLOOKUP(AC$1,'PY1 Data(H)'!$A$1:$BR$1,_xlfn.XLOOKUP($A170,'PY1 Data(H)'!$A$1:$A$288,'PY1 Data(H)'!$A$1:$BR$288))</f>
        <v>1377196</v>
      </c>
      <c r="AD170" s="176" cm="1">
        <f t="array" ref="AD170">_xlfn.XLOOKUP(AD$1,'PY1 Data(H)'!$A$1:$BR$1,_xlfn.XLOOKUP($A170,'PY1 Data(H)'!$A$1:$A$288,'PY1 Data(H)'!$A$1:$BR$288))</f>
        <v>506876</v>
      </c>
      <c r="AE170" s="176" cm="1">
        <f t="array" ref="AE170">_xlfn.XLOOKUP(AE$1,'PY1 Data(H)'!$A$1:$BR$1,_xlfn.XLOOKUP($A170,'PY1 Data(H)'!$A$1:$A$288,'PY1 Data(H)'!$A$1:$BR$288))</f>
        <v>0</v>
      </c>
      <c r="AF170" s="176" cm="1">
        <f t="array" ref="AF170">_xlfn.XLOOKUP(AF$1,'PY1 Data(H)'!$A$1:$BR$1,_xlfn.XLOOKUP($A170,'PY1 Data(H)'!$A$1:$A$288,'PY1 Data(H)'!$A$1:$BR$288))</f>
        <v>18990811</v>
      </c>
      <c r="AG170" s="176" cm="1">
        <f t="array" ref="AG170">_xlfn.XLOOKUP(AG$1,'PY1 Data(H)'!$A$1:$BR$1,_xlfn.XLOOKUP($A170,'PY1 Data(H)'!$A$1:$A$288,'PY1 Data(H)'!$A$1:$BR$288))</f>
        <v>17605354</v>
      </c>
      <c r="AH170" s="176" cm="1">
        <f t="array" ref="AH170">_xlfn.XLOOKUP(AH$1,'PY1 Data(H)'!$A$1:$BR$1,_xlfn.XLOOKUP($A170,'PY1 Data(H)'!$A$1:$A$288,'PY1 Data(H)'!$A$1:$BR$288))</f>
        <v>41336360</v>
      </c>
      <c r="AI170" s="176" cm="1">
        <f t="array" ref="AI170">_xlfn.XLOOKUP(AI$1,'PY1 Data(H)'!$A$1:$BR$1,_xlfn.XLOOKUP($A170,'PY1 Data(H)'!$A$1:$A$288,'PY1 Data(H)'!$A$1:$BR$288))</f>
        <v>0</v>
      </c>
      <c r="AJ170" s="176" cm="1">
        <f t="array" ref="AJ170">_xlfn.XLOOKUP(AJ$1,'PY1 Data(H)'!$A$1:$BR$1,_xlfn.XLOOKUP($A170,'PY1 Data(H)'!$A$1:$A$288,'PY1 Data(H)'!$A$1:$BR$288))</f>
        <v>603427</v>
      </c>
      <c r="AK170" s="176" cm="1">
        <f t="array" ref="AK170">_xlfn.XLOOKUP(AK$1,'PY1 Data(H)'!$A$1:$BR$1,_xlfn.XLOOKUP($A170,'PY1 Data(H)'!$A$1:$A$288,'PY1 Data(H)'!$A$1:$BR$288))</f>
        <v>315358</v>
      </c>
      <c r="AL170" s="176" cm="1">
        <f t="array" ref="AL170">_xlfn.XLOOKUP(AL$1,'PY1 Data(H)'!$A$1:$BR$1,_xlfn.XLOOKUP($A170,'PY1 Data(H)'!$A$1:$A$288,'PY1 Data(H)'!$A$1:$BR$288))</f>
        <v>1</v>
      </c>
      <c r="AM170" s="176" cm="1">
        <f t="array" ref="AM170">_xlfn.XLOOKUP(AM$1,'PY1 Data(H)'!$A$1:$BR$1,_xlfn.XLOOKUP($A170,'PY1 Data(H)'!$A$1:$A$288,'PY1 Data(H)'!$A$1:$BR$288))</f>
        <v>33450</v>
      </c>
      <c r="AN170" s="176" cm="1">
        <f t="array" ref="AN170">_xlfn.XLOOKUP(AN$1,'PY1 Data(H)'!$A$1:$BR$1,_xlfn.XLOOKUP($A170,'PY1 Data(H)'!$A$1:$A$288,'PY1 Data(H)'!$A$1:$BR$288))</f>
        <v>77603</v>
      </c>
      <c r="AO170" s="176" cm="1">
        <f t="array" ref="AO170">_xlfn.XLOOKUP(AO$1,'PY1 Data(H)'!$A$1:$BR$1,_xlfn.XLOOKUP($A170,'PY1 Data(H)'!$A$1:$A$288,'PY1 Data(H)'!$A$1:$BR$288))</f>
        <v>392289</v>
      </c>
      <c r="AP170" s="176" cm="1">
        <f t="array" ref="AP170">_xlfn.XLOOKUP(AP$1,'PY1 Data(H)'!$A$1:$BR$1,_xlfn.XLOOKUP($A170,'PY1 Data(H)'!$A$1:$A$288,'PY1 Data(H)'!$A$1:$BR$288))</f>
        <v>68756</v>
      </c>
      <c r="AQ170" s="176" cm="1">
        <f t="array" ref="AQ170">_xlfn.XLOOKUP(AQ$1,'PY1 Data(H)'!$A$1:$BR$1,_xlfn.XLOOKUP($A170,'PY1 Data(H)'!$A$1:$A$288,'PY1 Data(H)'!$A$1:$BR$288))</f>
        <v>151491</v>
      </c>
      <c r="AR170" s="176" cm="1">
        <f t="array" ref="AR170">_xlfn.XLOOKUP(AR$1,'PY1 Data(H)'!$A$1:$BR$1,_xlfn.XLOOKUP($A170,'PY1 Data(H)'!$A$1:$A$288,'PY1 Data(H)'!$A$1:$BR$288))</f>
        <v>0</v>
      </c>
      <c r="AS170" s="176" cm="1">
        <f t="array" ref="AS170">_xlfn.XLOOKUP(AS$1,'PY1 Data(H)'!$A$1:$BR$1,_xlfn.XLOOKUP($A170,'PY1 Data(H)'!$A$1:$A$288,'PY1 Data(H)'!$A$1:$BR$288))</f>
        <v>59979</v>
      </c>
      <c r="AT170" s="176" cm="1">
        <f t="array" ref="AT170">_xlfn.XLOOKUP(AT$1,'PY1 Data(H)'!$A$1:$BR$1,_xlfn.XLOOKUP($A170,'PY1 Data(H)'!$A$1:$A$288,'PY1 Data(H)'!$A$1:$BR$288))</f>
        <v>0</v>
      </c>
      <c r="AU170" s="176" cm="1">
        <f t="array" ref="AU170">_xlfn.XLOOKUP(AU$1,'PY1 Data(H)'!$A$1:$BR$1,_xlfn.XLOOKUP($A170,'PY1 Data(H)'!$A$1:$A$288,'PY1 Data(H)'!$A$1:$BR$288))</f>
        <v>1645763</v>
      </c>
      <c r="AV170" s="176" cm="1">
        <f t="array" ref="AV170">_xlfn.XLOOKUP(AV$1,'PY1 Data(H)'!$A$1:$BR$1,_xlfn.XLOOKUP($A170,'PY1 Data(H)'!$A$1:$A$288,'PY1 Data(H)'!$A$1:$BR$288))</f>
        <v>0</v>
      </c>
      <c r="AW170" s="176" cm="1">
        <f t="array" ref="AW170">_xlfn.XLOOKUP(AW$1,'PY1 Data(H)'!$A$1:$BR$1,_xlfn.XLOOKUP($A170,'PY1 Data(H)'!$A$1:$A$288,'PY1 Data(H)'!$A$1:$BR$288))</f>
        <v>0</v>
      </c>
      <c r="AX170" s="176" cm="1">
        <f t="array" ref="AX170">_xlfn.XLOOKUP(AX$1,'PY1 Data(H)'!$A$1:$BR$1,_xlfn.XLOOKUP($A170,'PY1 Data(H)'!$A$1:$A$288,'PY1 Data(H)'!$A$1:$BR$288))</f>
        <v>15059</v>
      </c>
      <c r="AY170" s="176" cm="1">
        <f t="array" ref="AY170">_xlfn.XLOOKUP(AY$1,'PY1 Data(H)'!$A$1:$BR$1,_xlfn.XLOOKUP($A170,'PY1 Data(H)'!$A$1:$A$288,'PY1 Data(H)'!$A$1:$BR$288))</f>
        <v>228517</v>
      </c>
      <c r="AZ170" s="176" cm="1">
        <f t="array" ref="AZ170">_xlfn.XLOOKUP(AZ$1,'PY1 Data(H)'!$A$1:$BR$1,_xlfn.XLOOKUP($A170,'PY1 Data(H)'!$A$1:$A$288,'PY1 Data(H)'!$A$1:$BR$288))</f>
        <v>16858</v>
      </c>
    </row>
    <row r="171" spans="1:52" x14ac:dyDescent="0.3">
      <c r="A171">
        <v>328</v>
      </c>
      <c r="D171" s="176" cm="1">
        <f t="array" ref="D171">_xlfn.XLOOKUP(D$1,'PY1 Data(H)'!$A$1:$BR$1,_xlfn.XLOOKUP($A171,'PY1 Data(H)'!$A$1:$A$288,'PY1 Data(H)'!$A$1:$BR$288))</f>
        <v>1823154</v>
      </c>
      <c r="E171" s="176" cm="1">
        <f t="array" ref="E171">_xlfn.XLOOKUP(E$1,'PY1 Data(H)'!$A$1:$BR$1,_xlfn.XLOOKUP($A171,'PY1 Data(H)'!$A$1:$A$288,'PY1 Data(H)'!$A$1:$BR$288))</f>
        <v>420092</v>
      </c>
      <c r="F171" s="176" cm="1">
        <f t="array" ref="F171">_xlfn.XLOOKUP(F$1,'PY1 Data(H)'!$A$1:$BR$1,_xlfn.XLOOKUP($A171,'PY1 Data(H)'!$A$1:$A$288,'PY1 Data(H)'!$A$1:$BR$288))</f>
        <v>182868</v>
      </c>
      <c r="G171" s="176" cm="1">
        <f t="array" ref="G171">_xlfn.XLOOKUP(G$1,'PY1 Data(H)'!$A$1:$BR$1,_xlfn.XLOOKUP($A171,'PY1 Data(H)'!$A$1:$A$288,'PY1 Data(H)'!$A$1:$BR$288))</f>
        <v>19768271</v>
      </c>
      <c r="H171" s="176" cm="1">
        <f t="array" ref="H171">_xlfn.XLOOKUP(H$1,'PY1 Data(H)'!$A$1:$BR$1,_xlfn.XLOOKUP($A171,'PY1 Data(H)'!$A$1:$A$288,'PY1 Data(H)'!$A$1:$BR$288))</f>
        <v>20770543</v>
      </c>
      <c r="I171" s="176" cm="1">
        <f t="array" ref="I171">_xlfn.XLOOKUP(I$1,'PY1 Data(H)'!$A$1:$BR$1,_xlfn.XLOOKUP($A171,'PY1 Data(H)'!$A$1:$A$288,'PY1 Data(H)'!$A$1:$BR$288))</f>
        <v>8471694</v>
      </c>
      <c r="J171" s="176" cm="1">
        <f t="array" ref="J171">_xlfn.XLOOKUP(J$1,'PY1 Data(H)'!$A$1:$BR$1,_xlfn.XLOOKUP($A171,'PY1 Data(H)'!$A$1:$A$288,'PY1 Data(H)'!$A$1:$BR$288))</f>
        <v>95856235</v>
      </c>
      <c r="K171" s="176" cm="1">
        <f t="array" ref="K171">_xlfn.XLOOKUP(K$1,'PY1 Data(H)'!$A$1:$BR$1,_xlfn.XLOOKUP($A171,'PY1 Data(H)'!$A$1:$A$288,'PY1 Data(H)'!$A$1:$BR$288))</f>
        <v>1002200</v>
      </c>
      <c r="L171" s="176" cm="1">
        <f t="array" ref="L171">_xlfn.XLOOKUP(L$1,'PY1 Data(H)'!$A$1:$BR$1,_xlfn.XLOOKUP($A171,'PY1 Data(H)'!$A$1:$A$288,'PY1 Data(H)'!$A$1:$BR$288))</f>
        <v>0</v>
      </c>
      <c r="M171" s="176" cm="1">
        <f t="array" ref="M171">_xlfn.XLOOKUP(M$1,'PY1 Data(H)'!$A$1:$BR$1,_xlfn.XLOOKUP($A171,'PY1 Data(H)'!$A$1:$A$288,'PY1 Data(H)'!$A$1:$BR$288))</f>
        <v>941274</v>
      </c>
      <c r="N171" s="176" cm="1">
        <f t="array" ref="N171">_xlfn.XLOOKUP(N$1,'PY1 Data(H)'!$A$1:$BR$1,_xlfn.XLOOKUP($A171,'PY1 Data(H)'!$A$1:$A$288,'PY1 Data(H)'!$A$1:$BR$288))</f>
        <v>176172</v>
      </c>
      <c r="O171" s="176" cm="1">
        <f t="array" ref="O171">_xlfn.XLOOKUP(O$1,'PY1 Data(H)'!$A$1:$BR$1,_xlfn.XLOOKUP($A171,'PY1 Data(H)'!$A$1:$A$288,'PY1 Data(H)'!$A$1:$BR$288))</f>
        <v>0</v>
      </c>
      <c r="P171" s="176" cm="1">
        <f t="array" ref="P171">_xlfn.XLOOKUP(P$1,'PY1 Data(H)'!$A$1:$BR$1,_xlfn.XLOOKUP($A171,'PY1 Data(H)'!$A$1:$A$288,'PY1 Data(H)'!$A$1:$BR$288))</f>
        <v>72247736</v>
      </c>
      <c r="Q171" s="176" cm="1">
        <f t="array" ref="Q171">_xlfn.XLOOKUP(Q$1,'PY1 Data(H)'!$A$1:$BR$1,_xlfn.XLOOKUP($A171,'PY1 Data(H)'!$A$1:$A$288,'PY1 Data(H)'!$A$1:$BR$288))</f>
        <v>0</v>
      </c>
      <c r="R171" s="176" cm="1">
        <f t="array" ref="R171">_xlfn.XLOOKUP(R$1,'PY1 Data(H)'!$A$1:$BR$1,_xlfn.XLOOKUP($A171,'PY1 Data(H)'!$A$1:$A$288,'PY1 Data(H)'!$A$1:$BR$288))</f>
        <v>0</v>
      </c>
      <c r="S171" s="176" cm="1">
        <f t="array" ref="S171">_xlfn.XLOOKUP(S$1,'PY1 Data(H)'!$A$1:$BR$1,_xlfn.XLOOKUP($A171,'PY1 Data(H)'!$A$1:$A$288,'PY1 Data(H)'!$A$1:$BR$288))</f>
        <v>408502</v>
      </c>
      <c r="T171" s="176" cm="1">
        <f t="array" ref="T171">_xlfn.XLOOKUP(T$1,'PY1 Data(H)'!$A$1:$BR$1,_xlfn.XLOOKUP($A171,'PY1 Data(H)'!$A$1:$A$288,'PY1 Data(H)'!$A$1:$BR$288))</f>
        <v>1625673</v>
      </c>
      <c r="U171" s="176" cm="1">
        <f t="array" ref="U171">_xlfn.XLOOKUP(U$1,'PY1 Data(H)'!$A$1:$BR$1,_xlfn.XLOOKUP($A171,'PY1 Data(H)'!$A$1:$A$288,'PY1 Data(H)'!$A$1:$BR$288))</f>
        <v>28828715</v>
      </c>
      <c r="V171" s="176" cm="1">
        <f t="array" ref="V171">_xlfn.XLOOKUP(V$1,'PY1 Data(H)'!$A$1:$BR$1,_xlfn.XLOOKUP($A171,'PY1 Data(H)'!$A$1:$A$288,'PY1 Data(H)'!$A$1:$BR$288))</f>
        <v>0</v>
      </c>
      <c r="W171" s="176" cm="1">
        <f t="array" ref="W171">_xlfn.XLOOKUP(W$1,'PY1 Data(H)'!$A$1:$BR$1,_xlfn.XLOOKUP($A171,'PY1 Data(H)'!$A$1:$A$288,'PY1 Data(H)'!$A$1:$BR$288))</f>
        <v>0</v>
      </c>
      <c r="X171" s="176" cm="1">
        <f t="array" ref="X171">_xlfn.XLOOKUP(X$1,'PY1 Data(H)'!$A$1:$BR$1,_xlfn.XLOOKUP($A171,'PY1 Data(H)'!$A$1:$A$288,'PY1 Data(H)'!$A$1:$BR$288))</f>
        <v>5989193</v>
      </c>
      <c r="Y171" s="176" cm="1">
        <f t="array" ref="Y171">_xlfn.XLOOKUP(Y$1,'PY1 Data(H)'!$A$1:$BR$1,_xlfn.XLOOKUP($A171,'PY1 Data(H)'!$A$1:$A$288,'PY1 Data(H)'!$A$1:$BR$288))</f>
        <v>0</v>
      </c>
      <c r="Z171" s="176" cm="1">
        <f t="array" ref="Z171">_xlfn.XLOOKUP(Z$1,'PY1 Data(H)'!$A$1:$BR$1,_xlfn.XLOOKUP($A171,'PY1 Data(H)'!$A$1:$A$288,'PY1 Data(H)'!$A$1:$BR$288))</f>
        <v>14932</v>
      </c>
      <c r="AA171" s="176" cm="1">
        <f t="array" ref="AA171">_xlfn.XLOOKUP(AA$1,'PY1 Data(H)'!$A$1:$BR$1,_xlfn.XLOOKUP($A171,'PY1 Data(H)'!$A$1:$A$288,'PY1 Data(H)'!$A$1:$BR$288))</f>
        <v>0</v>
      </c>
      <c r="AB171" s="176" cm="1">
        <f t="array" ref="AB171">_xlfn.XLOOKUP(AB$1,'PY1 Data(H)'!$A$1:$BR$1,_xlfn.XLOOKUP($A171,'PY1 Data(H)'!$A$1:$A$288,'PY1 Data(H)'!$A$1:$BR$288))</f>
        <v>0</v>
      </c>
      <c r="AC171" s="176" cm="1">
        <f t="array" ref="AC171">_xlfn.XLOOKUP(AC$1,'PY1 Data(H)'!$A$1:$BR$1,_xlfn.XLOOKUP($A171,'PY1 Data(H)'!$A$1:$A$288,'PY1 Data(H)'!$A$1:$BR$288))</f>
        <v>5318170</v>
      </c>
      <c r="AD171" s="176" cm="1">
        <f t="array" ref="AD171">_xlfn.XLOOKUP(AD$1,'PY1 Data(H)'!$A$1:$BR$1,_xlfn.XLOOKUP($A171,'PY1 Data(H)'!$A$1:$A$288,'PY1 Data(H)'!$A$1:$BR$288))</f>
        <v>117203</v>
      </c>
      <c r="AE171" s="176" cm="1">
        <f t="array" ref="AE171">_xlfn.XLOOKUP(AE$1,'PY1 Data(H)'!$A$1:$BR$1,_xlfn.XLOOKUP($A171,'PY1 Data(H)'!$A$1:$A$288,'PY1 Data(H)'!$A$1:$BR$288))</f>
        <v>0</v>
      </c>
      <c r="AF171" s="176" cm="1">
        <f t="array" ref="AF171">_xlfn.XLOOKUP(AF$1,'PY1 Data(H)'!$A$1:$BR$1,_xlfn.XLOOKUP($A171,'PY1 Data(H)'!$A$1:$A$288,'PY1 Data(H)'!$A$1:$BR$288))</f>
        <v>9066617</v>
      </c>
      <c r="AG171" s="176" cm="1">
        <f t="array" ref="AG171">_xlfn.XLOOKUP(AG$1,'PY1 Data(H)'!$A$1:$BR$1,_xlfn.XLOOKUP($A171,'PY1 Data(H)'!$A$1:$A$288,'PY1 Data(H)'!$A$1:$BR$288))</f>
        <v>57924178</v>
      </c>
      <c r="AH171" s="176" cm="1">
        <f t="array" ref="AH171">_xlfn.XLOOKUP(AH$1,'PY1 Data(H)'!$A$1:$BR$1,_xlfn.XLOOKUP($A171,'PY1 Data(H)'!$A$1:$A$288,'PY1 Data(H)'!$A$1:$BR$288))</f>
        <v>157546</v>
      </c>
      <c r="AI171" s="176" cm="1">
        <f t="array" ref="AI171">_xlfn.XLOOKUP(AI$1,'PY1 Data(H)'!$A$1:$BR$1,_xlfn.XLOOKUP($A171,'PY1 Data(H)'!$A$1:$A$288,'PY1 Data(H)'!$A$1:$BR$288))</f>
        <v>0</v>
      </c>
      <c r="AJ171" s="176" cm="1">
        <f t="array" ref="AJ171">_xlfn.XLOOKUP(AJ$1,'PY1 Data(H)'!$A$1:$BR$1,_xlfn.XLOOKUP($A171,'PY1 Data(H)'!$A$1:$A$288,'PY1 Data(H)'!$A$1:$BR$288))</f>
        <v>2306441</v>
      </c>
      <c r="AK171" s="176" cm="1">
        <f t="array" ref="AK171">_xlfn.XLOOKUP(AK$1,'PY1 Data(H)'!$A$1:$BR$1,_xlfn.XLOOKUP($A171,'PY1 Data(H)'!$A$1:$A$288,'PY1 Data(H)'!$A$1:$BR$288))</f>
        <v>0</v>
      </c>
      <c r="AL171" s="176" cm="1">
        <f t="array" ref="AL171">_xlfn.XLOOKUP(AL$1,'PY1 Data(H)'!$A$1:$BR$1,_xlfn.XLOOKUP($A171,'PY1 Data(H)'!$A$1:$A$288,'PY1 Data(H)'!$A$1:$BR$288))</f>
        <v>0</v>
      </c>
      <c r="AM171" s="176" cm="1">
        <f t="array" ref="AM171">_xlfn.XLOOKUP(AM$1,'PY1 Data(H)'!$A$1:$BR$1,_xlfn.XLOOKUP($A171,'PY1 Data(H)'!$A$1:$A$288,'PY1 Data(H)'!$A$1:$BR$288))</f>
        <v>10362863</v>
      </c>
      <c r="AN171" s="176" cm="1">
        <f t="array" ref="AN171">_xlfn.XLOOKUP(AN$1,'PY1 Data(H)'!$A$1:$BR$1,_xlfn.XLOOKUP($A171,'PY1 Data(H)'!$A$1:$A$288,'PY1 Data(H)'!$A$1:$BR$288))</f>
        <v>0</v>
      </c>
      <c r="AO171" s="176" cm="1">
        <f t="array" ref="AO171">_xlfn.XLOOKUP(AO$1,'PY1 Data(H)'!$A$1:$BR$1,_xlfn.XLOOKUP($A171,'PY1 Data(H)'!$A$1:$A$288,'PY1 Data(H)'!$A$1:$BR$288))</f>
        <v>185589</v>
      </c>
      <c r="AP171" s="176" cm="1">
        <f t="array" ref="AP171">_xlfn.XLOOKUP(AP$1,'PY1 Data(H)'!$A$1:$BR$1,_xlfn.XLOOKUP($A171,'PY1 Data(H)'!$A$1:$A$288,'PY1 Data(H)'!$A$1:$BR$288))</f>
        <v>0</v>
      </c>
      <c r="AQ171" s="176" cm="1">
        <f t="array" ref="AQ171">_xlfn.XLOOKUP(AQ$1,'PY1 Data(H)'!$A$1:$BR$1,_xlfn.XLOOKUP($A171,'PY1 Data(H)'!$A$1:$A$288,'PY1 Data(H)'!$A$1:$BR$288))</f>
        <v>0</v>
      </c>
      <c r="AR171" s="176" cm="1">
        <f t="array" ref="AR171">_xlfn.XLOOKUP(AR$1,'PY1 Data(H)'!$A$1:$BR$1,_xlfn.XLOOKUP($A171,'PY1 Data(H)'!$A$1:$A$288,'PY1 Data(H)'!$A$1:$BR$288))</f>
        <v>12891</v>
      </c>
      <c r="AS171" s="176" cm="1">
        <f t="array" ref="AS171">_xlfn.XLOOKUP(AS$1,'PY1 Data(H)'!$A$1:$BR$1,_xlfn.XLOOKUP($A171,'PY1 Data(H)'!$A$1:$A$288,'PY1 Data(H)'!$A$1:$BR$288))</f>
        <v>0</v>
      </c>
      <c r="AT171" s="176" cm="1">
        <f t="array" ref="AT171">_xlfn.XLOOKUP(AT$1,'PY1 Data(H)'!$A$1:$BR$1,_xlfn.XLOOKUP($A171,'PY1 Data(H)'!$A$1:$A$288,'PY1 Data(H)'!$A$1:$BR$288))</f>
        <v>0</v>
      </c>
      <c r="AU171" s="176" cm="1">
        <f t="array" ref="AU171">_xlfn.XLOOKUP(AU$1,'PY1 Data(H)'!$A$1:$BR$1,_xlfn.XLOOKUP($A171,'PY1 Data(H)'!$A$1:$A$288,'PY1 Data(H)'!$A$1:$BR$288))</f>
        <v>2665694</v>
      </c>
      <c r="AV171" s="176" cm="1">
        <f t="array" ref="AV171">_xlfn.XLOOKUP(AV$1,'PY1 Data(H)'!$A$1:$BR$1,_xlfn.XLOOKUP($A171,'PY1 Data(H)'!$A$1:$A$288,'PY1 Data(H)'!$A$1:$BR$288))</f>
        <v>0</v>
      </c>
      <c r="AW171" s="176" cm="1">
        <f t="array" ref="AW171">_xlfn.XLOOKUP(AW$1,'PY1 Data(H)'!$A$1:$BR$1,_xlfn.XLOOKUP($A171,'PY1 Data(H)'!$A$1:$A$288,'PY1 Data(H)'!$A$1:$BR$288))</f>
        <v>0</v>
      </c>
      <c r="AX171" s="176" cm="1">
        <f t="array" ref="AX171">_xlfn.XLOOKUP(AX$1,'PY1 Data(H)'!$A$1:$BR$1,_xlfn.XLOOKUP($A171,'PY1 Data(H)'!$A$1:$A$288,'PY1 Data(H)'!$A$1:$BR$288))</f>
        <v>0</v>
      </c>
      <c r="AY171" s="176" cm="1">
        <f t="array" ref="AY171">_xlfn.XLOOKUP(AY$1,'PY1 Data(H)'!$A$1:$BR$1,_xlfn.XLOOKUP($A171,'PY1 Data(H)'!$A$1:$A$288,'PY1 Data(H)'!$A$1:$BR$288))</f>
        <v>0</v>
      </c>
      <c r="AZ171" s="176" cm="1">
        <f t="array" ref="AZ171">_xlfn.XLOOKUP(AZ$1,'PY1 Data(H)'!$A$1:$BR$1,_xlfn.XLOOKUP($A171,'PY1 Data(H)'!$A$1:$A$288,'PY1 Data(H)'!$A$1:$BR$288))</f>
        <v>4418805</v>
      </c>
    </row>
    <row r="172" spans="1:52" x14ac:dyDescent="0.3">
      <c r="D172" s="176" t="e" cm="1">
        <f t="array" ref="D172">_xlfn.XLOOKUP(D$1,'PY1 Data(H)'!$A$1:$BR$1,_xlfn.XLOOKUP($A172,'PY1 Data(H)'!$A$1:$A$288,'PY1 Data(H)'!$A$1:$BR$288))</f>
        <v>#N/A</v>
      </c>
      <c r="E172" s="176" t="e" cm="1">
        <f t="array" ref="E172">_xlfn.XLOOKUP(E$1,'PY1 Data(H)'!$A$1:$BR$1,_xlfn.XLOOKUP($A172,'PY1 Data(H)'!$A$1:$A$288,'PY1 Data(H)'!$A$1:$BR$288))</f>
        <v>#N/A</v>
      </c>
      <c r="F172" s="176" t="e" cm="1">
        <f t="array" ref="F172">_xlfn.XLOOKUP(F$1,'PY1 Data(H)'!$A$1:$BR$1,_xlfn.XLOOKUP($A172,'PY1 Data(H)'!$A$1:$A$288,'PY1 Data(H)'!$A$1:$BR$288))</f>
        <v>#N/A</v>
      </c>
      <c r="G172" s="176" t="e" cm="1">
        <f t="array" ref="G172">_xlfn.XLOOKUP(G$1,'PY1 Data(H)'!$A$1:$BR$1,_xlfn.XLOOKUP($A172,'PY1 Data(H)'!$A$1:$A$288,'PY1 Data(H)'!$A$1:$BR$288))</f>
        <v>#N/A</v>
      </c>
      <c r="H172" s="176" t="e" cm="1">
        <f t="array" ref="H172">_xlfn.XLOOKUP(H$1,'PY1 Data(H)'!$A$1:$BR$1,_xlfn.XLOOKUP($A172,'PY1 Data(H)'!$A$1:$A$288,'PY1 Data(H)'!$A$1:$BR$288))</f>
        <v>#N/A</v>
      </c>
      <c r="I172" s="176" t="e" cm="1">
        <f t="array" ref="I172">_xlfn.XLOOKUP(I$1,'PY1 Data(H)'!$A$1:$BR$1,_xlfn.XLOOKUP($A172,'PY1 Data(H)'!$A$1:$A$288,'PY1 Data(H)'!$A$1:$BR$288))</f>
        <v>#N/A</v>
      </c>
      <c r="J172" s="176" t="e" cm="1">
        <f t="array" ref="J172">_xlfn.XLOOKUP(J$1,'PY1 Data(H)'!$A$1:$BR$1,_xlfn.XLOOKUP($A172,'PY1 Data(H)'!$A$1:$A$288,'PY1 Data(H)'!$A$1:$BR$288))</f>
        <v>#N/A</v>
      </c>
      <c r="K172" s="176" t="e" cm="1">
        <f t="array" ref="K172">_xlfn.XLOOKUP(K$1,'PY1 Data(H)'!$A$1:$BR$1,_xlfn.XLOOKUP($A172,'PY1 Data(H)'!$A$1:$A$288,'PY1 Data(H)'!$A$1:$BR$288))</f>
        <v>#N/A</v>
      </c>
      <c r="L172" s="176" t="e" cm="1">
        <f t="array" ref="L172">_xlfn.XLOOKUP(L$1,'PY1 Data(H)'!$A$1:$BR$1,_xlfn.XLOOKUP($A172,'PY1 Data(H)'!$A$1:$A$288,'PY1 Data(H)'!$A$1:$BR$288))</f>
        <v>#N/A</v>
      </c>
      <c r="M172" s="176" t="e" cm="1">
        <f t="array" ref="M172">_xlfn.XLOOKUP(M$1,'PY1 Data(H)'!$A$1:$BR$1,_xlfn.XLOOKUP($A172,'PY1 Data(H)'!$A$1:$A$288,'PY1 Data(H)'!$A$1:$BR$288))</f>
        <v>#N/A</v>
      </c>
      <c r="N172" s="176" t="e" cm="1">
        <f t="array" ref="N172">_xlfn.XLOOKUP(N$1,'PY1 Data(H)'!$A$1:$BR$1,_xlfn.XLOOKUP($A172,'PY1 Data(H)'!$A$1:$A$288,'PY1 Data(H)'!$A$1:$BR$288))</f>
        <v>#N/A</v>
      </c>
      <c r="O172" s="176" t="e" cm="1">
        <f t="array" ref="O172">_xlfn.XLOOKUP(O$1,'PY1 Data(H)'!$A$1:$BR$1,_xlfn.XLOOKUP($A172,'PY1 Data(H)'!$A$1:$A$288,'PY1 Data(H)'!$A$1:$BR$288))</f>
        <v>#N/A</v>
      </c>
      <c r="P172" s="176" t="e" cm="1">
        <f t="array" ref="P172">_xlfn.XLOOKUP(P$1,'PY1 Data(H)'!$A$1:$BR$1,_xlfn.XLOOKUP($A172,'PY1 Data(H)'!$A$1:$A$288,'PY1 Data(H)'!$A$1:$BR$288))</f>
        <v>#N/A</v>
      </c>
      <c r="Q172" s="176" t="e" cm="1">
        <f t="array" ref="Q172">_xlfn.XLOOKUP(Q$1,'PY1 Data(H)'!$A$1:$BR$1,_xlfn.XLOOKUP($A172,'PY1 Data(H)'!$A$1:$A$288,'PY1 Data(H)'!$A$1:$BR$288))</f>
        <v>#N/A</v>
      </c>
      <c r="R172" s="176" t="e" cm="1">
        <f t="array" ref="R172">_xlfn.XLOOKUP(R$1,'PY1 Data(H)'!$A$1:$BR$1,_xlfn.XLOOKUP($A172,'PY1 Data(H)'!$A$1:$A$288,'PY1 Data(H)'!$A$1:$BR$288))</f>
        <v>#N/A</v>
      </c>
      <c r="S172" s="176" t="e" cm="1">
        <f t="array" ref="S172">_xlfn.XLOOKUP(S$1,'PY1 Data(H)'!$A$1:$BR$1,_xlfn.XLOOKUP($A172,'PY1 Data(H)'!$A$1:$A$288,'PY1 Data(H)'!$A$1:$BR$288))</f>
        <v>#N/A</v>
      </c>
      <c r="T172" s="176" t="e" cm="1">
        <f t="array" ref="T172">_xlfn.XLOOKUP(T$1,'PY1 Data(H)'!$A$1:$BR$1,_xlfn.XLOOKUP($A172,'PY1 Data(H)'!$A$1:$A$288,'PY1 Data(H)'!$A$1:$BR$288))</f>
        <v>#N/A</v>
      </c>
      <c r="U172" s="176" t="e" cm="1">
        <f t="array" ref="U172">_xlfn.XLOOKUP(U$1,'PY1 Data(H)'!$A$1:$BR$1,_xlfn.XLOOKUP($A172,'PY1 Data(H)'!$A$1:$A$288,'PY1 Data(H)'!$A$1:$BR$288))</f>
        <v>#N/A</v>
      </c>
      <c r="V172" s="176" t="e" cm="1">
        <f t="array" ref="V172">_xlfn.XLOOKUP(V$1,'PY1 Data(H)'!$A$1:$BR$1,_xlfn.XLOOKUP($A172,'PY1 Data(H)'!$A$1:$A$288,'PY1 Data(H)'!$A$1:$BR$288))</f>
        <v>#N/A</v>
      </c>
      <c r="W172" s="176" t="e" cm="1">
        <f t="array" ref="W172">_xlfn.XLOOKUP(W$1,'PY1 Data(H)'!$A$1:$BR$1,_xlfn.XLOOKUP($A172,'PY1 Data(H)'!$A$1:$A$288,'PY1 Data(H)'!$A$1:$BR$288))</f>
        <v>#N/A</v>
      </c>
      <c r="X172" s="176" t="e" cm="1">
        <f t="array" ref="X172">_xlfn.XLOOKUP(X$1,'PY1 Data(H)'!$A$1:$BR$1,_xlfn.XLOOKUP($A172,'PY1 Data(H)'!$A$1:$A$288,'PY1 Data(H)'!$A$1:$BR$288))</f>
        <v>#N/A</v>
      </c>
      <c r="Y172" s="176" t="e" cm="1">
        <f t="array" ref="Y172">_xlfn.XLOOKUP(Y$1,'PY1 Data(H)'!$A$1:$BR$1,_xlfn.XLOOKUP($A172,'PY1 Data(H)'!$A$1:$A$288,'PY1 Data(H)'!$A$1:$BR$288))</f>
        <v>#N/A</v>
      </c>
      <c r="Z172" s="176" t="e" cm="1">
        <f t="array" ref="Z172">_xlfn.XLOOKUP(Z$1,'PY1 Data(H)'!$A$1:$BR$1,_xlfn.XLOOKUP($A172,'PY1 Data(H)'!$A$1:$A$288,'PY1 Data(H)'!$A$1:$BR$288))</f>
        <v>#N/A</v>
      </c>
      <c r="AA172" s="176" t="e" cm="1">
        <f t="array" ref="AA172">_xlfn.XLOOKUP(AA$1,'PY1 Data(H)'!$A$1:$BR$1,_xlfn.XLOOKUP($A172,'PY1 Data(H)'!$A$1:$A$288,'PY1 Data(H)'!$A$1:$BR$288))</f>
        <v>#N/A</v>
      </c>
      <c r="AB172" s="176" t="e" cm="1">
        <f t="array" ref="AB172">_xlfn.XLOOKUP(AB$1,'PY1 Data(H)'!$A$1:$BR$1,_xlfn.XLOOKUP($A172,'PY1 Data(H)'!$A$1:$A$288,'PY1 Data(H)'!$A$1:$BR$288))</f>
        <v>#N/A</v>
      </c>
      <c r="AC172" s="176" t="e" cm="1">
        <f t="array" ref="AC172">_xlfn.XLOOKUP(AC$1,'PY1 Data(H)'!$A$1:$BR$1,_xlfn.XLOOKUP($A172,'PY1 Data(H)'!$A$1:$A$288,'PY1 Data(H)'!$A$1:$BR$288))</f>
        <v>#N/A</v>
      </c>
      <c r="AD172" s="176" t="e" cm="1">
        <f t="array" ref="AD172">_xlfn.XLOOKUP(AD$1,'PY1 Data(H)'!$A$1:$BR$1,_xlfn.XLOOKUP($A172,'PY1 Data(H)'!$A$1:$A$288,'PY1 Data(H)'!$A$1:$BR$288))</f>
        <v>#N/A</v>
      </c>
      <c r="AE172" s="176" t="e" cm="1">
        <f t="array" ref="AE172">_xlfn.XLOOKUP(AE$1,'PY1 Data(H)'!$A$1:$BR$1,_xlfn.XLOOKUP($A172,'PY1 Data(H)'!$A$1:$A$288,'PY1 Data(H)'!$A$1:$BR$288))</f>
        <v>#N/A</v>
      </c>
      <c r="AF172" s="176" t="e" cm="1">
        <f t="array" ref="AF172">_xlfn.XLOOKUP(AF$1,'PY1 Data(H)'!$A$1:$BR$1,_xlfn.XLOOKUP($A172,'PY1 Data(H)'!$A$1:$A$288,'PY1 Data(H)'!$A$1:$BR$288))</f>
        <v>#N/A</v>
      </c>
      <c r="AG172" s="176" t="e" cm="1">
        <f t="array" ref="AG172">_xlfn.XLOOKUP(AG$1,'PY1 Data(H)'!$A$1:$BR$1,_xlfn.XLOOKUP($A172,'PY1 Data(H)'!$A$1:$A$288,'PY1 Data(H)'!$A$1:$BR$288))</f>
        <v>#N/A</v>
      </c>
      <c r="AH172" s="176" t="e" cm="1">
        <f t="array" ref="AH172">_xlfn.XLOOKUP(AH$1,'PY1 Data(H)'!$A$1:$BR$1,_xlfn.XLOOKUP($A172,'PY1 Data(H)'!$A$1:$A$288,'PY1 Data(H)'!$A$1:$BR$288))</f>
        <v>#N/A</v>
      </c>
      <c r="AI172" s="176" t="e" cm="1">
        <f t="array" ref="AI172">_xlfn.XLOOKUP(AI$1,'PY1 Data(H)'!$A$1:$BR$1,_xlfn.XLOOKUP($A172,'PY1 Data(H)'!$A$1:$A$288,'PY1 Data(H)'!$A$1:$BR$288))</f>
        <v>#N/A</v>
      </c>
      <c r="AJ172" s="176" t="e" cm="1">
        <f t="array" ref="AJ172">_xlfn.XLOOKUP(AJ$1,'PY1 Data(H)'!$A$1:$BR$1,_xlfn.XLOOKUP($A172,'PY1 Data(H)'!$A$1:$A$288,'PY1 Data(H)'!$A$1:$BR$288))</f>
        <v>#N/A</v>
      </c>
      <c r="AK172" s="176" t="e" cm="1">
        <f t="array" ref="AK172">_xlfn.XLOOKUP(AK$1,'PY1 Data(H)'!$A$1:$BR$1,_xlfn.XLOOKUP($A172,'PY1 Data(H)'!$A$1:$A$288,'PY1 Data(H)'!$A$1:$BR$288))</f>
        <v>#N/A</v>
      </c>
      <c r="AL172" s="176" t="e" cm="1">
        <f t="array" ref="AL172">_xlfn.XLOOKUP(AL$1,'PY1 Data(H)'!$A$1:$BR$1,_xlfn.XLOOKUP($A172,'PY1 Data(H)'!$A$1:$A$288,'PY1 Data(H)'!$A$1:$BR$288))</f>
        <v>#N/A</v>
      </c>
      <c r="AM172" s="176" t="e" cm="1">
        <f t="array" ref="AM172">_xlfn.XLOOKUP(AM$1,'PY1 Data(H)'!$A$1:$BR$1,_xlfn.XLOOKUP($A172,'PY1 Data(H)'!$A$1:$A$288,'PY1 Data(H)'!$A$1:$BR$288))</f>
        <v>#N/A</v>
      </c>
      <c r="AN172" s="176" t="e" cm="1">
        <f t="array" ref="AN172">_xlfn.XLOOKUP(AN$1,'PY1 Data(H)'!$A$1:$BR$1,_xlfn.XLOOKUP($A172,'PY1 Data(H)'!$A$1:$A$288,'PY1 Data(H)'!$A$1:$BR$288))</f>
        <v>#N/A</v>
      </c>
      <c r="AO172" s="176" t="e" cm="1">
        <f t="array" ref="AO172">_xlfn.XLOOKUP(AO$1,'PY1 Data(H)'!$A$1:$BR$1,_xlfn.XLOOKUP($A172,'PY1 Data(H)'!$A$1:$A$288,'PY1 Data(H)'!$A$1:$BR$288))</f>
        <v>#N/A</v>
      </c>
      <c r="AP172" s="176" t="e" cm="1">
        <f t="array" ref="AP172">_xlfn.XLOOKUP(AP$1,'PY1 Data(H)'!$A$1:$BR$1,_xlfn.XLOOKUP($A172,'PY1 Data(H)'!$A$1:$A$288,'PY1 Data(H)'!$A$1:$BR$288))</f>
        <v>#N/A</v>
      </c>
      <c r="AQ172" s="176" t="e" cm="1">
        <f t="array" ref="AQ172">_xlfn.XLOOKUP(AQ$1,'PY1 Data(H)'!$A$1:$BR$1,_xlfn.XLOOKUP($A172,'PY1 Data(H)'!$A$1:$A$288,'PY1 Data(H)'!$A$1:$BR$288))</f>
        <v>#N/A</v>
      </c>
      <c r="AR172" s="176" t="e" cm="1">
        <f t="array" ref="AR172">_xlfn.XLOOKUP(AR$1,'PY1 Data(H)'!$A$1:$BR$1,_xlfn.XLOOKUP($A172,'PY1 Data(H)'!$A$1:$A$288,'PY1 Data(H)'!$A$1:$BR$288))</f>
        <v>#N/A</v>
      </c>
      <c r="AS172" s="176" t="e" cm="1">
        <f t="array" ref="AS172">_xlfn.XLOOKUP(AS$1,'PY1 Data(H)'!$A$1:$BR$1,_xlfn.XLOOKUP($A172,'PY1 Data(H)'!$A$1:$A$288,'PY1 Data(H)'!$A$1:$BR$288))</f>
        <v>#N/A</v>
      </c>
      <c r="AT172" s="176" t="e" cm="1">
        <f t="array" ref="AT172">_xlfn.XLOOKUP(AT$1,'PY1 Data(H)'!$A$1:$BR$1,_xlfn.XLOOKUP($A172,'PY1 Data(H)'!$A$1:$A$288,'PY1 Data(H)'!$A$1:$BR$288))</f>
        <v>#N/A</v>
      </c>
      <c r="AU172" s="176" t="e" cm="1">
        <f t="array" ref="AU172">_xlfn.XLOOKUP(AU$1,'PY1 Data(H)'!$A$1:$BR$1,_xlfn.XLOOKUP($A172,'PY1 Data(H)'!$A$1:$A$288,'PY1 Data(H)'!$A$1:$BR$288))</f>
        <v>#N/A</v>
      </c>
      <c r="AV172" s="176" t="e" cm="1">
        <f t="array" ref="AV172">_xlfn.XLOOKUP(AV$1,'PY1 Data(H)'!$A$1:$BR$1,_xlfn.XLOOKUP($A172,'PY1 Data(H)'!$A$1:$A$288,'PY1 Data(H)'!$A$1:$BR$288))</f>
        <v>#N/A</v>
      </c>
      <c r="AW172" s="176" t="e" cm="1">
        <f t="array" ref="AW172">_xlfn.XLOOKUP(AW$1,'PY1 Data(H)'!$A$1:$BR$1,_xlfn.XLOOKUP($A172,'PY1 Data(H)'!$A$1:$A$288,'PY1 Data(H)'!$A$1:$BR$288))</f>
        <v>#N/A</v>
      </c>
      <c r="AX172" s="176" t="e" cm="1">
        <f t="array" ref="AX172">_xlfn.XLOOKUP(AX$1,'PY1 Data(H)'!$A$1:$BR$1,_xlfn.XLOOKUP($A172,'PY1 Data(H)'!$A$1:$A$288,'PY1 Data(H)'!$A$1:$BR$288))</f>
        <v>#N/A</v>
      </c>
      <c r="AY172" s="176" t="e" cm="1">
        <f t="array" ref="AY172">_xlfn.XLOOKUP(AY$1,'PY1 Data(H)'!$A$1:$BR$1,_xlfn.XLOOKUP($A172,'PY1 Data(H)'!$A$1:$A$288,'PY1 Data(H)'!$A$1:$BR$288))</f>
        <v>#N/A</v>
      </c>
      <c r="AZ172" s="176" t="e" cm="1">
        <f t="array" ref="AZ172">_xlfn.XLOOKUP(AZ$1,'PY1 Data(H)'!$A$1:$BR$1,_xlfn.XLOOKUP($A172,'PY1 Data(H)'!$A$1:$A$288,'PY1 Data(H)'!$A$1:$BR$288))</f>
        <v>#N/A</v>
      </c>
    </row>
    <row r="173" spans="1:52" x14ac:dyDescent="0.3">
      <c r="D173" s="176" t="e" cm="1">
        <f t="array" ref="D173">_xlfn.XLOOKUP(D$1,'PY1 Data(H)'!$A$1:$BR$1,_xlfn.XLOOKUP($A173,'PY1 Data(H)'!$A$1:$A$288,'PY1 Data(H)'!$A$1:$BR$288))</f>
        <v>#N/A</v>
      </c>
      <c r="E173" s="176" t="e" cm="1">
        <f t="array" ref="E173">_xlfn.XLOOKUP(E$1,'PY1 Data(H)'!$A$1:$BR$1,_xlfn.XLOOKUP($A173,'PY1 Data(H)'!$A$1:$A$288,'PY1 Data(H)'!$A$1:$BR$288))</f>
        <v>#N/A</v>
      </c>
      <c r="F173" s="176" t="e" cm="1">
        <f t="array" ref="F173">_xlfn.XLOOKUP(F$1,'PY1 Data(H)'!$A$1:$BR$1,_xlfn.XLOOKUP($A173,'PY1 Data(H)'!$A$1:$A$288,'PY1 Data(H)'!$A$1:$BR$288))</f>
        <v>#N/A</v>
      </c>
      <c r="G173" s="176" t="e" cm="1">
        <f t="array" ref="G173">_xlfn.XLOOKUP(G$1,'PY1 Data(H)'!$A$1:$BR$1,_xlfn.XLOOKUP($A173,'PY1 Data(H)'!$A$1:$A$288,'PY1 Data(H)'!$A$1:$BR$288))</f>
        <v>#N/A</v>
      </c>
      <c r="H173" s="176" t="e" cm="1">
        <f t="array" ref="H173">_xlfn.XLOOKUP(H$1,'PY1 Data(H)'!$A$1:$BR$1,_xlfn.XLOOKUP($A173,'PY1 Data(H)'!$A$1:$A$288,'PY1 Data(H)'!$A$1:$BR$288))</f>
        <v>#N/A</v>
      </c>
      <c r="I173" s="176" t="e" cm="1">
        <f t="array" ref="I173">_xlfn.XLOOKUP(I$1,'PY1 Data(H)'!$A$1:$BR$1,_xlfn.XLOOKUP($A173,'PY1 Data(H)'!$A$1:$A$288,'PY1 Data(H)'!$A$1:$BR$288))</f>
        <v>#N/A</v>
      </c>
      <c r="J173" s="176" t="e" cm="1">
        <f t="array" ref="J173">_xlfn.XLOOKUP(J$1,'PY1 Data(H)'!$A$1:$BR$1,_xlfn.XLOOKUP($A173,'PY1 Data(H)'!$A$1:$A$288,'PY1 Data(H)'!$A$1:$BR$288))</f>
        <v>#N/A</v>
      </c>
      <c r="K173" s="176" t="e" cm="1">
        <f t="array" ref="K173">_xlfn.XLOOKUP(K$1,'PY1 Data(H)'!$A$1:$BR$1,_xlfn.XLOOKUP($A173,'PY1 Data(H)'!$A$1:$A$288,'PY1 Data(H)'!$A$1:$BR$288))</f>
        <v>#N/A</v>
      </c>
      <c r="L173" s="176" t="e" cm="1">
        <f t="array" ref="L173">_xlfn.XLOOKUP(L$1,'PY1 Data(H)'!$A$1:$BR$1,_xlfn.XLOOKUP($A173,'PY1 Data(H)'!$A$1:$A$288,'PY1 Data(H)'!$A$1:$BR$288))</f>
        <v>#N/A</v>
      </c>
      <c r="M173" s="176" t="e" cm="1">
        <f t="array" ref="M173">_xlfn.XLOOKUP(M$1,'PY1 Data(H)'!$A$1:$BR$1,_xlfn.XLOOKUP($A173,'PY1 Data(H)'!$A$1:$A$288,'PY1 Data(H)'!$A$1:$BR$288))</f>
        <v>#N/A</v>
      </c>
      <c r="N173" s="176" t="e" cm="1">
        <f t="array" ref="N173">_xlfn.XLOOKUP(N$1,'PY1 Data(H)'!$A$1:$BR$1,_xlfn.XLOOKUP($A173,'PY1 Data(H)'!$A$1:$A$288,'PY1 Data(H)'!$A$1:$BR$288))</f>
        <v>#N/A</v>
      </c>
      <c r="O173" s="176" t="e" cm="1">
        <f t="array" ref="O173">_xlfn.XLOOKUP(O$1,'PY1 Data(H)'!$A$1:$BR$1,_xlfn.XLOOKUP($A173,'PY1 Data(H)'!$A$1:$A$288,'PY1 Data(H)'!$A$1:$BR$288))</f>
        <v>#N/A</v>
      </c>
      <c r="P173" s="176" t="e" cm="1">
        <f t="array" ref="P173">_xlfn.XLOOKUP(P$1,'PY1 Data(H)'!$A$1:$BR$1,_xlfn.XLOOKUP($A173,'PY1 Data(H)'!$A$1:$A$288,'PY1 Data(H)'!$A$1:$BR$288))</f>
        <v>#N/A</v>
      </c>
      <c r="Q173" s="176" t="e" cm="1">
        <f t="array" ref="Q173">_xlfn.XLOOKUP(Q$1,'PY1 Data(H)'!$A$1:$BR$1,_xlfn.XLOOKUP($A173,'PY1 Data(H)'!$A$1:$A$288,'PY1 Data(H)'!$A$1:$BR$288))</f>
        <v>#N/A</v>
      </c>
      <c r="R173" s="176" t="e" cm="1">
        <f t="array" ref="R173">_xlfn.XLOOKUP(R$1,'PY1 Data(H)'!$A$1:$BR$1,_xlfn.XLOOKUP($A173,'PY1 Data(H)'!$A$1:$A$288,'PY1 Data(H)'!$A$1:$BR$288))</f>
        <v>#N/A</v>
      </c>
      <c r="S173" s="176" t="e" cm="1">
        <f t="array" ref="S173">_xlfn.XLOOKUP(S$1,'PY1 Data(H)'!$A$1:$BR$1,_xlfn.XLOOKUP($A173,'PY1 Data(H)'!$A$1:$A$288,'PY1 Data(H)'!$A$1:$BR$288))</f>
        <v>#N/A</v>
      </c>
      <c r="T173" s="176" t="e" cm="1">
        <f t="array" ref="T173">_xlfn.XLOOKUP(T$1,'PY1 Data(H)'!$A$1:$BR$1,_xlfn.XLOOKUP($A173,'PY1 Data(H)'!$A$1:$A$288,'PY1 Data(H)'!$A$1:$BR$288))</f>
        <v>#N/A</v>
      </c>
      <c r="U173" s="176" t="e" cm="1">
        <f t="array" ref="U173">_xlfn.XLOOKUP(U$1,'PY1 Data(H)'!$A$1:$BR$1,_xlfn.XLOOKUP($A173,'PY1 Data(H)'!$A$1:$A$288,'PY1 Data(H)'!$A$1:$BR$288))</f>
        <v>#N/A</v>
      </c>
      <c r="V173" s="176" t="e" cm="1">
        <f t="array" ref="V173">_xlfn.XLOOKUP(V$1,'PY1 Data(H)'!$A$1:$BR$1,_xlfn.XLOOKUP($A173,'PY1 Data(H)'!$A$1:$A$288,'PY1 Data(H)'!$A$1:$BR$288))</f>
        <v>#N/A</v>
      </c>
      <c r="W173" s="176" t="e" cm="1">
        <f t="array" ref="W173">_xlfn.XLOOKUP(W$1,'PY1 Data(H)'!$A$1:$BR$1,_xlfn.XLOOKUP($A173,'PY1 Data(H)'!$A$1:$A$288,'PY1 Data(H)'!$A$1:$BR$288))</f>
        <v>#N/A</v>
      </c>
      <c r="X173" s="176" t="e" cm="1">
        <f t="array" ref="X173">_xlfn.XLOOKUP(X$1,'PY1 Data(H)'!$A$1:$BR$1,_xlfn.XLOOKUP($A173,'PY1 Data(H)'!$A$1:$A$288,'PY1 Data(H)'!$A$1:$BR$288))</f>
        <v>#N/A</v>
      </c>
      <c r="Y173" s="176" t="e" cm="1">
        <f t="array" ref="Y173">_xlfn.XLOOKUP(Y$1,'PY1 Data(H)'!$A$1:$BR$1,_xlfn.XLOOKUP($A173,'PY1 Data(H)'!$A$1:$A$288,'PY1 Data(H)'!$A$1:$BR$288))</f>
        <v>#N/A</v>
      </c>
      <c r="Z173" s="176" t="e" cm="1">
        <f t="array" ref="Z173">_xlfn.XLOOKUP(Z$1,'PY1 Data(H)'!$A$1:$BR$1,_xlfn.XLOOKUP($A173,'PY1 Data(H)'!$A$1:$A$288,'PY1 Data(H)'!$A$1:$BR$288))</f>
        <v>#N/A</v>
      </c>
      <c r="AA173" s="176" t="e" cm="1">
        <f t="array" ref="AA173">_xlfn.XLOOKUP(AA$1,'PY1 Data(H)'!$A$1:$BR$1,_xlfn.XLOOKUP($A173,'PY1 Data(H)'!$A$1:$A$288,'PY1 Data(H)'!$A$1:$BR$288))</f>
        <v>#N/A</v>
      </c>
      <c r="AB173" s="176" t="e" cm="1">
        <f t="array" ref="AB173">_xlfn.XLOOKUP(AB$1,'PY1 Data(H)'!$A$1:$BR$1,_xlfn.XLOOKUP($A173,'PY1 Data(H)'!$A$1:$A$288,'PY1 Data(H)'!$A$1:$BR$288))</f>
        <v>#N/A</v>
      </c>
      <c r="AC173" s="176" t="e" cm="1">
        <f t="array" ref="AC173">_xlfn.XLOOKUP(AC$1,'PY1 Data(H)'!$A$1:$BR$1,_xlfn.XLOOKUP($A173,'PY1 Data(H)'!$A$1:$A$288,'PY1 Data(H)'!$A$1:$BR$288))</f>
        <v>#N/A</v>
      </c>
      <c r="AD173" s="176" t="e" cm="1">
        <f t="array" ref="AD173">_xlfn.XLOOKUP(AD$1,'PY1 Data(H)'!$A$1:$BR$1,_xlfn.XLOOKUP($A173,'PY1 Data(H)'!$A$1:$A$288,'PY1 Data(H)'!$A$1:$BR$288))</f>
        <v>#N/A</v>
      </c>
      <c r="AE173" s="176" t="e" cm="1">
        <f t="array" ref="AE173">_xlfn.XLOOKUP(AE$1,'PY1 Data(H)'!$A$1:$BR$1,_xlfn.XLOOKUP($A173,'PY1 Data(H)'!$A$1:$A$288,'PY1 Data(H)'!$A$1:$BR$288))</f>
        <v>#N/A</v>
      </c>
      <c r="AF173" s="176" t="e" cm="1">
        <f t="array" ref="AF173">_xlfn.XLOOKUP(AF$1,'PY1 Data(H)'!$A$1:$BR$1,_xlfn.XLOOKUP($A173,'PY1 Data(H)'!$A$1:$A$288,'PY1 Data(H)'!$A$1:$BR$288))</f>
        <v>#N/A</v>
      </c>
      <c r="AG173" s="176" t="e" cm="1">
        <f t="array" ref="AG173">_xlfn.XLOOKUP(AG$1,'PY1 Data(H)'!$A$1:$BR$1,_xlfn.XLOOKUP($A173,'PY1 Data(H)'!$A$1:$A$288,'PY1 Data(H)'!$A$1:$BR$288))</f>
        <v>#N/A</v>
      </c>
      <c r="AH173" s="176" t="e" cm="1">
        <f t="array" ref="AH173">_xlfn.XLOOKUP(AH$1,'PY1 Data(H)'!$A$1:$BR$1,_xlfn.XLOOKUP($A173,'PY1 Data(H)'!$A$1:$A$288,'PY1 Data(H)'!$A$1:$BR$288))</f>
        <v>#N/A</v>
      </c>
      <c r="AI173" s="176" t="e" cm="1">
        <f t="array" ref="AI173">_xlfn.XLOOKUP(AI$1,'PY1 Data(H)'!$A$1:$BR$1,_xlfn.XLOOKUP($A173,'PY1 Data(H)'!$A$1:$A$288,'PY1 Data(H)'!$A$1:$BR$288))</f>
        <v>#N/A</v>
      </c>
      <c r="AJ173" s="176" t="e" cm="1">
        <f t="array" ref="AJ173">_xlfn.XLOOKUP(AJ$1,'PY1 Data(H)'!$A$1:$BR$1,_xlfn.XLOOKUP($A173,'PY1 Data(H)'!$A$1:$A$288,'PY1 Data(H)'!$A$1:$BR$288))</f>
        <v>#N/A</v>
      </c>
      <c r="AK173" s="176" t="e" cm="1">
        <f t="array" ref="AK173">_xlfn.XLOOKUP(AK$1,'PY1 Data(H)'!$A$1:$BR$1,_xlfn.XLOOKUP($A173,'PY1 Data(H)'!$A$1:$A$288,'PY1 Data(H)'!$A$1:$BR$288))</f>
        <v>#N/A</v>
      </c>
      <c r="AL173" s="176" t="e" cm="1">
        <f t="array" ref="AL173">_xlfn.XLOOKUP(AL$1,'PY1 Data(H)'!$A$1:$BR$1,_xlfn.XLOOKUP($A173,'PY1 Data(H)'!$A$1:$A$288,'PY1 Data(H)'!$A$1:$BR$288))</f>
        <v>#N/A</v>
      </c>
      <c r="AM173" s="176" t="e" cm="1">
        <f t="array" ref="AM173">_xlfn.XLOOKUP(AM$1,'PY1 Data(H)'!$A$1:$BR$1,_xlfn.XLOOKUP($A173,'PY1 Data(H)'!$A$1:$A$288,'PY1 Data(H)'!$A$1:$BR$288))</f>
        <v>#N/A</v>
      </c>
      <c r="AN173" s="176" t="e" cm="1">
        <f t="array" ref="AN173">_xlfn.XLOOKUP(AN$1,'PY1 Data(H)'!$A$1:$BR$1,_xlfn.XLOOKUP($A173,'PY1 Data(H)'!$A$1:$A$288,'PY1 Data(H)'!$A$1:$BR$288))</f>
        <v>#N/A</v>
      </c>
      <c r="AO173" s="176" t="e" cm="1">
        <f t="array" ref="AO173">_xlfn.XLOOKUP(AO$1,'PY1 Data(H)'!$A$1:$BR$1,_xlfn.XLOOKUP($A173,'PY1 Data(H)'!$A$1:$A$288,'PY1 Data(H)'!$A$1:$BR$288))</f>
        <v>#N/A</v>
      </c>
      <c r="AP173" s="176" t="e" cm="1">
        <f t="array" ref="AP173">_xlfn.XLOOKUP(AP$1,'PY1 Data(H)'!$A$1:$BR$1,_xlfn.XLOOKUP($A173,'PY1 Data(H)'!$A$1:$A$288,'PY1 Data(H)'!$A$1:$BR$288))</f>
        <v>#N/A</v>
      </c>
      <c r="AQ173" s="176" t="e" cm="1">
        <f t="array" ref="AQ173">_xlfn.XLOOKUP(AQ$1,'PY1 Data(H)'!$A$1:$BR$1,_xlfn.XLOOKUP($A173,'PY1 Data(H)'!$A$1:$A$288,'PY1 Data(H)'!$A$1:$BR$288))</f>
        <v>#N/A</v>
      </c>
      <c r="AR173" s="176" t="e" cm="1">
        <f t="array" ref="AR173">_xlfn.XLOOKUP(AR$1,'PY1 Data(H)'!$A$1:$BR$1,_xlfn.XLOOKUP($A173,'PY1 Data(H)'!$A$1:$A$288,'PY1 Data(H)'!$A$1:$BR$288))</f>
        <v>#N/A</v>
      </c>
      <c r="AS173" s="176" t="e" cm="1">
        <f t="array" ref="AS173">_xlfn.XLOOKUP(AS$1,'PY1 Data(H)'!$A$1:$BR$1,_xlfn.XLOOKUP($A173,'PY1 Data(H)'!$A$1:$A$288,'PY1 Data(H)'!$A$1:$BR$288))</f>
        <v>#N/A</v>
      </c>
      <c r="AT173" s="176" t="e" cm="1">
        <f t="array" ref="AT173">_xlfn.XLOOKUP(AT$1,'PY1 Data(H)'!$A$1:$BR$1,_xlfn.XLOOKUP($A173,'PY1 Data(H)'!$A$1:$A$288,'PY1 Data(H)'!$A$1:$BR$288))</f>
        <v>#N/A</v>
      </c>
      <c r="AU173" s="176" t="e" cm="1">
        <f t="array" ref="AU173">_xlfn.XLOOKUP(AU$1,'PY1 Data(H)'!$A$1:$BR$1,_xlfn.XLOOKUP($A173,'PY1 Data(H)'!$A$1:$A$288,'PY1 Data(H)'!$A$1:$BR$288))</f>
        <v>#N/A</v>
      </c>
      <c r="AV173" s="176" t="e" cm="1">
        <f t="array" ref="AV173">_xlfn.XLOOKUP(AV$1,'PY1 Data(H)'!$A$1:$BR$1,_xlfn.XLOOKUP($A173,'PY1 Data(H)'!$A$1:$A$288,'PY1 Data(H)'!$A$1:$BR$288))</f>
        <v>#N/A</v>
      </c>
      <c r="AW173" s="176" t="e" cm="1">
        <f t="array" ref="AW173">_xlfn.XLOOKUP(AW$1,'PY1 Data(H)'!$A$1:$BR$1,_xlfn.XLOOKUP($A173,'PY1 Data(H)'!$A$1:$A$288,'PY1 Data(H)'!$A$1:$BR$288))</f>
        <v>#N/A</v>
      </c>
      <c r="AX173" s="176" t="e" cm="1">
        <f t="array" ref="AX173">_xlfn.XLOOKUP(AX$1,'PY1 Data(H)'!$A$1:$BR$1,_xlfn.XLOOKUP($A173,'PY1 Data(H)'!$A$1:$A$288,'PY1 Data(H)'!$A$1:$BR$288))</f>
        <v>#N/A</v>
      </c>
      <c r="AY173" s="176" t="e" cm="1">
        <f t="array" ref="AY173">_xlfn.XLOOKUP(AY$1,'PY1 Data(H)'!$A$1:$BR$1,_xlfn.XLOOKUP($A173,'PY1 Data(H)'!$A$1:$A$288,'PY1 Data(H)'!$A$1:$BR$288))</f>
        <v>#N/A</v>
      </c>
      <c r="AZ173" s="176" t="e" cm="1">
        <f t="array" ref="AZ173">_xlfn.XLOOKUP(AZ$1,'PY1 Data(H)'!$A$1:$BR$1,_xlfn.XLOOKUP($A173,'PY1 Data(H)'!$A$1:$A$288,'PY1 Data(H)'!$A$1:$BR$288))</f>
        <v>#N/A</v>
      </c>
    </row>
    <row r="174" spans="1:52" x14ac:dyDescent="0.3">
      <c r="D174" s="176" t="e" cm="1">
        <f t="array" ref="D174">_xlfn.XLOOKUP(D$1,'PY1 Data(H)'!$A$1:$BR$1,_xlfn.XLOOKUP($A174,'PY1 Data(H)'!$A$1:$A$288,'PY1 Data(H)'!$A$1:$BR$288))</f>
        <v>#N/A</v>
      </c>
      <c r="E174" s="176" t="e" cm="1">
        <f t="array" ref="E174">_xlfn.XLOOKUP(E$1,'PY1 Data(H)'!$A$1:$BR$1,_xlfn.XLOOKUP($A174,'PY1 Data(H)'!$A$1:$A$288,'PY1 Data(H)'!$A$1:$BR$288))</f>
        <v>#N/A</v>
      </c>
      <c r="F174" s="176" t="e" cm="1">
        <f t="array" ref="F174">_xlfn.XLOOKUP(F$1,'PY1 Data(H)'!$A$1:$BR$1,_xlfn.XLOOKUP($A174,'PY1 Data(H)'!$A$1:$A$288,'PY1 Data(H)'!$A$1:$BR$288))</f>
        <v>#N/A</v>
      </c>
      <c r="G174" s="176" t="e" cm="1">
        <f t="array" ref="G174">_xlfn.XLOOKUP(G$1,'PY1 Data(H)'!$A$1:$BR$1,_xlfn.XLOOKUP($A174,'PY1 Data(H)'!$A$1:$A$288,'PY1 Data(H)'!$A$1:$BR$288))</f>
        <v>#N/A</v>
      </c>
      <c r="H174" s="176" t="e" cm="1">
        <f t="array" ref="H174">_xlfn.XLOOKUP(H$1,'PY1 Data(H)'!$A$1:$BR$1,_xlfn.XLOOKUP($A174,'PY1 Data(H)'!$A$1:$A$288,'PY1 Data(H)'!$A$1:$BR$288))</f>
        <v>#N/A</v>
      </c>
      <c r="I174" s="176" t="e" cm="1">
        <f t="array" ref="I174">_xlfn.XLOOKUP(I$1,'PY1 Data(H)'!$A$1:$BR$1,_xlfn.XLOOKUP($A174,'PY1 Data(H)'!$A$1:$A$288,'PY1 Data(H)'!$A$1:$BR$288))</f>
        <v>#N/A</v>
      </c>
      <c r="J174" s="176" t="e" cm="1">
        <f t="array" ref="J174">_xlfn.XLOOKUP(J$1,'PY1 Data(H)'!$A$1:$BR$1,_xlfn.XLOOKUP($A174,'PY1 Data(H)'!$A$1:$A$288,'PY1 Data(H)'!$A$1:$BR$288))</f>
        <v>#N/A</v>
      </c>
      <c r="K174" s="176" t="e" cm="1">
        <f t="array" ref="K174">_xlfn.XLOOKUP(K$1,'PY1 Data(H)'!$A$1:$BR$1,_xlfn.XLOOKUP($A174,'PY1 Data(H)'!$A$1:$A$288,'PY1 Data(H)'!$A$1:$BR$288))</f>
        <v>#N/A</v>
      </c>
      <c r="L174" s="176" t="e" cm="1">
        <f t="array" ref="L174">_xlfn.XLOOKUP(L$1,'PY1 Data(H)'!$A$1:$BR$1,_xlfn.XLOOKUP($A174,'PY1 Data(H)'!$A$1:$A$288,'PY1 Data(H)'!$A$1:$BR$288))</f>
        <v>#N/A</v>
      </c>
      <c r="M174" s="176" t="e" cm="1">
        <f t="array" ref="M174">_xlfn.XLOOKUP(M$1,'PY1 Data(H)'!$A$1:$BR$1,_xlfn.XLOOKUP($A174,'PY1 Data(H)'!$A$1:$A$288,'PY1 Data(H)'!$A$1:$BR$288))</f>
        <v>#N/A</v>
      </c>
      <c r="N174" s="176" t="e" cm="1">
        <f t="array" ref="N174">_xlfn.XLOOKUP(N$1,'PY1 Data(H)'!$A$1:$BR$1,_xlfn.XLOOKUP($A174,'PY1 Data(H)'!$A$1:$A$288,'PY1 Data(H)'!$A$1:$BR$288))</f>
        <v>#N/A</v>
      </c>
      <c r="O174" s="176" t="e" cm="1">
        <f t="array" ref="O174">_xlfn.XLOOKUP(O$1,'PY1 Data(H)'!$A$1:$BR$1,_xlfn.XLOOKUP($A174,'PY1 Data(H)'!$A$1:$A$288,'PY1 Data(H)'!$A$1:$BR$288))</f>
        <v>#N/A</v>
      </c>
      <c r="P174" s="176" t="e" cm="1">
        <f t="array" ref="P174">_xlfn.XLOOKUP(P$1,'PY1 Data(H)'!$A$1:$BR$1,_xlfn.XLOOKUP($A174,'PY1 Data(H)'!$A$1:$A$288,'PY1 Data(H)'!$A$1:$BR$288))</f>
        <v>#N/A</v>
      </c>
      <c r="Q174" s="176" t="e" cm="1">
        <f t="array" ref="Q174">_xlfn.XLOOKUP(Q$1,'PY1 Data(H)'!$A$1:$BR$1,_xlfn.XLOOKUP($A174,'PY1 Data(H)'!$A$1:$A$288,'PY1 Data(H)'!$A$1:$BR$288))</f>
        <v>#N/A</v>
      </c>
      <c r="R174" s="176" t="e" cm="1">
        <f t="array" ref="R174">_xlfn.XLOOKUP(R$1,'PY1 Data(H)'!$A$1:$BR$1,_xlfn.XLOOKUP($A174,'PY1 Data(H)'!$A$1:$A$288,'PY1 Data(H)'!$A$1:$BR$288))</f>
        <v>#N/A</v>
      </c>
      <c r="S174" s="176" t="e" cm="1">
        <f t="array" ref="S174">_xlfn.XLOOKUP(S$1,'PY1 Data(H)'!$A$1:$BR$1,_xlfn.XLOOKUP($A174,'PY1 Data(H)'!$A$1:$A$288,'PY1 Data(H)'!$A$1:$BR$288))</f>
        <v>#N/A</v>
      </c>
      <c r="T174" s="176" t="e" cm="1">
        <f t="array" ref="T174">_xlfn.XLOOKUP(T$1,'PY1 Data(H)'!$A$1:$BR$1,_xlfn.XLOOKUP($A174,'PY1 Data(H)'!$A$1:$A$288,'PY1 Data(H)'!$A$1:$BR$288))</f>
        <v>#N/A</v>
      </c>
      <c r="U174" s="176" t="e" cm="1">
        <f t="array" ref="U174">_xlfn.XLOOKUP(U$1,'PY1 Data(H)'!$A$1:$BR$1,_xlfn.XLOOKUP($A174,'PY1 Data(H)'!$A$1:$A$288,'PY1 Data(H)'!$A$1:$BR$288))</f>
        <v>#N/A</v>
      </c>
      <c r="V174" s="176" t="e" cm="1">
        <f t="array" ref="V174">_xlfn.XLOOKUP(V$1,'PY1 Data(H)'!$A$1:$BR$1,_xlfn.XLOOKUP($A174,'PY1 Data(H)'!$A$1:$A$288,'PY1 Data(H)'!$A$1:$BR$288))</f>
        <v>#N/A</v>
      </c>
      <c r="W174" s="176" t="e" cm="1">
        <f t="array" ref="W174">_xlfn.XLOOKUP(W$1,'PY1 Data(H)'!$A$1:$BR$1,_xlfn.XLOOKUP($A174,'PY1 Data(H)'!$A$1:$A$288,'PY1 Data(H)'!$A$1:$BR$288))</f>
        <v>#N/A</v>
      </c>
      <c r="X174" s="176" t="e" cm="1">
        <f t="array" ref="X174">_xlfn.XLOOKUP(X$1,'PY1 Data(H)'!$A$1:$BR$1,_xlfn.XLOOKUP($A174,'PY1 Data(H)'!$A$1:$A$288,'PY1 Data(H)'!$A$1:$BR$288))</f>
        <v>#N/A</v>
      </c>
      <c r="Y174" s="176" t="e" cm="1">
        <f t="array" ref="Y174">_xlfn.XLOOKUP(Y$1,'PY1 Data(H)'!$A$1:$BR$1,_xlfn.XLOOKUP($A174,'PY1 Data(H)'!$A$1:$A$288,'PY1 Data(H)'!$A$1:$BR$288))</f>
        <v>#N/A</v>
      </c>
      <c r="Z174" s="176" t="e" cm="1">
        <f t="array" ref="Z174">_xlfn.XLOOKUP(Z$1,'PY1 Data(H)'!$A$1:$BR$1,_xlfn.XLOOKUP($A174,'PY1 Data(H)'!$A$1:$A$288,'PY1 Data(H)'!$A$1:$BR$288))</f>
        <v>#N/A</v>
      </c>
      <c r="AA174" s="176" t="e" cm="1">
        <f t="array" ref="AA174">_xlfn.XLOOKUP(AA$1,'PY1 Data(H)'!$A$1:$BR$1,_xlfn.XLOOKUP($A174,'PY1 Data(H)'!$A$1:$A$288,'PY1 Data(H)'!$A$1:$BR$288))</f>
        <v>#N/A</v>
      </c>
      <c r="AB174" s="176" t="e" cm="1">
        <f t="array" ref="AB174">_xlfn.XLOOKUP(AB$1,'PY1 Data(H)'!$A$1:$BR$1,_xlfn.XLOOKUP($A174,'PY1 Data(H)'!$A$1:$A$288,'PY1 Data(H)'!$A$1:$BR$288))</f>
        <v>#N/A</v>
      </c>
      <c r="AC174" s="176" t="e" cm="1">
        <f t="array" ref="AC174">_xlfn.XLOOKUP(AC$1,'PY1 Data(H)'!$A$1:$BR$1,_xlfn.XLOOKUP($A174,'PY1 Data(H)'!$A$1:$A$288,'PY1 Data(H)'!$A$1:$BR$288))</f>
        <v>#N/A</v>
      </c>
      <c r="AD174" s="176" t="e" cm="1">
        <f t="array" ref="AD174">_xlfn.XLOOKUP(AD$1,'PY1 Data(H)'!$A$1:$BR$1,_xlfn.XLOOKUP($A174,'PY1 Data(H)'!$A$1:$A$288,'PY1 Data(H)'!$A$1:$BR$288))</f>
        <v>#N/A</v>
      </c>
      <c r="AE174" s="176" t="e" cm="1">
        <f t="array" ref="AE174">_xlfn.XLOOKUP(AE$1,'PY1 Data(H)'!$A$1:$BR$1,_xlfn.XLOOKUP($A174,'PY1 Data(H)'!$A$1:$A$288,'PY1 Data(H)'!$A$1:$BR$288))</f>
        <v>#N/A</v>
      </c>
      <c r="AF174" s="176" t="e" cm="1">
        <f t="array" ref="AF174">_xlfn.XLOOKUP(AF$1,'PY1 Data(H)'!$A$1:$BR$1,_xlfn.XLOOKUP($A174,'PY1 Data(H)'!$A$1:$A$288,'PY1 Data(H)'!$A$1:$BR$288))</f>
        <v>#N/A</v>
      </c>
      <c r="AG174" s="176" t="e" cm="1">
        <f t="array" ref="AG174">_xlfn.XLOOKUP(AG$1,'PY1 Data(H)'!$A$1:$BR$1,_xlfn.XLOOKUP($A174,'PY1 Data(H)'!$A$1:$A$288,'PY1 Data(H)'!$A$1:$BR$288))</f>
        <v>#N/A</v>
      </c>
      <c r="AH174" s="176" t="e" cm="1">
        <f t="array" ref="AH174">_xlfn.XLOOKUP(AH$1,'PY1 Data(H)'!$A$1:$BR$1,_xlfn.XLOOKUP($A174,'PY1 Data(H)'!$A$1:$A$288,'PY1 Data(H)'!$A$1:$BR$288))</f>
        <v>#N/A</v>
      </c>
      <c r="AI174" s="176" t="e" cm="1">
        <f t="array" ref="AI174">_xlfn.XLOOKUP(AI$1,'PY1 Data(H)'!$A$1:$BR$1,_xlfn.XLOOKUP($A174,'PY1 Data(H)'!$A$1:$A$288,'PY1 Data(H)'!$A$1:$BR$288))</f>
        <v>#N/A</v>
      </c>
      <c r="AJ174" s="176" t="e" cm="1">
        <f t="array" ref="AJ174">_xlfn.XLOOKUP(AJ$1,'PY1 Data(H)'!$A$1:$BR$1,_xlfn.XLOOKUP($A174,'PY1 Data(H)'!$A$1:$A$288,'PY1 Data(H)'!$A$1:$BR$288))</f>
        <v>#N/A</v>
      </c>
      <c r="AK174" s="176" t="e" cm="1">
        <f t="array" ref="AK174">_xlfn.XLOOKUP(AK$1,'PY1 Data(H)'!$A$1:$BR$1,_xlfn.XLOOKUP($A174,'PY1 Data(H)'!$A$1:$A$288,'PY1 Data(H)'!$A$1:$BR$288))</f>
        <v>#N/A</v>
      </c>
      <c r="AL174" s="176" t="e" cm="1">
        <f t="array" ref="AL174">_xlfn.XLOOKUP(AL$1,'PY1 Data(H)'!$A$1:$BR$1,_xlfn.XLOOKUP($A174,'PY1 Data(H)'!$A$1:$A$288,'PY1 Data(H)'!$A$1:$BR$288))</f>
        <v>#N/A</v>
      </c>
      <c r="AM174" s="176" t="e" cm="1">
        <f t="array" ref="AM174">_xlfn.XLOOKUP(AM$1,'PY1 Data(H)'!$A$1:$BR$1,_xlfn.XLOOKUP($A174,'PY1 Data(H)'!$A$1:$A$288,'PY1 Data(H)'!$A$1:$BR$288))</f>
        <v>#N/A</v>
      </c>
      <c r="AN174" s="176" t="e" cm="1">
        <f t="array" ref="AN174">_xlfn.XLOOKUP(AN$1,'PY1 Data(H)'!$A$1:$BR$1,_xlfn.XLOOKUP($A174,'PY1 Data(H)'!$A$1:$A$288,'PY1 Data(H)'!$A$1:$BR$288))</f>
        <v>#N/A</v>
      </c>
      <c r="AO174" s="176" t="e" cm="1">
        <f t="array" ref="AO174">_xlfn.XLOOKUP(AO$1,'PY1 Data(H)'!$A$1:$BR$1,_xlfn.XLOOKUP($A174,'PY1 Data(H)'!$A$1:$A$288,'PY1 Data(H)'!$A$1:$BR$288))</f>
        <v>#N/A</v>
      </c>
      <c r="AP174" s="176" t="e" cm="1">
        <f t="array" ref="AP174">_xlfn.XLOOKUP(AP$1,'PY1 Data(H)'!$A$1:$BR$1,_xlfn.XLOOKUP($A174,'PY1 Data(H)'!$A$1:$A$288,'PY1 Data(H)'!$A$1:$BR$288))</f>
        <v>#N/A</v>
      </c>
      <c r="AQ174" s="176" t="e" cm="1">
        <f t="array" ref="AQ174">_xlfn.XLOOKUP(AQ$1,'PY1 Data(H)'!$A$1:$BR$1,_xlfn.XLOOKUP($A174,'PY1 Data(H)'!$A$1:$A$288,'PY1 Data(H)'!$A$1:$BR$288))</f>
        <v>#N/A</v>
      </c>
      <c r="AR174" s="176" t="e" cm="1">
        <f t="array" ref="AR174">_xlfn.XLOOKUP(AR$1,'PY1 Data(H)'!$A$1:$BR$1,_xlfn.XLOOKUP($A174,'PY1 Data(H)'!$A$1:$A$288,'PY1 Data(H)'!$A$1:$BR$288))</f>
        <v>#N/A</v>
      </c>
      <c r="AS174" s="176" t="e" cm="1">
        <f t="array" ref="AS174">_xlfn.XLOOKUP(AS$1,'PY1 Data(H)'!$A$1:$BR$1,_xlfn.XLOOKUP($A174,'PY1 Data(H)'!$A$1:$A$288,'PY1 Data(H)'!$A$1:$BR$288))</f>
        <v>#N/A</v>
      </c>
      <c r="AT174" s="176" t="e" cm="1">
        <f t="array" ref="AT174">_xlfn.XLOOKUP(AT$1,'PY1 Data(H)'!$A$1:$BR$1,_xlfn.XLOOKUP($A174,'PY1 Data(H)'!$A$1:$A$288,'PY1 Data(H)'!$A$1:$BR$288))</f>
        <v>#N/A</v>
      </c>
      <c r="AU174" s="176" t="e" cm="1">
        <f t="array" ref="AU174">_xlfn.XLOOKUP(AU$1,'PY1 Data(H)'!$A$1:$BR$1,_xlfn.XLOOKUP($A174,'PY1 Data(H)'!$A$1:$A$288,'PY1 Data(H)'!$A$1:$BR$288))</f>
        <v>#N/A</v>
      </c>
      <c r="AV174" s="176" t="e" cm="1">
        <f t="array" ref="AV174">_xlfn.XLOOKUP(AV$1,'PY1 Data(H)'!$A$1:$BR$1,_xlfn.XLOOKUP($A174,'PY1 Data(H)'!$A$1:$A$288,'PY1 Data(H)'!$A$1:$BR$288))</f>
        <v>#N/A</v>
      </c>
      <c r="AW174" s="176" t="e" cm="1">
        <f t="array" ref="AW174">_xlfn.XLOOKUP(AW$1,'PY1 Data(H)'!$A$1:$BR$1,_xlfn.XLOOKUP($A174,'PY1 Data(H)'!$A$1:$A$288,'PY1 Data(H)'!$A$1:$BR$288))</f>
        <v>#N/A</v>
      </c>
      <c r="AX174" s="176" t="e" cm="1">
        <f t="array" ref="AX174">_xlfn.XLOOKUP(AX$1,'PY1 Data(H)'!$A$1:$BR$1,_xlfn.XLOOKUP($A174,'PY1 Data(H)'!$A$1:$A$288,'PY1 Data(H)'!$A$1:$BR$288))</f>
        <v>#N/A</v>
      </c>
      <c r="AY174" s="176" t="e" cm="1">
        <f t="array" ref="AY174">_xlfn.XLOOKUP(AY$1,'PY1 Data(H)'!$A$1:$BR$1,_xlfn.XLOOKUP($A174,'PY1 Data(H)'!$A$1:$A$288,'PY1 Data(H)'!$A$1:$BR$288))</f>
        <v>#N/A</v>
      </c>
      <c r="AZ174" s="176" t="e" cm="1">
        <f t="array" ref="AZ174">_xlfn.XLOOKUP(AZ$1,'PY1 Data(H)'!$A$1:$BR$1,_xlfn.XLOOKUP($A174,'PY1 Data(H)'!$A$1:$A$288,'PY1 Data(H)'!$A$1:$BR$288))</f>
        <v>#N/A</v>
      </c>
    </row>
    <row r="175" spans="1:52" x14ac:dyDescent="0.3">
      <c r="A175">
        <v>515</v>
      </c>
      <c r="D175" s="176" cm="1">
        <f t="array" ref="D175">_xlfn.XLOOKUP(D$1,'PY1 Data(H)'!$A$1:$BR$1,_xlfn.XLOOKUP($A175,'PY1 Data(H)'!$A$1:$A$288,'PY1 Data(H)'!$A$1:$BR$288))</f>
        <v>185904</v>
      </c>
      <c r="E175" s="176" cm="1">
        <f t="array" ref="E175">_xlfn.XLOOKUP(E$1,'PY1 Data(H)'!$A$1:$BR$1,_xlfn.XLOOKUP($A175,'PY1 Data(H)'!$A$1:$A$288,'PY1 Data(H)'!$A$1:$BR$288))</f>
        <v>351832</v>
      </c>
      <c r="F175" s="176" cm="1">
        <f t="array" ref="F175">_xlfn.XLOOKUP(F$1,'PY1 Data(H)'!$A$1:$BR$1,_xlfn.XLOOKUP($A175,'PY1 Data(H)'!$A$1:$A$288,'PY1 Data(H)'!$A$1:$BR$288))</f>
        <v>0</v>
      </c>
      <c r="G175" s="176" cm="1">
        <f t="array" ref="G175">_xlfn.XLOOKUP(G$1,'PY1 Data(H)'!$A$1:$BR$1,_xlfn.XLOOKUP($A175,'PY1 Data(H)'!$A$1:$A$288,'PY1 Data(H)'!$A$1:$BR$288))</f>
        <v>275813</v>
      </c>
      <c r="H175" s="176" cm="1">
        <f t="array" ref="H175">_xlfn.XLOOKUP(H$1,'PY1 Data(H)'!$A$1:$BR$1,_xlfn.XLOOKUP($A175,'PY1 Data(H)'!$A$1:$A$288,'PY1 Data(H)'!$A$1:$BR$288))</f>
        <v>49092193</v>
      </c>
      <c r="I175" s="176" cm="1">
        <f t="array" ref="I175">_xlfn.XLOOKUP(I$1,'PY1 Data(H)'!$A$1:$BR$1,_xlfn.XLOOKUP($A175,'PY1 Data(H)'!$A$1:$A$288,'PY1 Data(H)'!$A$1:$BR$288))</f>
        <v>3098475</v>
      </c>
      <c r="J175" s="176" cm="1">
        <f t="array" ref="J175">_xlfn.XLOOKUP(J$1,'PY1 Data(H)'!$A$1:$BR$1,_xlfn.XLOOKUP($A175,'PY1 Data(H)'!$A$1:$A$288,'PY1 Data(H)'!$A$1:$BR$288))</f>
        <v>0</v>
      </c>
      <c r="K175" s="176" cm="1">
        <f t="array" ref="K175">_xlfn.XLOOKUP(K$1,'PY1 Data(H)'!$A$1:$BR$1,_xlfn.XLOOKUP($A175,'PY1 Data(H)'!$A$1:$A$288,'PY1 Data(H)'!$A$1:$BR$288))</f>
        <v>622708</v>
      </c>
      <c r="L175" s="176" cm="1">
        <f t="array" ref="L175">_xlfn.XLOOKUP(L$1,'PY1 Data(H)'!$A$1:$BR$1,_xlfn.XLOOKUP($A175,'PY1 Data(H)'!$A$1:$A$288,'PY1 Data(H)'!$A$1:$BR$288))</f>
        <v>0</v>
      </c>
      <c r="M175" s="176" cm="1">
        <f t="array" ref="M175">_xlfn.XLOOKUP(M$1,'PY1 Data(H)'!$A$1:$BR$1,_xlfn.XLOOKUP($A175,'PY1 Data(H)'!$A$1:$A$288,'PY1 Data(H)'!$A$1:$BR$288))</f>
        <v>0</v>
      </c>
      <c r="N175" s="176" cm="1">
        <f t="array" ref="N175">_xlfn.XLOOKUP(N$1,'PY1 Data(H)'!$A$1:$BR$1,_xlfn.XLOOKUP($A175,'PY1 Data(H)'!$A$1:$A$288,'PY1 Data(H)'!$A$1:$BR$288))</f>
        <v>353692</v>
      </c>
      <c r="O175" s="176" cm="1">
        <f t="array" ref="O175">_xlfn.XLOOKUP(O$1,'PY1 Data(H)'!$A$1:$BR$1,_xlfn.XLOOKUP($A175,'PY1 Data(H)'!$A$1:$A$288,'PY1 Data(H)'!$A$1:$BR$288))</f>
        <v>0</v>
      </c>
      <c r="P175" s="176" cm="1">
        <f t="array" ref="P175">_xlfn.XLOOKUP(P$1,'PY1 Data(H)'!$A$1:$BR$1,_xlfn.XLOOKUP($A175,'PY1 Data(H)'!$A$1:$A$288,'PY1 Data(H)'!$A$1:$BR$288))</f>
        <v>13287285</v>
      </c>
      <c r="Q175" s="176" cm="1">
        <f t="array" ref="Q175">_xlfn.XLOOKUP(Q$1,'PY1 Data(H)'!$A$1:$BR$1,_xlfn.XLOOKUP($A175,'PY1 Data(H)'!$A$1:$A$288,'PY1 Data(H)'!$A$1:$BR$288))</f>
        <v>0</v>
      </c>
      <c r="R175" s="176" cm="1">
        <f t="array" ref="R175">_xlfn.XLOOKUP(R$1,'PY1 Data(H)'!$A$1:$BR$1,_xlfn.XLOOKUP($A175,'PY1 Data(H)'!$A$1:$A$288,'PY1 Data(H)'!$A$1:$BR$288))</f>
        <v>0</v>
      </c>
      <c r="S175" s="176" cm="1">
        <f t="array" ref="S175">_xlfn.XLOOKUP(S$1,'PY1 Data(H)'!$A$1:$BR$1,_xlfn.XLOOKUP($A175,'PY1 Data(H)'!$A$1:$A$288,'PY1 Data(H)'!$A$1:$BR$288))</f>
        <v>561920</v>
      </c>
      <c r="T175" s="176" cm="1">
        <f t="array" ref="T175">_xlfn.XLOOKUP(T$1,'PY1 Data(H)'!$A$1:$BR$1,_xlfn.XLOOKUP($A175,'PY1 Data(H)'!$A$1:$A$288,'PY1 Data(H)'!$A$1:$BR$288))</f>
        <v>0</v>
      </c>
      <c r="U175" s="176" cm="1">
        <f t="array" ref="U175">_xlfn.XLOOKUP(U$1,'PY1 Data(H)'!$A$1:$BR$1,_xlfn.XLOOKUP($A175,'PY1 Data(H)'!$A$1:$A$288,'PY1 Data(H)'!$A$1:$BR$288))</f>
        <v>21989045</v>
      </c>
      <c r="V175" s="176" cm="1">
        <f t="array" ref="V175">_xlfn.XLOOKUP(V$1,'PY1 Data(H)'!$A$1:$BR$1,_xlfn.XLOOKUP($A175,'PY1 Data(H)'!$A$1:$A$288,'PY1 Data(H)'!$A$1:$BR$288))</f>
        <v>120901</v>
      </c>
      <c r="W175" s="176" cm="1">
        <f t="array" ref="W175">_xlfn.XLOOKUP(W$1,'PY1 Data(H)'!$A$1:$BR$1,_xlfn.XLOOKUP($A175,'PY1 Data(H)'!$A$1:$A$288,'PY1 Data(H)'!$A$1:$BR$288))</f>
        <v>0</v>
      </c>
      <c r="X175" s="176" cm="1">
        <f t="array" ref="X175">_xlfn.XLOOKUP(X$1,'PY1 Data(H)'!$A$1:$BR$1,_xlfn.XLOOKUP($A175,'PY1 Data(H)'!$A$1:$A$288,'PY1 Data(H)'!$A$1:$BR$288))</f>
        <v>229355</v>
      </c>
      <c r="Y175" s="176" cm="1">
        <f t="array" ref="Y175">_xlfn.XLOOKUP(Y$1,'PY1 Data(H)'!$A$1:$BR$1,_xlfn.XLOOKUP($A175,'PY1 Data(H)'!$A$1:$A$288,'PY1 Data(H)'!$A$1:$BR$288))</f>
        <v>395734</v>
      </c>
      <c r="Z175" s="176" cm="1">
        <f t="array" ref="Z175">_xlfn.XLOOKUP(Z$1,'PY1 Data(H)'!$A$1:$BR$1,_xlfn.XLOOKUP($A175,'PY1 Data(H)'!$A$1:$A$288,'PY1 Data(H)'!$A$1:$BR$288))</f>
        <v>602858</v>
      </c>
      <c r="AA175" s="176" cm="1">
        <f t="array" ref="AA175">_xlfn.XLOOKUP(AA$1,'PY1 Data(H)'!$A$1:$BR$1,_xlfn.XLOOKUP($A175,'PY1 Data(H)'!$A$1:$A$288,'PY1 Data(H)'!$A$1:$BR$288))</f>
        <v>26604937</v>
      </c>
      <c r="AB175" s="176" cm="1">
        <f t="array" ref="AB175">_xlfn.XLOOKUP(AB$1,'PY1 Data(H)'!$A$1:$BR$1,_xlfn.XLOOKUP($A175,'PY1 Data(H)'!$A$1:$A$288,'PY1 Data(H)'!$A$1:$BR$288))</f>
        <v>721966</v>
      </c>
      <c r="AC175" s="176" cm="1">
        <f t="array" ref="AC175">_xlfn.XLOOKUP(AC$1,'PY1 Data(H)'!$A$1:$BR$1,_xlfn.XLOOKUP($A175,'PY1 Data(H)'!$A$1:$A$288,'PY1 Data(H)'!$A$1:$BR$288))</f>
        <v>0</v>
      </c>
      <c r="AD175" s="176" cm="1">
        <f t="array" ref="AD175">_xlfn.XLOOKUP(AD$1,'PY1 Data(H)'!$A$1:$BR$1,_xlfn.XLOOKUP($A175,'PY1 Data(H)'!$A$1:$A$288,'PY1 Data(H)'!$A$1:$BR$288))</f>
        <v>351572</v>
      </c>
      <c r="AE175" s="176" cm="1">
        <f t="array" ref="AE175">_xlfn.XLOOKUP(AE$1,'PY1 Data(H)'!$A$1:$BR$1,_xlfn.XLOOKUP($A175,'PY1 Data(H)'!$A$1:$A$288,'PY1 Data(H)'!$A$1:$BR$288))</f>
        <v>0</v>
      </c>
      <c r="AF175" s="176" cm="1">
        <f t="array" ref="AF175">_xlfn.XLOOKUP(AF$1,'PY1 Data(H)'!$A$1:$BR$1,_xlfn.XLOOKUP($A175,'PY1 Data(H)'!$A$1:$A$288,'PY1 Data(H)'!$A$1:$BR$288))</f>
        <v>11883201</v>
      </c>
      <c r="AG175" s="176" cm="1">
        <f t="array" ref="AG175">_xlfn.XLOOKUP(AG$1,'PY1 Data(H)'!$A$1:$BR$1,_xlfn.XLOOKUP($A175,'PY1 Data(H)'!$A$1:$A$288,'PY1 Data(H)'!$A$1:$BR$288))</f>
        <v>0</v>
      </c>
      <c r="AH175" s="176" cm="1">
        <f t="array" ref="AH175">_xlfn.XLOOKUP(AH$1,'PY1 Data(H)'!$A$1:$BR$1,_xlfn.XLOOKUP($A175,'PY1 Data(H)'!$A$1:$A$288,'PY1 Data(H)'!$A$1:$BR$288))</f>
        <v>518949</v>
      </c>
      <c r="AI175" s="176" cm="1">
        <f t="array" ref="AI175">_xlfn.XLOOKUP(AI$1,'PY1 Data(H)'!$A$1:$BR$1,_xlfn.XLOOKUP($A175,'PY1 Data(H)'!$A$1:$A$288,'PY1 Data(H)'!$A$1:$BR$288))</f>
        <v>0</v>
      </c>
      <c r="AJ175" s="176" cm="1">
        <f t="array" ref="AJ175">_xlfn.XLOOKUP(AJ$1,'PY1 Data(H)'!$A$1:$BR$1,_xlfn.XLOOKUP($A175,'PY1 Data(H)'!$A$1:$A$288,'PY1 Data(H)'!$A$1:$BR$288))</f>
        <v>2262050</v>
      </c>
      <c r="AK175" s="176" cm="1">
        <f t="array" ref="AK175">_xlfn.XLOOKUP(AK$1,'PY1 Data(H)'!$A$1:$BR$1,_xlfn.XLOOKUP($A175,'PY1 Data(H)'!$A$1:$A$288,'PY1 Data(H)'!$A$1:$BR$288))</f>
        <v>0</v>
      </c>
      <c r="AL175" s="176" cm="1">
        <f t="array" ref="AL175">_xlfn.XLOOKUP(AL$1,'PY1 Data(H)'!$A$1:$BR$1,_xlfn.XLOOKUP($A175,'PY1 Data(H)'!$A$1:$A$288,'PY1 Data(H)'!$A$1:$BR$288))</f>
        <v>0</v>
      </c>
      <c r="AM175" s="176" cm="1">
        <f t="array" ref="AM175">_xlfn.XLOOKUP(AM$1,'PY1 Data(H)'!$A$1:$BR$1,_xlfn.XLOOKUP($A175,'PY1 Data(H)'!$A$1:$A$288,'PY1 Data(H)'!$A$1:$BR$288))</f>
        <v>34230255</v>
      </c>
      <c r="AN175" s="176" cm="1">
        <f t="array" ref="AN175">_xlfn.XLOOKUP(AN$1,'PY1 Data(H)'!$A$1:$BR$1,_xlfn.XLOOKUP($A175,'PY1 Data(H)'!$A$1:$A$288,'PY1 Data(H)'!$A$1:$BR$288))</f>
        <v>0</v>
      </c>
      <c r="AO175" s="176" cm="1">
        <f t="array" ref="AO175">_xlfn.XLOOKUP(AO$1,'PY1 Data(H)'!$A$1:$BR$1,_xlfn.XLOOKUP($A175,'PY1 Data(H)'!$A$1:$A$288,'PY1 Data(H)'!$A$1:$BR$288))</f>
        <v>351876</v>
      </c>
      <c r="AP175" s="176" cm="1">
        <f t="array" ref="AP175">_xlfn.XLOOKUP(AP$1,'PY1 Data(H)'!$A$1:$BR$1,_xlfn.XLOOKUP($A175,'PY1 Data(H)'!$A$1:$A$288,'PY1 Data(H)'!$A$1:$BR$288))</f>
        <v>0</v>
      </c>
      <c r="AQ175" s="176" cm="1">
        <f t="array" ref="AQ175">_xlfn.XLOOKUP(AQ$1,'PY1 Data(H)'!$A$1:$BR$1,_xlfn.XLOOKUP($A175,'PY1 Data(H)'!$A$1:$A$288,'PY1 Data(H)'!$A$1:$BR$288))</f>
        <v>351523</v>
      </c>
      <c r="AR175" s="176" cm="1">
        <f t="array" ref="AR175">_xlfn.XLOOKUP(AR$1,'PY1 Data(H)'!$A$1:$BR$1,_xlfn.XLOOKUP($A175,'PY1 Data(H)'!$A$1:$A$288,'PY1 Data(H)'!$A$1:$BR$288))</f>
        <v>0</v>
      </c>
      <c r="AS175" s="176" cm="1">
        <f t="array" ref="AS175">_xlfn.XLOOKUP(AS$1,'PY1 Data(H)'!$A$1:$BR$1,_xlfn.XLOOKUP($A175,'PY1 Data(H)'!$A$1:$A$288,'PY1 Data(H)'!$A$1:$BR$288))</f>
        <v>0</v>
      </c>
      <c r="AT175" s="176" cm="1">
        <f t="array" ref="AT175">_xlfn.XLOOKUP(AT$1,'PY1 Data(H)'!$A$1:$BR$1,_xlfn.XLOOKUP($A175,'PY1 Data(H)'!$A$1:$A$288,'PY1 Data(H)'!$A$1:$BR$288))</f>
        <v>0</v>
      </c>
      <c r="AU175" s="176" cm="1">
        <f t="array" ref="AU175">_xlfn.XLOOKUP(AU$1,'PY1 Data(H)'!$A$1:$BR$1,_xlfn.XLOOKUP($A175,'PY1 Data(H)'!$A$1:$A$288,'PY1 Data(H)'!$A$1:$BR$288))</f>
        <v>778139</v>
      </c>
      <c r="AV175" s="176" cm="1">
        <f t="array" ref="AV175">_xlfn.XLOOKUP(AV$1,'PY1 Data(H)'!$A$1:$BR$1,_xlfn.XLOOKUP($A175,'PY1 Data(H)'!$A$1:$A$288,'PY1 Data(H)'!$A$1:$BR$288))</f>
        <v>0</v>
      </c>
      <c r="AW175" s="176" cm="1">
        <f t="array" ref="AW175">_xlfn.XLOOKUP(AW$1,'PY1 Data(H)'!$A$1:$BR$1,_xlfn.XLOOKUP($A175,'PY1 Data(H)'!$A$1:$A$288,'PY1 Data(H)'!$A$1:$BR$288))</f>
        <v>0</v>
      </c>
      <c r="AX175" s="176" cm="1">
        <f t="array" ref="AX175">_xlfn.XLOOKUP(AX$1,'PY1 Data(H)'!$A$1:$BR$1,_xlfn.XLOOKUP($A175,'PY1 Data(H)'!$A$1:$A$288,'PY1 Data(H)'!$A$1:$BR$288))</f>
        <v>268241</v>
      </c>
      <c r="AY175" s="176" cm="1">
        <f t="array" ref="AY175">_xlfn.XLOOKUP(AY$1,'PY1 Data(H)'!$A$1:$BR$1,_xlfn.XLOOKUP($A175,'PY1 Data(H)'!$A$1:$A$288,'PY1 Data(H)'!$A$1:$BR$288))</f>
        <v>0</v>
      </c>
      <c r="AZ175" s="176" cm="1">
        <f t="array" ref="AZ175">_xlfn.XLOOKUP(AZ$1,'PY1 Data(H)'!$A$1:$BR$1,_xlfn.XLOOKUP($A175,'PY1 Data(H)'!$A$1:$A$288,'PY1 Data(H)'!$A$1:$BR$288))</f>
        <v>461135</v>
      </c>
    </row>
    <row r="176" spans="1:52" x14ac:dyDescent="0.3">
      <c r="A176">
        <v>516</v>
      </c>
      <c r="D176" s="176" cm="1">
        <f t="array" ref="D176">_xlfn.XLOOKUP(D$1,'PY1 Data(H)'!$A$1:$BR$1,_xlfn.XLOOKUP($A176,'PY1 Data(H)'!$A$1:$A$288,'PY1 Data(H)'!$A$1:$BR$288))</f>
        <v>23062554</v>
      </c>
      <c r="E176" s="176" cm="1">
        <f t="array" ref="E176">_xlfn.XLOOKUP(E$1,'PY1 Data(H)'!$A$1:$BR$1,_xlfn.XLOOKUP($A176,'PY1 Data(H)'!$A$1:$A$288,'PY1 Data(H)'!$A$1:$BR$288))</f>
        <v>26194106</v>
      </c>
      <c r="F176" s="176" cm="1">
        <f t="array" ref="F176">_xlfn.XLOOKUP(F$1,'PY1 Data(H)'!$A$1:$BR$1,_xlfn.XLOOKUP($A176,'PY1 Data(H)'!$A$1:$A$288,'PY1 Data(H)'!$A$1:$BR$288))</f>
        <v>46946491</v>
      </c>
      <c r="G176" s="176" cm="1">
        <f t="array" ref="G176">_xlfn.XLOOKUP(G$1,'PY1 Data(H)'!$A$1:$BR$1,_xlfn.XLOOKUP($A176,'PY1 Data(H)'!$A$1:$A$288,'PY1 Data(H)'!$A$1:$BR$288))</f>
        <v>71347374</v>
      </c>
      <c r="H176" s="176" cm="1">
        <f t="array" ref="H176">_xlfn.XLOOKUP(H$1,'PY1 Data(H)'!$A$1:$BR$1,_xlfn.XLOOKUP($A176,'PY1 Data(H)'!$A$1:$A$288,'PY1 Data(H)'!$A$1:$BR$288))</f>
        <v>530906195</v>
      </c>
      <c r="I176" s="176" cm="1">
        <f t="array" ref="I176">_xlfn.XLOOKUP(I$1,'PY1 Data(H)'!$A$1:$BR$1,_xlfn.XLOOKUP($A176,'PY1 Data(H)'!$A$1:$A$288,'PY1 Data(H)'!$A$1:$BR$288))</f>
        <v>216191759</v>
      </c>
      <c r="J176" s="176" cm="1">
        <f t="array" ref="J176">_xlfn.XLOOKUP(J$1,'PY1 Data(H)'!$A$1:$BR$1,_xlfn.XLOOKUP($A176,'PY1 Data(H)'!$A$1:$A$288,'PY1 Data(H)'!$A$1:$BR$288))</f>
        <v>887879733</v>
      </c>
      <c r="K176" s="176" cm="1">
        <f t="array" ref="K176">_xlfn.XLOOKUP(K$1,'PY1 Data(H)'!$A$1:$BR$1,_xlfn.XLOOKUP($A176,'PY1 Data(H)'!$A$1:$A$288,'PY1 Data(H)'!$A$1:$BR$288))</f>
        <v>59879111</v>
      </c>
      <c r="L176" s="176" cm="1">
        <f t="array" ref="L176">_xlfn.XLOOKUP(L$1,'PY1 Data(H)'!$A$1:$BR$1,_xlfn.XLOOKUP($A176,'PY1 Data(H)'!$A$1:$A$288,'PY1 Data(H)'!$A$1:$BR$288))</f>
        <v>0</v>
      </c>
      <c r="M176" s="176" cm="1">
        <f t="array" ref="M176">_xlfn.XLOOKUP(M$1,'PY1 Data(H)'!$A$1:$BR$1,_xlfn.XLOOKUP($A176,'PY1 Data(H)'!$A$1:$A$288,'PY1 Data(H)'!$A$1:$BR$288))</f>
        <v>38705448</v>
      </c>
      <c r="N176" s="176" cm="1">
        <f t="array" ref="N176">_xlfn.XLOOKUP(N$1,'PY1 Data(H)'!$A$1:$BR$1,_xlfn.XLOOKUP($A176,'PY1 Data(H)'!$A$1:$A$288,'PY1 Data(H)'!$A$1:$BR$288))</f>
        <v>36194125</v>
      </c>
      <c r="O176" s="176" cm="1">
        <f t="array" ref="O176">_xlfn.XLOOKUP(O$1,'PY1 Data(H)'!$A$1:$BR$1,_xlfn.XLOOKUP($A176,'PY1 Data(H)'!$A$1:$A$288,'PY1 Data(H)'!$A$1:$BR$288))</f>
        <v>0</v>
      </c>
      <c r="P176" s="176" cm="1">
        <f t="array" ref="P176">_xlfn.XLOOKUP(P$1,'PY1 Data(H)'!$A$1:$BR$1,_xlfn.XLOOKUP($A176,'PY1 Data(H)'!$A$1:$A$288,'PY1 Data(H)'!$A$1:$BR$288))</f>
        <v>1115629760</v>
      </c>
      <c r="Q176" s="176" cm="1">
        <f t="array" ref="Q176">_xlfn.XLOOKUP(Q$1,'PY1 Data(H)'!$A$1:$BR$1,_xlfn.XLOOKUP($A176,'PY1 Data(H)'!$A$1:$A$288,'PY1 Data(H)'!$A$1:$BR$288))</f>
        <v>6742968</v>
      </c>
      <c r="R176" s="176" cm="1">
        <f t="array" ref="R176">_xlfn.XLOOKUP(R$1,'PY1 Data(H)'!$A$1:$BR$1,_xlfn.XLOOKUP($A176,'PY1 Data(H)'!$A$1:$A$288,'PY1 Data(H)'!$A$1:$BR$288))</f>
        <v>6572659</v>
      </c>
      <c r="S176" s="176" cm="1">
        <f t="array" ref="S176">_xlfn.XLOOKUP(S$1,'PY1 Data(H)'!$A$1:$BR$1,_xlfn.XLOOKUP($A176,'PY1 Data(H)'!$A$1:$A$288,'PY1 Data(H)'!$A$1:$BR$288))</f>
        <v>30802590</v>
      </c>
      <c r="T176" s="176" cm="1">
        <f t="array" ref="T176">_xlfn.XLOOKUP(T$1,'PY1 Data(H)'!$A$1:$BR$1,_xlfn.XLOOKUP($A176,'PY1 Data(H)'!$A$1:$A$288,'PY1 Data(H)'!$A$1:$BR$288))</f>
        <v>3770614</v>
      </c>
      <c r="U176" s="176" cm="1">
        <f t="array" ref="U176">_xlfn.XLOOKUP(U$1,'PY1 Data(H)'!$A$1:$BR$1,_xlfn.XLOOKUP($A176,'PY1 Data(H)'!$A$1:$A$288,'PY1 Data(H)'!$A$1:$BR$288))</f>
        <v>384804018</v>
      </c>
      <c r="V176" s="176" cm="1">
        <f t="array" ref="V176">_xlfn.XLOOKUP(V$1,'PY1 Data(H)'!$A$1:$BR$1,_xlfn.XLOOKUP($A176,'PY1 Data(H)'!$A$1:$A$288,'PY1 Data(H)'!$A$1:$BR$288))</f>
        <v>6333375</v>
      </c>
      <c r="W176" s="176" cm="1">
        <f t="array" ref="W176">_xlfn.XLOOKUP(W$1,'PY1 Data(H)'!$A$1:$BR$1,_xlfn.XLOOKUP($A176,'PY1 Data(H)'!$A$1:$A$288,'PY1 Data(H)'!$A$1:$BR$288))</f>
        <v>2726054</v>
      </c>
      <c r="X176" s="176" cm="1">
        <f t="array" ref="X176">_xlfn.XLOOKUP(X$1,'PY1 Data(H)'!$A$1:$BR$1,_xlfn.XLOOKUP($A176,'PY1 Data(H)'!$A$1:$A$288,'PY1 Data(H)'!$A$1:$BR$288))</f>
        <v>17227240</v>
      </c>
      <c r="Y176" s="176" cm="1">
        <f t="array" ref="Y176">_xlfn.XLOOKUP(Y$1,'PY1 Data(H)'!$A$1:$BR$1,_xlfn.XLOOKUP($A176,'PY1 Data(H)'!$A$1:$A$288,'PY1 Data(H)'!$A$1:$BR$288))</f>
        <v>69999316</v>
      </c>
      <c r="Z176" s="176" cm="1">
        <f t="array" ref="Z176">_xlfn.XLOOKUP(Z$1,'PY1 Data(H)'!$A$1:$BR$1,_xlfn.XLOOKUP($A176,'PY1 Data(H)'!$A$1:$A$288,'PY1 Data(H)'!$A$1:$BR$288))</f>
        <v>10940658</v>
      </c>
      <c r="AA176" s="176" cm="1">
        <f t="array" ref="AA176">_xlfn.XLOOKUP(AA$1,'PY1 Data(H)'!$A$1:$BR$1,_xlfn.XLOOKUP($A176,'PY1 Data(H)'!$A$1:$A$288,'PY1 Data(H)'!$A$1:$BR$288))</f>
        <v>0</v>
      </c>
      <c r="AB176" s="176" cm="1">
        <f t="array" ref="AB176">_xlfn.XLOOKUP(AB$1,'PY1 Data(H)'!$A$1:$BR$1,_xlfn.XLOOKUP($A176,'PY1 Data(H)'!$A$1:$A$288,'PY1 Data(H)'!$A$1:$BR$288))</f>
        <v>2958467</v>
      </c>
      <c r="AC176" s="176" cm="1">
        <f t="array" ref="AC176">_xlfn.XLOOKUP(AC$1,'PY1 Data(H)'!$A$1:$BR$1,_xlfn.XLOOKUP($A176,'PY1 Data(H)'!$A$1:$A$288,'PY1 Data(H)'!$A$1:$BR$288))</f>
        <v>135092492</v>
      </c>
      <c r="AD176" s="176" cm="1">
        <f t="array" ref="AD176">_xlfn.XLOOKUP(AD$1,'PY1 Data(H)'!$A$1:$BR$1,_xlfn.XLOOKUP($A176,'PY1 Data(H)'!$A$1:$A$288,'PY1 Data(H)'!$A$1:$BR$288))</f>
        <v>13931612</v>
      </c>
      <c r="AE176" s="176" cm="1">
        <f t="array" ref="AE176">_xlfn.XLOOKUP(AE$1,'PY1 Data(H)'!$A$1:$BR$1,_xlfn.XLOOKUP($A176,'PY1 Data(H)'!$A$1:$A$288,'PY1 Data(H)'!$A$1:$BR$288))</f>
        <v>7156899</v>
      </c>
      <c r="AF176" s="176" cm="1">
        <f t="array" ref="AF176">_xlfn.XLOOKUP(AF$1,'PY1 Data(H)'!$A$1:$BR$1,_xlfn.XLOOKUP($A176,'PY1 Data(H)'!$A$1:$A$288,'PY1 Data(H)'!$A$1:$BR$288))</f>
        <v>242144620</v>
      </c>
      <c r="AG176" s="176" cm="1">
        <f t="array" ref="AG176">_xlfn.XLOOKUP(AG$1,'PY1 Data(H)'!$A$1:$BR$1,_xlfn.XLOOKUP($A176,'PY1 Data(H)'!$A$1:$A$288,'PY1 Data(H)'!$A$1:$BR$288))</f>
        <v>425816407</v>
      </c>
      <c r="AH176" s="176" cm="1">
        <f t="array" ref="AH176">_xlfn.XLOOKUP(AH$1,'PY1 Data(H)'!$A$1:$BR$1,_xlfn.XLOOKUP($A176,'PY1 Data(H)'!$A$1:$A$288,'PY1 Data(H)'!$A$1:$BR$288))</f>
        <v>71697303</v>
      </c>
      <c r="AI176" s="176" cm="1">
        <f t="array" ref="AI176">_xlfn.XLOOKUP(AI$1,'PY1 Data(H)'!$A$1:$BR$1,_xlfn.XLOOKUP($A176,'PY1 Data(H)'!$A$1:$A$288,'PY1 Data(H)'!$A$1:$BR$288))</f>
        <v>0</v>
      </c>
      <c r="AJ176" s="176" cm="1">
        <f t="array" ref="AJ176">_xlfn.XLOOKUP(AJ$1,'PY1 Data(H)'!$A$1:$BR$1,_xlfn.XLOOKUP($A176,'PY1 Data(H)'!$A$1:$A$288,'PY1 Data(H)'!$A$1:$BR$288))</f>
        <v>74429857</v>
      </c>
      <c r="AK176" s="176" cm="1">
        <f t="array" ref="AK176">_xlfn.XLOOKUP(AK$1,'PY1 Data(H)'!$A$1:$BR$1,_xlfn.XLOOKUP($A176,'PY1 Data(H)'!$A$1:$A$288,'PY1 Data(H)'!$A$1:$BR$288))</f>
        <v>8439957</v>
      </c>
      <c r="AL176" s="176" cm="1">
        <f t="array" ref="AL176">_xlfn.XLOOKUP(AL$1,'PY1 Data(H)'!$A$1:$BR$1,_xlfn.XLOOKUP($A176,'PY1 Data(H)'!$A$1:$A$288,'PY1 Data(H)'!$A$1:$BR$288))</f>
        <v>1203961</v>
      </c>
      <c r="AM176" s="176" cm="1">
        <f t="array" ref="AM176">_xlfn.XLOOKUP(AM$1,'PY1 Data(H)'!$A$1:$BR$1,_xlfn.XLOOKUP($A176,'PY1 Data(H)'!$A$1:$A$288,'PY1 Data(H)'!$A$1:$BR$288))</f>
        <v>34550142</v>
      </c>
      <c r="AN176" s="176" cm="1">
        <f t="array" ref="AN176">_xlfn.XLOOKUP(AN$1,'PY1 Data(H)'!$A$1:$BR$1,_xlfn.XLOOKUP($A176,'PY1 Data(H)'!$A$1:$A$288,'PY1 Data(H)'!$A$1:$BR$288))</f>
        <v>19621870</v>
      </c>
      <c r="AO176" s="176" cm="1">
        <f t="array" ref="AO176">_xlfn.XLOOKUP(AO$1,'PY1 Data(H)'!$A$1:$BR$1,_xlfn.XLOOKUP($A176,'PY1 Data(H)'!$A$1:$A$288,'PY1 Data(H)'!$A$1:$BR$288))</f>
        <v>32981339</v>
      </c>
      <c r="AP176" s="176" cm="1">
        <f t="array" ref="AP176">_xlfn.XLOOKUP(AP$1,'PY1 Data(H)'!$A$1:$BR$1,_xlfn.XLOOKUP($A176,'PY1 Data(H)'!$A$1:$A$288,'PY1 Data(H)'!$A$1:$BR$288))</f>
        <v>8568274</v>
      </c>
      <c r="AQ176" s="176" cm="1">
        <f t="array" ref="AQ176">_xlfn.XLOOKUP(AQ$1,'PY1 Data(H)'!$A$1:$BR$1,_xlfn.XLOOKUP($A176,'PY1 Data(H)'!$A$1:$A$288,'PY1 Data(H)'!$A$1:$BR$288))</f>
        <v>7847750</v>
      </c>
      <c r="AR176" s="176" cm="1">
        <f t="array" ref="AR176">_xlfn.XLOOKUP(AR$1,'PY1 Data(H)'!$A$1:$BR$1,_xlfn.XLOOKUP($A176,'PY1 Data(H)'!$A$1:$A$288,'PY1 Data(H)'!$A$1:$BR$288))</f>
        <v>12836291</v>
      </c>
      <c r="AS176" s="176" cm="1">
        <f t="array" ref="AS176">_xlfn.XLOOKUP(AS$1,'PY1 Data(H)'!$A$1:$BR$1,_xlfn.XLOOKUP($A176,'PY1 Data(H)'!$A$1:$A$288,'PY1 Data(H)'!$A$1:$BR$288))</f>
        <v>1517807</v>
      </c>
      <c r="AT176" s="176" cm="1">
        <f t="array" ref="AT176">_xlfn.XLOOKUP(AT$1,'PY1 Data(H)'!$A$1:$BR$1,_xlfn.XLOOKUP($A176,'PY1 Data(H)'!$A$1:$A$288,'PY1 Data(H)'!$A$1:$BR$288))</f>
        <v>0</v>
      </c>
      <c r="AU176" s="176" cm="1">
        <f t="array" ref="AU176">_xlfn.XLOOKUP(AU$1,'PY1 Data(H)'!$A$1:$BR$1,_xlfn.XLOOKUP($A176,'PY1 Data(H)'!$A$1:$A$288,'PY1 Data(H)'!$A$1:$BR$288))</f>
        <v>53235533</v>
      </c>
      <c r="AV176" s="176" cm="1">
        <f t="array" ref="AV176">_xlfn.XLOOKUP(AV$1,'PY1 Data(H)'!$A$1:$BR$1,_xlfn.XLOOKUP($A176,'PY1 Data(H)'!$A$1:$A$288,'PY1 Data(H)'!$A$1:$BR$288))</f>
        <v>11823021</v>
      </c>
      <c r="AW176" s="176" cm="1">
        <f t="array" ref="AW176">_xlfn.XLOOKUP(AW$1,'PY1 Data(H)'!$A$1:$BR$1,_xlfn.XLOOKUP($A176,'PY1 Data(H)'!$A$1:$A$288,'PY1 Data(H)'!$A$1:$BR$288))</f>
        <v>0</v>
      </c>
      <c r="AX176" s="176" cm="1">
        <f t="array" ref="AX176">_xlfn.XLOOKUP(AX$1,'PY1 Data(H)'!$A$1:$BR$1,_xlfn.XLOOKUP($A176,'PY1 Data(H)'!$A$1:$A$288,'PY1 Data(H)'!$A$1:$BR$288))</f>
        <v>80742</v>
      </c>
      <c r="AY176" s="176" cm="1">
        <f t="array" ref="AY176">_xlfn.XLOOKUP(AY$1,'PY1 Data(H)'!$A$1:$BR$1,_xlfn.XLOOKUP($A176,'PY1 Data(H)'!$A$1:$A$288,'PY1 Data(H)'!$A$1:$BR$288))</f>
        <v>12321852</v>
      </c>
      <c r="AZ176" s="176" cm="1">
        <f t="array" ref="AZ176">_xlfn.XLOOKUP(AZ$1,'PY1 Data(H)'!$A$1:$BR$1,_xlfn.XLOOKUP($A176,'PY1 Data(H)'!$A$1:$A$288,'PY1 Data(H)'!$A$1:$BR$288))</f>
        <v>34604356</v>
      </c>
    </row>
    <row r="177" spans="1:52" x14ac:dyDescent="0.3">
      <c r="A177">
        <v>517</v>
      </c>
      <c r="D177" s="176" cm="1">
        <f t="array" ref="D177">_xlfn.XLOOKUP(D$1,'PY1 Data(H)'!$A$1:$BR$1,_xlfn.XLOOKUP($A177,'PY1 Data(H)'!$A$1:$A$288,'PY1 Data(H)'!$A$1:$BR$288))</f>
        <v>0</v>
      </c>
      <c r="E177" s="176" cm="1">
        <f t="array" ref="E177">_xlfn.XLOOKUP(E$1,'PY1 Data(H)'!$A$1:$BR$1,_xlfn.XLOOKUP($A177,'PY1 Data(H)'!$A$1:$A$288,'PY1 Data(H)'!$A$1:$BR$288))</f>
        <v>0</v>
      </c>
      <c r="F177" s="176" cm="1">
        <f t="array" ref="F177">_xlfn.XLOOKUP(F$1,'PY1 Data(H)'!$A$1:$BR$1,_xlfn.XLOOKUP($A177,'PY1 Data(H)'!$A$1:$A$288,'PY1 Data(H)'!$A$1:$BR$288))</f>
        <v>0</v>
      </c>
      <c r="G177" s="176" cm="1">
        <f t="array" ref="G177">_xlfn.XLOOKUP(G$1,'PY1 Data(H)'!$A$1:$BR$1,_xlfn.XLOOKUP($A177,'PY1 Data(H)'!$A$1:$A$288,'PY1 Data(H)'!$A$1:$BR$288))</f>
        <v>0</v>
      </c>
      <c r="H177" s="176" cm="1">
        <f t="array" ref="H177">_xlfn.XLOOKUP(H$1,'PY1 Data(H)'!$A$1:$BR$1,_xlfn.XLOOKUP($A177,'PY1 Data(H)'!$A$1:$A$288,'PY1 Data(H)'!$A$1:$BR$288))</f>
        <v>0</v>
      </c>
      <c r="I177" s="176" cm="1">
        <f t="array" ref="I177">_xlfn.XLOOKUP(I$1,'PY1 Data(H)'!$A$1:$BR$1,_xlfn.XLOOKUP($A177,'PY1 Data(H)'!$A$1:$A$288,'PY1 Data(H)'!$A$1:$BR$288))</f>
        <v>0</v>
      </c>
      <c r="J177" s="176" cm="1">
        <f t="array" ref="J177">_xlfn.XLOOKUP(J$1,'PY1 Data(H)'!$A$1:$BR$1,_xlfn.XLOOKUP($A177,'PY1 Data(H)'!$A$1:$A$288,'PY1 Data(H)'!$A$1:$BR$288))</f>
        <v>0</v>
      </c>
      <c r="K177" s="176" cm="1">
        <f t="array" ref="K177">_xlfn.XLOOKUP(K$1,'PY1 Data(H)'!$A$1:$BR$1,_xlfn.XLOOKUP($A177,'PY1 Data(H)'!$A$1:$A$288,'PY1 Data(H)'!$A$1:$BR$288))</f>
        <v>0</v>
      </c>
      <c r="L177" s="176" cm="1">
        <f t="array" ref="L177">_xlfn.XLOOKUP(L$1,'PY1 Data(H)'!$A$1:$BR$1,_xlfn.XLOOKUP($A177,'PY1 Data(H)'!$A$1:$A$288,'PY1 Data(H)'!$A$1:$BR$288))</f>
        <v>0</v>
      </c>
      <c r="M177" s="176" cm="1">
        <f t="array" ref="M177">_xlfn.XLOOKUP(M$1,'PY1 Data(H)'!$A$1:$BR$1,_xlfn.XLOOKUP($A177,'PY1 Data(H)'!$A$1:$A$288,'PY1 Data(H)'!$A$1:$BR$288))</f>
        <v>0</v>
      </c>
      <c r="N177" s="176" cm="1">
        <f t="array" ref="N177">_xlfn.XLOOKUP(N$1,'PY1 Data(H)'!$A$1:$BR$1,_xlfn.XLOOKUP($A177,'PY1 Data(H)'!$A$1:$A$288,'PY1 Data(H)'!$A$1:$BR$288))</f>
        <v>0</v>
      </c>
      <c r="O177" s="176" cm="1">
        <f t="array" ref="O177">_xlfn.XLOOKUP(O$1,'PY1 Data(H)'!$A$1:$BR$1,_xlfn.XLOOKUP($A177,'PY1 Data(H)'!$A$1:$A$288,'PY1 Data(H)'!$A$1:$BR$288))</f>
        <v>0</v>
      </c>
      <c r="P177" s="176" cm="1">
        <f t="array" ref="P177">_xlfn.XLOOKUP(P$1,'PY1 Data(H)'!$A$1:$BR$1,_xlfn.XLOOKUP($A177,'PY1 Data(H)'!$A$1:$A$288,'PY1 Data(H)'!$A$1:$BR$288))</f>
        <v>0</v>
      </c>
      <c r="Q177" s="176" cm="1">
        <f t="array" ref="Q177">_xlfn.XLOOKUP(Q$1,'PY1 Data(H)'!$A$1:$BR$1,_xlfn.XLOOKUP($A177,'PY1 Data(H)'!$A$1:$A$288,'PY1 Data(H)'!$A$1:$BR$288))</f>
        <v>0</v>
      </c>
      <c r="R177" s="176" cm="1">
        <f t="array" ref="R177">_xlfn.XLOOKUP(R$1,'PY1 Data(H)'!$A$1:$BR$1,_xlfn.XLOOKUP($A177,'PY1 Data(H)'!$A$1:$A$288,'PY1 Data(H)'!$A$1:$BR$288))</f>
        <v>0</v>
      </c>
      <c r="S177" s="176" cm="1">
        <f t="array" ref="S177">_xlfn.XLOOKUP(S$1,'PY1 Data(H)'!$A$1:$BR$1,_xlfn.XLOOKUP($A177,'PY1 Data(H)'!$A$1:$A$288,'PY1 Data(H)'!$A$1:$BR$288))</f>
        <v>0</v>
      </c>
      <c r="T177" s="176" cm="1">
        <f t="array" ref="T177">_xlfn.XLOOKUP(T$1,'PY1 Data(H)'!$A$1:$BR$1,_xlfn.XLOOKUP($A177,'PY1 Data(H)'!$A$1:$A$288,'PY1 Data(H)'!$A$1:$BR$288))</f>
        <v>0</v>
      </c>
      <c r="U177" s="176" cm="1">
        <f t="array" ref="U177">_xlfn.XLOOKUP(U$1,'PY1 Data(H)'!$A$1:$BR$1,_xlfn.XLOOKUP($A177,'PY1 Data(H)'!$A$1:$A$288,'PY1 Data(H)'!$A$1:$BR$288))</f>
        <v>0</v>
      </c>
      <c r="V177" s="176" cm="1">
        <f t="array" ref="V177">_xlfn.XLOOKUP(V$1,'PY1 Data(H)'!$A$1:$BR$1,_xlfn.XLOOKUP($A177,'PY1 Data(H)'!$A$1:$A$288,'PY1 Data(H)'!$A$1:$BR$288))</f>
        <v>0</v>
      </c>
      <c r="W177" s="176" cm="1">
        <f t="array" ref="W177">_xlfn.XLOOKUP(W$1,'PY1 Data(H)'!$A$1:$BR$1,_xlfn.XLOOKUP($A177,'PY1 Data(H)'!$A$1:$A$288,'PY1 Data(H)'!$A$1:$BR$288))</f>
        <v>0</v>
      </c>
      <c r="X177" s="176" cm="1">
        <f t="array" ref="X177">_xlfn.XLOOKUP(X$1,'PY1 Data(H)'!$A$1:$BR$1,_xlfn.XLOOKUP($A177,'PY1 Data(H)'!$A$1:$A$288,'PY1 Data(H)'!$A$1:$BR$288))</f>
        <v>0</v>
      </c>
      <c r="Y177" s="176" cm="1">
        <f t="array" ref="Y177">_xlfn.XLOOKUP(Y$1,'PY1 Data(H)'!$A$1:$BR$1,_xlfn.XLOOKUP($A177,'PY1 Data(H)'!$A$1:$A$288,'PY1 Data(H)'!$A$1:$BR$288))</f>
        <v>0</v>
      </c>
      <c r="Z177" s="176" cm="1">
        <f t="array" ref="Z177">_xlfn.XLOOKUP(Z$1,'PY1 Data(H)'!$A$1:$BR$1,_xlfn.XLOOKUP($A177,'PY1 Data(H)'!$A$1:$A$288,'PY1 Data(H)'!$A$1:$BR$288))</f>
        <v>0</v>
      </c>
      <c r="AA177" s="176" cm="1">
        <f t="array" ref="AA177">_xlfn.XLOOKUP(AA$1,'PY1 Data(H)'!$A$1:$BR$1,_xlfn.XLOOKUP($A177,'PY1 Data(H)'!$A$1:$A$288,'PY1 Data(H)'!$A$1:$BR$288))</f>
        <v>0</v>
      </c>
      <c r="AB177" s="176" cm="1">
        <f t="array" ref="AB177">_xlfn.XLOOKUP(AB$1,'PY1 Data(H)'!$A$1:$BR$1,_xlfn.XLOOKUP($A177,'PY1 Data(H)'!$A$1:$A$288,'PY1 Data(H)'!$A$1:$BR$288))</f>
        <v>0</v>
      </c>
      <c r="AC177" s="176" cm="1">
        <f t="array" ref="AC177">_xlfn.XLOOKUP(AC$1,'PY1 Data(H)'!$A$1:$BR$1,_xlfn.XLOOKUP($A177,'PY1 Data(H)'!$A$1:$A$288,'PY1 Data(H)'!$A$1:$BR$288))</f>
        <v>0</v>
      </c>
      <c r="AD177" s="176" cm="1">
        <f t="array" ref="AD177">_xlfn.XLOOKUP(AD$1,'PY1 Data(H)'!$A$1:$BR$1,_xlfn.XLOOKUP($A177,'PY1 Data(H)'!$A$1:$A$288,'PY1 Data(H)'!$A$1:$BR$288))</f>
        <v>0</v>
      </c>
      <c r="AE177" s="176" cm="1">
        <f t="array" ref="AE177">_xlfn.XLOOKUP(AE$1,'PY1 Data(H)'!$A$1:$BR$1,_xlfn.XLOOKUP($A177,'PY1 Data(H)'!$A$1:$A$288,'PY1 Data(H)'!$A$1:$BR$288))</f>
        <v>0</v>
      </c>
      <c r="AF177" s="176" cm="1">
        <f t="array" ref="AF177">_xlfn.XLOOKUP(AF$1,'PY1 Data(H)'!$A$1:$BR$1,_xlfn.XLOOKUP($A177,'PY1 Data(H)'!$A$1:$A$288,'PY1 Data(H)'!$A$1:$BR$288))</f>
        <v>0</v>
      </c>
      <c r="AG177" s="176" cm="1">
        <f t="array" ref="AG177">_xlfn.XLOOKUP(AG$1,'PY1 Data(H)'!$A$1:$BR$1,_xlfn.XLOOKUP($A177,'PY1 Data(H)'!$A$1:$A$288,'PY1 Data(H)'!$A$1:$BR$288))</f>
        <v>0</v>
      </c>
      <c r="AH177" s="176" cm="1">
        <f t="array" ref="AH177">_xlfn.XLOOKUP(AH$1,'PY1 Data(H)'!$A$1:$BR$1,_xlfn.XLOOKUP($A177,'PY1 Data(H)'!$A$1:$A$288,'PY1 Data(H)'!$A$1:$BR$288))</f>
        <v>30847456</v>
      </c>
      <c r="AI177" s="176" cm="1">
        <f t="array" ref="AI177">_xlfn.XLOOKUP(AI$1,'PY1 Data(H)'!$A$1:$BR$1,_xlfn.XLOOKUP($A177,'PY1 Data(H)'!$A$1:$A$288,'PY1 Data(H)'!$A$1:$BR$288))</f>
        <v>0</v>
      </c>
      <c r="AJ177" s="176" cm="1">
        <f t="array" ref="AJ177">_xlfn.XLOOKUP(AJ$1,'PY1 Data(H)'!$A$1:$BR$1,_xlfn.XLOOKUP($A177,'PY1 Data(H)'!$A$1:$A$288,'PY1 Data(H)'!$A$1:$BR$288))</f>
        <v>0</v>
      </c>
      <c r="AK177" s="176" cm="1">
        <f t="array" ref="AK177">_xlfn.XLOOKUP(AK$1,'PY1 Data(H)'!$A$1:$BR$1,_xlfn.XLOOKUP($A177,'PY1 Data(H)'!$A$1:$A$288,'PY1 Data(H)'!$A$1:$BR$288))</f>
        <v>0</v>
      </c>
      <c r="AL177" s="176" cm="1">
        <f t="array" ref="AL177">_xlfn.XLOOKUP(AL$1,'PY1 Data(H)'!$A$1:$BR$1,_xlfn.XLOOKUP($A177,'PY1 Data(H)'!$A$1:$A$288,'PY1 Data(H)'!$A$1:$BR$288))</f>
        <v>0</v>
      </c>
      <c r="AM177" s="176" cm="1">
        <f t="array" ref="AM177">_xlfn.XLOOKUP(AM$1,'PY1 Data(H)'!$A$1:$BR$1,_xlfn.XLOOKUP($A177,'PY1 Data(H)'!$A$1:$A$288,'PY1 Data(H)'!$A$1:$BR$288))</f>
        <v>0</v>
      </c>
      <c r="AN177" s="176" cm="1">
        <f t="array" ref="AN177">_xlfn.XLOOKUP(AN$1,'PY1 Data(H)'!$A$1:$BR$1,_xlfn.XLOOKUP($A177,'PY1 Data(H)'!$A$1:$A$288,'PY1 Data(H)'!$A$1:$BR$288))</f>
        <v>0</v>
      </c>
      <c r="AO177" s="176" cm="1">
        <f t="array" ref="AO177">_xlfn.XLOOKUP(AO$1,'PY1 Data(H)'!$A$1:$BR$1,_xlfn.XLOOKUP($A177,'PY1 Data(H)'!$A$1:$A$288,'PY1 Data(H)'!$A$1:$BR$288))</f>
        <v>0</v>
      </c>
      <c r="AP177" s="176" cm="1">
        <f t="array" ref="AP177">_xlfn.XLOOKUP(AP$1,'PY1 Data(H)'!$A$1:$BR$1,_xlfn.XLOOKUP($A177,'PY1 Data(H)'!$A$1:$A$288,'PY1 Data(H)'!$A$1:$BR$288))</f>
        <v>0</v>
      </c>
      <c r="AQ177" s="176" cm="1">
        <f t="array" ref="AQ177">_xlfn.XLOOKUP(AQ$1,'PY1 Data(H)'!$A$1:$BR$1,_xlfn.XLOOKUP($A177,'PY1 Data(H)'!$A$1:$A$288,'PY1 Data(H)'!$A$1:$BR$288))</f>
        <v>0</v>
      </c>
      <c r="AR177" s="176" cm="1">
        <f t="array" ref="AR177">_xlfn.XLOOKUP(AR$1,'PY1 Data(H)'!$A$1:$BR$1,_xlfn.XLOOKUP($A177,'PY1 Data(H)'!$A$1:$A$288,'PY1 Data(H)'!$A$1:$BR$288))</f>
        <v>0</v>
      </c>
      <c r="AS177" s="176" cm="1">
        <f t="array" ref="AS177">_xlfn.XLOOKUP(AS$1,'PY1 Data(H)'!$A$1:$BR$1,_xlfn.XLOOKUP($A177,'PY1 Data(H)'!$A$1:$A$288,'PY1 Data(H)'!$A$1:$BR$288))</f>
        <v>0</v>
      </c>
      <c r="AT177" s="176" cm="1">
        <f t="array" ref="AT177">_xlfn.XLOOKUP(AT$1,'PY1 Data(H)'!$A$1:$BR$1,_xlfn.XLOOKUP($A177,'PY1 Data(H)'!$A$1:$A$288,'PY1 Data(H)'!$A$1:$BR$288))</f>
        <v>0</v>
      </c>
      <c r="AU177" s="176" cm="1">
        <f t="array" ref="AU177">_xlfn.XLOOKUP(AU$1,'PY1 Data(H)'!$A$1:$BR$1,_xlfn.XLOOKUP($A177,'PY1 Data(H)'!$A$1:$A$288,'PY1 Data(H)'!$A$1:$BR$288))</f>
        <v>0</v>
      </c>
      <c r="AV177" s="176" cm="1">
        <f t="array" ref="AV177">_xlfn.XLOOKUP(AV$1,'PY1 Data(H)'!$A$1:$BR$1,_xlfn.XLOOKUP($A177,'PY1 Data(H)'!$A$1:$A$288,'PY1 Data(H)'!$A$1:$BR$288))</f>
        <v>0</v>
      </c>
      <c r="AW177" s="176" cm="1">
        <f t="array" ref="AW177">_xlfn.XLOOKUP(AW$1,'PY1 Data(H)'!$A$1:$BR$1,_xlfn.XLOOKUP($A177,'PY1 Data(H)'!$A$1:$A$288,'PY1 Data(H)'!$A$1:$BR$288))</f>
        <v>0</v>
      </c>
      <c r="AX177" s="176" cm="1">
        <f t="array" ref="AX177">_xlfn.XLOOKUP(AX$1,'PY1 Data(H)'!$A$1:$BR$1,_xlfn.XLOOKUP($A177,'PY1 Data(H)'!$A$1:$A$288,'PY1 Data(H)'!$A$1:$BR$288))</f>
        <v>0</v>
      </c>
      <c r="AY177" s="176" cm="1">
        <f t="array" ref="AY177">_xlfn.XLOOKUP(AY$1,'PY1 Data(H)'!$A$1:$BR$1,_xlfn.XLOOKUP($A177,'PY1 Data(H)'!$A$1:$A$288,'PY1 Data(H)'!$A$1:$BR$288))</f>
        <v>0</v>
      </c>
      <c r="AZ177" s="176" cm="1">
        <f t="array" ref="AZ177">_xlfn.XLOOKUP(AZ$1,'PY1 Data(H)'!$A$1:$BR$1,_xlfn.XLOOKUP($A177,'PY1 Data(H)'!$A$1:$A$288,'PY1 Data(H)'!$A$1:$BR$288))</f>
        <v>0</v>
      </c>
    </row>
    <row r="178" spans="1:52" x14ac:dyDescent="0.3">
      <c r="A178">
        <v>518</v>
      </c>
      <c r="D178" s="176" cm="1">
        <f t="array" ref="D178">_xlfn.XLOOKUP(D$1,'PY1 Data(H)'!$A$1:$BR$1,_xlfn.XLOOKUP($A178,'PY1 Data(H)'!$A$1:$A$288,'PY1 Data(H)'!$A$1:$BR$288))</f>
        <v>1060108</v>
      </c>
      <c r="E178" s="176" cm="1">
        <f t="array" ref="E178">_xlfn.XLOOKUP(E$1,'PY1 Data(H)'!$A$1:$BR$1,_xlfn.XLOOKUP($A178,'PY1 Data(H)'!$A$1:$A$288,'PY1 Data(H)'!$A$1:$BR$288))</f>
        <v>393398</v>
      </c>
      <c r="F178" s="176" cm="1">
        <f t="array" ref="F178">_xlfn.XLOOKUP(F$1,'PY1 Data(H)'!$A$1:$BR$1,_xlfn.XLOOKUP($A178,'PY1 Data(H)'!$A$1:$A$288,'PY1 Data(H)'!$A$1:$BR$288))</f>
        <v>8433168</v>
      </c>
      <c r="G178" s="176" cm="1">
        <f t="array" ref="G178">_xlfn.XLOOKUP(G$1,'PY1 Data(H)'!$A$1:$BR$1,_xlfn.XLOOKUP($A178,'PY1 Data(H)'!$A$1:$A$288,'PY1 Data(H)'!$A$1:$BR$288))</f>
        <v>2632428</v>
      </c>
      <c r="H178" s="176" cm="1">
        <f t="array" ref="H178">_xlfn.XLOOKUP(H$1,'PY1 Data(H)'!$A$1:$BR$1,_xlfn.XLOOKUP($A178,'PY1 Data(H)'!$A$1:$A$288,'PY1 Data(H)'!$A$1:$BR$288))</f>
        <v>92871175</v>
      </c>
      <c r="I178" s="176" cm="1">
        <f t="array" ref="I178">_xlfn.XLOOKUP(I$1,'PY1 Data(H)'!$A$1:$BR$1,_xlfn.XLOOKUP($A178,'PY1 Data(H)'!$A$1:$A$288,'PY1 Data(H)'!$A$1:$BR$288))</f>
        <v>11447212</v>
      </c>
      <c r="J178" s="176" cm="1">
        <f t="array" ref="J178">_xlfn.XLOOKUP(J$1,'PY1 Data(H)'!$A$1:$BR$1,_xlfn.XLOOKUP($A178,'PY1 Data(H)'!$A$1:$A$288,'PY1 Data(H)'!$A$1:$BR$288))</f>
        <v>58033616</v>
      </c>
      <c r="K178" s="176" cm="1">
        <f t="array" ref="K178">_xlfn.XLOOKUP(K$1,'PY1 Data(H)'!$A$1:$BR$1,_xlfn.XLOOKUP($A178,'PY1 Data(H)'!$A$1:$A$288,'PY1 Data(H)'!$A$1:$BR$288))</f>
        <v>5256537</v>
      </c>
      <c r="L178" s="176" cm="1">
        <f t="array" ref="L178">_xlfn.XLOOKUP(L$1,'PY1 Data(H)'!$A$1:$BR$1,_xlfn.XLOOKUP($A178,'PY1 Data(H)'!$A$1:$A$288,'PY1 Data(H)'!$A$1:$BR$288))</f>
        <v>0</v>
      </c>
      <c r="M178" s="176" cm="1">
        <f t="array" ref="M178">_xlfn.XLOOKUP(M$1,'PY1 Data(H)'!$A$1:$BR$1,_xlfn.XLOOKUP($A178,'PY1 Data(H)'!$A$1:$A$288,'PY1 Data(H)'!$A$1:$BR$288))</f>
        <v>382052</v>
      </c>
      <c r="N178" s="176" cm="1">
        <f t="array" ref="N178">_xlfn.XLOOKUP(N$1,'PY1 Data(H)'!$A$1:$BR$1,_xlfn.XLOOKUP($A178,'PY1 Data(H)'!$A$1:$A$288,'PY1 Data(H)'!$A$1:$BR$288))</f>
        <v>987711</v>
      </c>
      <c r="O178" s="176" cm="1">
        <f t="array" ref="O178">_xlfn.XLOOKUP(O$1,'PY1 Data(H)'!$A$1:$BR$1,_xlfn.XLOOKUP($A178,'PY1 Data(H)'!$A$1:$A$288,'PY1 Data(H)'!$A$1:$BR$288))</f>
        <v>0</v>
      </c>
      <c r="P178" s="176" cm="1">
        <f t="array" ref="P178">_xlfn.XLOOKUP(P$1,'PY1 Data(H)'!$A$1:$BR$1,_xlfn.XLOOKUP($A178,'PY1 Data(H)'!$A$1:$A$288,'PY1 Data(H)'!$A$1:$BR$288))</f>
        <v>50871895</v>
      </c>
      <c r="Q178" s="176" cm="1">
        <f t="array" ref="Q178">_xlfn.XLOOKUP(Q$1,'PY1 Data(H)'!$A$1:$BR$1,_xlfn.XLOOKUP($A178,'PY1 Data(H)'!$A$1:$A$288,'PY1 Data(H)'!$A$1:$BR$288))</f>
        <v>345872</v>
      </c>
      <c r="R178" s="176" cm="1">
        <f t="array" ref="R178">_xlfn.XLOOKUP(R$1,'PY1 Data(H)'!$A$1:$BR$1,_xlfn.XLOOKUP($A178,'PY1 Data(H)'!$A$1:$A$288,'PY1 Data(H)'!$A$1:$BR$288))</f>
        <v>0</v>
      </c>
      <c r="S178" s="176" cm="1">
        <f t="array" ref="S178">_xlfn.XLOOKUP(S$1,'PY1 Data(H)'!$A$1:$BR$1,_xlfn.XLOOKUP($A178,'PY1 Data(H)'!$A$1:$A$288,'PY1 Data(H)'!$A$1:$BR$288))</f>
        <v>250792</v>
      </c>
      <c r="T178" s="176" cm="1">
        <f t="array" ref="T178">_xlfn.XLOOKUP(T$1,'PY1 Data(H)'!$A$1:$BR$1,_xlfn.XLOOKUP($A178,'PY1 Data(H)'!$A$1:$A$288,'PY1 Data(H)'!$A$1:$BR$288))</f>
        <v>91031</v>
      </c>
      <c r="U178" s="176" cm="1">
        <f t="array" ref="U178">_xlfn.XLOOKUP(U$1,'PY1 Data(H)'!$A$1:$BR$1,_xlfn.XLOOKUP($A178,'PY1 Data(H)'!$A$1:$A$288,'PY1 Data(H)'!$A$1:$BR$288))</f>
        <v>26416121</v>
      </c>
      <c r="V178" s="176" cm="1">
        <f t="array" ref="V178">_xlfn.XLOOKUP(V$1,'PY1 Data(H)'!$A$1:$BR$1,_xlfn.XLOOKUP($A178,'PY1 Data(H)'!$A$1:$A$288,'PY1 Data(H)'!$A$1:$BR$288))</f>
        <v>21063186</v>
      </c>
      <c r="W178" s="176" cm="1">
        <f t="array" ref="W178">_xlfn.XLOOKUP(W$1,'PY1 Data(H)'!$A$1:$BR$1,_xlfn.XLOOKUP($A178,'PY1 Data(H)'!$A$1:$A$288,'PY1 Data(H)'!$A$1:$BR$288))</f>
        <v>394776</v>
      </c>
      <c r="X178" s="176" cm="1">
        <f t="array" ref="X178">_xlfn.XLOOKUP(X$1,'PY1 Data(H)'!$A$1:$BR$1,_xlfn.XLOOKUP($A178,'PY1 Data(H)'!$A$1:$A$288,'PY1 Data(H)'!$A$1:$BR$288))</f>
        <v>595997</v>
      </c>
      <c r="Y178" s="176" cm="1">
        <f t="array" ref="Y178">_xlfn.XLOOKUP(Y$1,'PY1 Data(H)'!$A$1:$BR$1,_xlfn.XLOOKUP($A178,'PY1 Data(H)'!$A$1:$A$288,'PY1 Data(H)'!$A$1:$BR$288))</f>
        <v>855197</v>
      </c>
      <c r="Z178" s="176" cm="1">
        <f t="array" ref="Z178">_xlfn.XLOOKUP(Z$1,'PY1 Data(H)'!$A$1:$BR$1,_xlfn.XLOOKUP($A178,'PY1 Data(H)'!$A$1:$A$288,'PY1 Data(H)'!$A$1:$BR$288))</f>
        <v>1453605</v>
      </c>
      <c r="AA178" s="176" cm="1">
        <f t="array" ref="AA178">_xlfn.XLOOKUP(AA$1,'PY1 Data(H)'!$A$1:$BR$1,_xlfn.XLOOKUP($A178,'PY1 Data(H)'!$A$1:$A$288,'PY1 Data(H)'!$A$1:$BR$288))</f>
        <v>78498</v>
      </c>
      <c r="AB178" s="176" cm="1">
        <f t="array" ref="AB178">_xlfn.XLOOKUP(AB$1,'PY1 Data(H)'!$A$1:$BR$1,_xlfn.XLOOKUP($A178,'PY1 Data(H)'!$A$1:$A$288,'PY1 Data(H)'!$A$1:$BR$288))</f>
        <v>42706</v>
      </c>
      <c r="AC178" s="176" cm="1">
        <f t="array" ref="AC178">_xlfn.XLOOKUP(AC$1,'PY1 Data(H)'!$A$1:$BR$1,_xlfn.XLOOKUP($A178,'PY1 Data(H)'!$A$1:$A$288,'PY1 Data(H)'!$A$1:$BR$288))</f>
        <v>1014548</v>
      </c>
      <c r="AD178" s="176" cm="1">
        <f t="array" ref="AD178">_xlfn.XLOOKUP(AD$1,'PY1 Data(H)'!$A$1:$BR$1,_xlfn.XLOOKUP($A178,'PY1 Data(H)'!$A$1:$A$288,'PY1 Data(H)'!$A$1:$BR$288))</f>
        <v>187364</v>
      </c>
      <c r="AE178" s="176" cm="1">
        <f t="array" ref="AE178">_xlfn.XLOOKUP(AE$1,'PY1 Data(H)'!$A$1:$BR$1,_xlfn.XLOOKUP($A178,'PY1 Data(H)'!$A$1:$A$288,'PY1 Data(H)'!$A$1:$BR$288))</f>
        <v>279405</v>
      </c>
      <c r="AF178" s="176" cm="1">
        <f t="array" ref="AF178">_xlfn.XLOOKUP(AF$1,'PY1 Data(H)'!$A$1:$BR$1,_xlfn.XLOOKUP($A178,'PY1 Data(H)'!$A$1:$A$288,'PY1 Data(H)'!$A$1:$BR$288))</f>
        <v>9853852</v>
      </c>
      <c r="AG178" s="176" cm="1">
        <f t="array" ref="AG178">_xlfn.XLOOKUP(AG$1,'PY1 Data(H)'!$A$1:$BR$1,_xlfn.XLOOKUP($A178,'PY1 Data(H)'!$A$1:$A$288,'PY1 Data(H)'!$A$1:$BR$288))</f>
        <v>59926748</v>
      </c>
      <c r="AH178" s="176" cm="1">
        <f t="array" ref="AH178">_xlfn.XLOOKUP(AH$1,'PY1 Data(H)'!$A$1:$BR$1,_xlfn.XLOOKUP($A178,'PY1 Data(H)'!$A$1:$A$288,'PY1 Data(H)'!$A$1:$BR$288))</f>
        <v>844014</v>
      </c>
      <c r="AI178" s="176" cm="1">
        <f t="array" ref="AI178">_xlfn.XLOOKUP(AI$1,'PY1 Data(H)'!$A$1:$BR$1,_xlfn.XLOOKUP($A178,'PY1 Data(H)'!$A$1:$A$288,'PY1 Data(H)'!$A$1:$BR$288))</f>
        <v>0</v>
      </c>
      <c r="AJ178" s="176" cm="1">
        <f t="array" ref="AJ178">_xlfn.XLOOKUP(AJ$1,'PY1 Data(H)'!$A$1:$BR$1,_xlfn.XLOOKUP($A178,'PY1 Data(H)'!$A$1:$A$288,'PY1 Data(H)'!$A$1:$BR$288))</f>
        <v>0</v>
      </c>
      <c r="AK178" s="176" cm="1">
        <f t="array" ref="AK178">_xlfn.XLOOKUP(AK$1,'PY1 Data(H)'!$A$1:$BR$1,_xlfn.XLOOKUP($A178,'PY1 Data(H)'!$A$1:$A$288,'PY1 Data(H)'!$A$1:$BR$288))</f>
        <v>120017</v>
      </c>
      <c r="AL178" s="176" cm="1">
        <f t="array" ref="AL178">_xlfn.XLOOKUP(AL$1,'PY1 Data(H)'!$A$1:$BR$1,_xlfn.XLOOKUP($A178,'PY1 Data(H)'!$A$1:$A$288,'PY1 Data(H)'!$A$1:$BR$288))</f>
        <v>243182</v>
      </c>
      <c r="AM178" s="176" cm="1">
        <f t="array" ref="AM178">_xlfn.XLOOKUP(AM$1,'PY1 Data(H)'!$A$1:$BR$1,_xlfn.XLOOKUP($A178,'PY1 Data(H)'!$A$1:$A$288,'PY1 Data(H)'!$A$1:$BR$288))</f>
        <v>1335498</v>
      </c>
      <c r="AN178" s="176" cm="1">
        <f t="array" ref="AN178">_xlfn.XLOOKUP(AN$1,'PY1 Data(H)'!$A$1:$BR$1,_xlfn.XLOOKUP($A178,'PY1 Data(H)'!$A$1:$A$288,'PY1 Data(H)'!$A$1:$BR$288))</f>
        <v>446429</v>
      </c>
      <c r="AO178" s="176" cm="1">
        <f t="array" ref="AO178">_xlfn.XLOOKUP(AO$1,'PY1 Data(H)'!$A$1:$BR$1,_xlfn.XLOOKUP($A178,'PY1 Data(H)'!$A$1:$A$288,'PY1 Data(H)'!$A$1:$BR$288))</f>
        <v>519352</v>
      </c>
      <c r="AP178" s="176" cm="1">
        <f t="array" ref="AP178">_xlfn.XLOOKUP(AP$1,'PY1 Data(H)'!$A$1:$BR$1,_xlfn.XLOOKUP($A178,'PY1 Data(H)'!$A$1:$A$288,'PY1 Data(H)'!$A$1:$BR$288))</f>
        <v>170305</v>
      </c>
      <c r="AQ178" s="176" cm="1">
        <f t="array" ref="AQ178">_xlfn.XLOOKUP(AQ$1,'PY1 Data(H)'!$A$1:$BR$1,_xlfn.XLOOKUP($A178,'PY1 Data(H)'!$A$1:$A$288,'PY1 Data(H)'!$A$1:$BR$288))</f>
        <v>272323</v>
      </c>
      <c r="AR178" s="176" cm="1">
        <f t="array" ref="AR178">_xlfn.XLOOKUP(AR$1,'PY1 Data(H)'!$A$1:$BR$1,_xlfn.XLOOKUP($A178,'PY1 Data(H)'!$A$1:$A$288,'PY1 Data(H)'!$A$1:$BR$288))</f>
        <v>0</v>
      </c>
      <c r="AS178" s="176" cm="1">
        <f t="array" ref="AS178">_xlfn.XLOOKUP(AS$1,'PY1 Data(H)'!$A$1:$BR$1,_xlfn.XLOOKUP($A178,'PY1 Data(H)'!$A$1:$A$288,'PY1 Data(H)'!$A$1:$BR$288))</f>
        <v>23728</v>
      </c>
      <c r="AT178" s="176" cm="1">
        <f t="array" ref="AT178">_xlfn.XLOOKUP(AT$1,'PY1 Data(H)'!$A$1:$BR$1,_xlfn.XLOOKUP($A178,'PY1 Data(H)'!$A$1:$A$288,'PY1 Data(H)'!$A$1:$BR$288))</f>
        <v>0</v>
      </c>
      <c r="AU178" s="176" cm="1">
        <f t="array" ref="AU178">_xlfn.XLOOKUP(AU$1,'PY1 Data(H)'!$A$1:$BR$1,_xlfn.XLOOKUP($A178,'PY1 Data(H)'!$A$1:$A$288,'PY1 Data(H)'!$A$1:$BR$288))</f>
        <v>2450723</v>
      </c>
      <c r="AV178" s="176" cm="1">
        <f t="array" ref="AV178">_xlfn.XLOOKUP(AV$1,'PY1 Data(H)'!$A$1:$BR$1,_xlfn.XLOOKUP($A178,'PY1 Data(H)'!$A$1:$A$288,'PY1 Data(H)'!$A$1:$BR$288))</f>
        <v>0</v>
      </c>
      <c r="AW178" s="176" cm="1">
        <f t="array" ref="AW178">_xlfn.XLOOKUP(AW$1,'PY1 Data(H)'!$A$1:$BR$1,_xlfn.XLOOKUP($A178,'PY1 Data(H)'!$A$1:$A$288,'PY1 Data(H)'!$A$1:$BR$288))</f>
        <v>0</v>
      </c>
      <c r="AX178" s="176" cm="1">
        <f t="array" ref="AX178">_xlfn.XLOOKUP(AX$1,'PY1 Data(H)'!$A$1:$BR$1,_xlfn.XLOOKUP($A178,'PY1 Data(H)'!$A$1:$A$288,'PY1 Data(H)'!$A$1:$BR$288))</f>
        <v>18306</v>
      </c>
      <c r="AY178" s="176" cm="1">
        <f t="array" ref="AY178">_xlfn.XLOOKUP(AY$1,'PY1 Data(H)'!$A$1:$BR$1,_xlfn.XLOOKUP($A178,'PY1 Data(H)'!$A$1:$A$288,'PY1 Data(H)'!$A$1:$BR$288))</f>
        <v>749775</v>
      </c>
      <c r="AZ178" s="176" cm="1">
        <f t="array" ref="AZ178">_xlfn.XLOOKUP(AZ$1,'PY1 Data(H)'!$A$1:$BR$1,_xlfn.XLOOKUP($A178,'PY1 Data(H)'!$A$1:$A$288,'PY1 Data(H)'!$A$1:$BR$288))</f>
        <v>217660</v>
      </c>
    </row>
    <row r="179" spans="1:52" x14ac:dyDescent="0.3">
      <c r="D179" s="176" t="e" cm="1">
        <f t="array" ref="D179">_xlfn.XLOOKUP(D$1,'PY1 Data(H)'!$A$1:$BR$1,_xlfn.XLOOKUP($A179,'PY1 Data(H)'!$A$1:$A$288,'PY1 Data(H)'!$A$1:$BR$288))</f>
        <v>#N/A</v>
      </c>
      <c r="E179" s="176" t="e" cm="1">
        <f t="array" ref="E179">_xlfn.XLOOKUP(E$1,'PY1 Data(H)'!$A$1:$BR$1,_xlfn.XLOOKUP($A179,'PY1 Data(H)'!$A$1:$A$288,'PY1 Data(H)'!$A$1:$BR$288))</f>
        <v>#N/A</v>
      </c>
      <c r="F179" s="176" t="e" cm="1">
        <f t="array" ref="F179">_xlfn.XLOOKUP(F$1,'PY1 Data(H)'!$A$1:$BR$1,_xlfn.XLOOKUP($A179,'PY1 Data(H)'!$A$1:$A$288,'PY1 Data(H)'!$A$1:$BR$288))</f>
        <v>#N/A</v>
      </c>
      <c r="G179" s="176" t="e" cm="1">
        <f t="array" ref="G179">_xlfn.XLOOKUP(G$1,'PY1 Data(H)'!$A$1:$BR$1,_xlfn.XLOOKUP($A179,'PY1 Data(H)'!$A$1:$A$288,'PY1 Data(H)'!$A$1:$BR$288))</f>
        <v>#N/A</v>
      </c>
      <c r="H179" s="176" t="e" cm="1">
        <f t="array" ref="H179">_xlfn.XLOOKUP(H$1,'PY1 Data(H)'!$A$1:$BR$1,_xlfn.XLOOKUP($A179,'PY1 Data(H)'!$A$1:$A$288,'PY1 Data(H)'!$A$1:$BR$288))</f>
        <v>#N/A</v>
      </c>
      <c r="I179" s="176" t="e" cm="1">
        <f t="array" ref="I179">_xlfn.XLOOKUP(I$1,'PY1 Data(H)'!$A$1:$BR$1,_xlfn.XLOOKUP($A179,'PY1 Data(H)'!$A$1:$A$288,'PY1 Data(H)'!$A$1:$BR$288))</f>
        <v>#N/A</v>
      </c>
      <c r="J179" s="176" t="e" cm="1">
        <f t="array" ref="J179">_xlfn.XLOOKUP(J$1,'PY1 Data(H)'!$A$1:$BR$1,_xlfn.XLOOKUP($A179,'PY1 Data(H)'!$A$1:$A$288,'PY1 Data(H)'!$A$1:$BR$288))</f>
        <v>#N/A</v>
      </c>
      <c r="K179" s="176" t="e" cm="1">
        <f t="array" ref="K179">_xlfn.XLOOKUP(K$1,'PY1 Data(H)'!$A$1:$BR$1,_xlfn.XLOOKUP($A179,'PY1 Data(H)'!$A$1:$A$288,'PY1 Data(H)'!$A$1:$BR$288))</f>
        <v>#N/A</v>
      </c>
      <c r="L179" s="176" t="e" cm="1">
        <f t="array" ref="L179">_xlfn.XLOOKUP(L$1,'PY1 Data(H)'!$A$1:$BR$1,_xlfn.XLOOKUP($A179,'PY1 Data(H)'!$A$1:$A$288,'PY1 Data(H)'!$A$1:$BR$288))</f>
        <v>#N/A</v>
      </c>
      <c r="M179" s="176" t="e" cm="1">
        <f t="array" ref="M179">_xlfn.XLOOKUP(M$1,'PY1 Data(H)'!$A$1:$BR$1,_xlfn.XLOOKUP($A179,'PY1 Data(H)'!$A$1:$A$288,'PY1 Data(H)'!$A$1:$BR$288))</f>
        <v>#N/A</v>
      </c>
      <c r="N179" s="176" t="e" cm="1">
        <f t="array" ref="N179">_xlfn.XLOOKUP(N$1,'PY1 Data(H)'!$A$1:$BR$1,_xlfn.XLOOKUP($A179,'PY1 Data(H)'!$A$1:$A$288,'PY1 Data(H)'!$A$1:$BR$288))</f>
        <v>#N/A</v>
      </c>
      <c r="O179" s="176" t="e" cm="1">
        <f t="array" ref="O179">_xlfn.XLOOKUP(O$1,'PY1 Data(H)'!$A$1:$BR$1,_xlfn.XLOOKUP($A179,'PY1 Data(H)'!$A$1:$A$288,'PY1 Data(H)'!$A$1:$BR$288))</f>
        <v>#N/A</v>
      </c>
      <c r="P179" s="176" t="e" cm="1">
        <f t="array" ref="P179">_xlfn.XLOOKUP(P$1,'PY1 Data(H)'!$A$1:$BR$1,_xlfn.XLOOKUP($A179,'PY1 Data(H)'!$A$1:$A$288,'PY1 Data(H)'!$A$1:$BR$288))</f>
        <v>#N/A</v>
      </c>
      <c r="Q179" s="176" t="e" cm="1">
        <f t="array" ref="Q179">_xlfn.XLOOKUP(Q$1,'PY1 Data(H)'!$A$1:$BR$1,_xlfn.XLOOKUP($A179,'PY1 Data(H)'!$A$1:$A$288,'PY1 Data(H)'!$A$1:$BR$288))</f>
        <v>#N/A</v>
      </c>
      <c r="R179" s="176" t="e" cm="1">
        <f t="array" ref="R179">_xlfn.XLOOKUP(R$1,'PY1 Data(H)'!$A$1:$BR$1,_xlfn.XLOOKUP($A179,'PY1 Data(H)'!$A$1:$A$288,'PY1 Data(H)'!$A$1:$BR$288))</f>
        <v>#N/A</v>
      </c>
      <c r="S179" s="176" t="e" cm="1">
        <f t="array" ref="S179">_xlfn.XLOOKUP(S$1,'PY1 Data(H)'!$A$1:$BR$1,_xlfn.XLOOKUP($A179,'PY1 Data(H)'!$A$1:$A$288,'PY1 Data(H)'!$A$1:$BR$288))</f>
        <v>#N/A</v>
      </c>
      <c r="T179" s="176" t="e" cm="1">
        <f t="array" ref="T179">_xlfn.XLOOKUP(T$1,'PY1 Data(H)'!$A$1:$BR$1,_xlfn.XLOOKUP($A179,'PY1 Data(H)'!$A$1:$A$288,'PY1 Data(H)'!$A$1:$BR$288))</f>
        <v>#N/A</v>
      </c>
      <c r="U179" s="176" t="e" cm="1">
        <f t="array" ref="U179">_xlfn.XLOOKUP(U$1,'PY1 Data(H)'!$A$1:$BR$1,_xlfn.XLOOKUP($A179,'PY1 Data(H)'!$A$1:$A$288,'PY1 Data(H)'!$A$1:$BR$288))</f>
        <v>#N/A</v>
      </c>
      <c r="V179" s="176" t="e" cm="1">
        <f t="array" ref="V179">_xlfn.XLOOKUP(V$1,'PY1 Data(H)'!$A$1:$BR$1,_xlfn.XLOOKUP($A179,'PY1 Data(H)'!$A$1:$A$288,'PY1 Data(H)'!$A$1:$BR$288))</f>
        <v>#N/A</v>
      </c>
      <c r="W179" s="176" t="e" cm="1">
        <f t="array" ref="W179">_xlfn.XLOOKUP(W$1,'PY1 Data(H)'!$A$1:$BR$1,_xlfn.XLOOKUP($A179,'PY1 Data(H)'!$A$1:$A$288,'PY1 Data(H)'!$A$1:$BR$288))</f>
        <v>#N/A</v>
      </c>
      <c r="X179" s="176" t="e" cm="1">
        <f t="array" ref="X179">_xlfn.XLOOKUP(X$1,'PY1 Data(H)'!$A$1:$BR$1,_xlfn.XLOOKUP($A179,'PY1 Data(H)'!$A$1:$A$288,'PY1 Data(H)'!$A$1:$BR$288))</f>
        <v>#N/A</v>
      </c>
      <c r="Y179" s="176" t="e" cm="1">
        <f t="array" ref="Y179">_xlfn.XLOOKUP(Y$1,'PY1 Data(H)'!$A$1:$BR$1,_xlfn.XLOOKUP($A179,'PY1 Data(H)'!$A$1:$A$288,'PY1 Data(H)'!$A$1:$BR$288))</f>
        <v>#N/A</v>
      </c>
      <c r="Z179" s="176" t="e" cm="1">
        <f t="array" ref="Z179">_xlfn.XLOOKUP(Z$1,'PY1 Data(H)'!$A$1:$BR$1,_xlfn.XLOOKUP($A179,'PY1 Data(H)'!$A$1:$A$288,'PY1 Data(H)'!$A$1:$BR$288))</f>
        <v>#N/A</v>
      </c>
      <c r="AA179" s="176" t="e" cm="1">
        <f t="array" ref="AA179">_xlfn.XLOOKUP(AA$1,'PY1 Data(H)'!$A$1:$BR$1,_xlfn.XLOOKUP($A179,'PY1 Data(H)'!$A$1:$A$288,'PY1 Data(H)'!$A$1:$BR$288))</f>
        <v>#N/A</v>
      </c>
      <c r="AB179" s="176" t="e" cm="1">
        <f t="array" ref="AB179">_xlfn.XLOOKUP(AB$1,'PY1 Data(H)'!$A$1:$BR$1,_xlfn.XLOOKUP($A179,'PY1 Data(H)'!$A$1:$A$288,'PY1 Data(H)'!$A$1:$BR$288))</f>
        <v>#N/A</v>
      </c>
      <c r="AC179" s="176" t="e" cm="1">
        <f t="array" ref="AC179">_xlfn.XLOOKUP(AC$1,'PY1 Data(H)'!$A$1:$BR$1,_xlfn.XLOOKUP($A179,'PY1 Data(H)'!$A$1:$A$288,'PY1 Data(H)'!$A$1:$BR$288))</f>
        <v>#N/A</v>
      </c>
      <c r="AD179" s="176" t="e" cm="1">
        <f t="array" ref="AD179">_xlfn.XLOOKUP(AD$1,'PY1 Data(H)'!$A$1:$BR$1,_xlfn.XLOOKUP($A179,'PY1 Data(H)'!$A$1:$A$288,'PY1 Data(H)'!$A$1:$BR$288))</f>
        <v>#N/A</v>
      </c>
      <c r="AE179" s="176" t="e" cm="1">
        <f t="array" ref="AE179">_xlfn.XLOOKUP(AE$1,'PY1 Data(H)'!$A$1:$BR$1,_xlfn.XLOOKUP($A179,'PY1 Data(H)'!$A$1:$A$288,'PY1 Data(H)'!$A$1:$BR$288))</f>
        <v>#N/A</v>
      </c>
      <c r="AF179" s="176" t="e" cm="1">
        <f t="array" ref="AF179">_xlfn.XLOOKUP(AF$1,'PY1 Data(H)'!$A$1:$BR$1,_xlfn.XLOOKUP($A179,'PY1 Data(H)'!$A$1:$A$288,'PY1 Data(H)'!$A$1:$BR$288))</f>
        <v>#N/A</v>
      </c>
      <c r="AG179" s="176" t="e" cm="1">
        <f t="array" ref="AG179">_xlfn.XLOOKUP(AG$1,'PY1 Data(H)'!$A$1:$BR$1,_xlfn.XLOOKUP($A179,'PY1 Data(H)'!$A$1:$A$288,'PY1 Data(H)'!$A$1:$BR$288))</f>
        <v>#N/A</v>
      </c>
      <c r="AH179" s="176" t="e" cm="1">
        <f t="array" ref="AH179">_xlfn.XLOOKUP(AH$1,'PY1 Data(H)'!$A$1:$BR$1,_xlfn.XLOOKUP($A179,'PY1 Data(H)'!$A$1:$A$288,'PY1 Data(H)'!$A$1:$BR$288))</f>
        <v>#N/A</v>
      </c>
      <c r="AI179" s="176" t="e" cm="1">
        <f t="array" ref="AI179">_xlfn.XLOOKUP(AI$1,'PY1 Data(H)'!$A$1:$BR$1,_xlfn.XLOOKUP($A179,'PY1 Data(H)'!$A$1:$A$288,'PY1 Data(H)'!$A$1:$BR$288))</f>
        <v>#N/A</v>
      </c>
      <c r="AJ179" s="176" t="e" cm="1">
        <f t="array" ref="AJ179">_xlfn.XLOOKUP(AJ$1,'PY1 Data(H)'!$A$1:$BR$1,_xlfn.XLOOKUP($A179,'PY1 Data(H)'!$A$1:$A$288,'PY1 Data(H)'!$A$1:$BR$288))</f>
        <v>#N/A</v>
      </c>
      <c r="AK179" s="176" t="e" cm="1">
        <f t="array" ref="AK179">_xlfn.XLOOKUP(AK$1,'PY1 Data(H)'!$A$1:$BR$1,_xlfn.XLOOKUP($A179,'PY1 Data(H)'!$A$1:$A$288,'PY1 Data(H)'!$A$1:$BR$288))</f>
        <v>#N/A</v>
      </c>
      <c r="AL179" s="176" t="e" cm="1">
        <f t="array" ref="AL179">_xlfn.XLOOKUP(AL$1,'PY1 Data(H)'!$A$1:$BR$1,_xlfn.XLOOKUP($A179,'PY1 Data(H)'!$A$1:$A$288,'PY1 Data(H)'!$A$1:$BR$288))</f>
        <v>#N/A</v>
      </c>
      <c r="AM179" s="176" t="e" cm="1">
        <f t="array" ref="AM179">_xlfn.XLOOKUP(AM$1,'PY1 Data(H)'!$A$1:$BR$1,_xlfn.XLOOKUP($A179,'PY1 Data(H)'!$A$1:$A$288,'PY1 Data(H)'!$A$1:$BR$288))</f>
        <v>#N/A</v>
      </c>
      <c r="AN179" s="176" t="e" cm="1">
        <f t="array" ref="AN179">_xlfn.XLOOKUP(AN$1,'PY1 Data(H)'!$A$1:$BR$1,_xlfn.XLOOKUP($A179,'PY1 Data(H)'!$A$1:$A$288,'PY1 Data(H)'!$A$1:$BR$288))</f>
        <v>#N/A</v>
      </c>
      <c r="AO179" s="176" t="e" cm="1">
        <f t="array" ref="AO179">_xlfn.XLOOKUP(AO$1,'PY1 Data(H)'!$A$1:$BR$1,_xlfn.XLOOKUP($A179,'PY1 Data(H)'!$A$1:$A$288,'PY1 Data(H)'!$A$1:$BR$288))</f>
        <v>#N/A</v>
      </c>
      <c r="AP179" s="176" t="e" cm="1">
        <f t="array" ref="AP179">_xlfn.XLOOKUP(AP$1,'PY1 Data(H)'!$A$1:$BR$1,_xlfn.XLOOKUP($A179,'PY1 Data(H)'!$A$1:$A$288,'PY1 Data(H)'!$A$1:$BR$288))</f>
        <v>#N/A</v>
      </c>
      <c r="AQ179" s="176" t="e" cm="1">
        <f t="array" ref="AQ179">_xlfn.XLOOKUP(AQ$1,'PY1 Data(H)'!$A$1:$BR$1,_xlfn.XLOOKUP($A179,'PY1 Data(H)'!$A$1:$A$288,'PY1 Data(H)'!$A$1:$BR$288))</f>
        <v>#N/A</v>
      </c>
      <c r="AR179" s="176" t="e" cm="1">
        <f t="array" ref="AR179">_xlfn.XLOOKUP(AR$1,'PY1 Data(H)'!$A$1:$BR$1,_xlfn.XLOOKUP($A179,'PY1 Data(H)'!$A$1:$A$288,'PY1 Data(H)'!$A$1:$BR$288))</f>
        <v>#N/A</v>
      </c>
      <c r="AS179" s="176" t="e" cm="1">
        <f t="array" ref="AS179">_xlfn.XLOOKUP(AS$1,'PY1 Data(H)'!$A$1:$BR$1,_xlfn.XLOOKUP($A179,'PY1 Data(H)'!$A$1:$A$288,'PY1 Data(H)'!$A$1:$BR$288))</f>
        <v>#N/A</v>
      </c>
      <c r="AT179" s="176" t="e" cm="1">
        <f t="array" ref="AT179">_xlfn.XLOOKUP(AT$1,'PY1 Data(H)'!$A$1:$BR$1,_xlfn.XLOOKUP($A179,'PY1 Data(H)'!$A$1:$A$288,'PY1 Data(H)'!$A$1:$BR$288))</f>
        <v>#N/A</v>
      </c>
      <c r="AU179" s="176" t="e" cm="1">
        <f t="array" ref="AU179">_xlfn.XLOOKUP(AU$1,'PY1 Data(H)'!$A$1:$BR$1,_xlfn.XLOOKUP($A179,'PY1 Data(H)'!$A$1:$A$288,'PY1 Data(H)'!$A$1:$BR$288))</f>
        <v>#N/A</v>
      </c>
      <c r="AV179" s="176" t="e" cm="1">
        <f t="array" ref="AV179">_xlfn.XLOOKUP(AV$1,'PY1 Data(H)'!$A$1:$BR$1,_xlfn.XLOOKUP($A179,'PY1 Data(H)'!$A$1:$A$288,'PY1 Data(H)'!$A$1:$BR$288))</f>
        <v>#N/A</v>
      </c>
      <c r="AW179" s="176" t="e" cm="1">
        <f t="array" ref="AW179">_xlfn.XLOOKUP(AW$1,'PY1 Data(H)'!$A$1:$BR$1,_xlfn.XLOOKUP($A179,'PY1 Data(H)'!$A$1:$A$288,'PY1 Data(H)'!$A$1:$BR$288))</f>
        <v>#N/A</v>
      </c>
      <c r="AX179" s="176" t="e" cm="1">
        <f t="array" ref="AX179">_xlfn.XLOOKUP(AX$1,'PY1 Data(H)'!$A$1:$BR$1,_xlfn.XLOOKUP($A179,'PY1 Data(H)'!$A$1:$A$288,'PY1 Data(H)'!$A$1:$BR$288))</f>
        <v>#N/A</v>
      </c>
      <c r="AY179" s="176" t="e" cm="1">
        <f t="array" ref="AY179">_xlfn.XLOOKUP(AY$1,'PY1 Data(H)'!$A$1:$BR$1,_xlfn.XLOOKUP($A179,'PY1 Data(H)'!$A$1:$A$288,'PY1 Data(H)'!$A$1:$BR$288))</f>
        <v>#N/A</v>
      </c>
      <c r="AZ179" s="176" t="e" cm="1">
        <f t="array" ref="AZ179">_xlfn.XLOOKUP(AZ$1,'PY1 Data(H)'!$A$1:$BR$1,_xlfn.XLOOKUP($A179,'PY1 Data(H)'!$A$1:$A$288,'PY1 Data(H)'!$A$1:$BR$288))</f>
        <v>#N/A</v>
      </c>
    </row>
    <row r="180" spans="1:52" x14ac:dyDescent="0.3">
      <c r="D180" s="176" t="e" cm="1">
        <f t="array" ref="D180">_xlfn.XLOOKUP(D$1,'PY1 Data(H)'!$A$1:$BR$1,_xlfn.XLOOKUP($A180,'PY1 Data(H)'!$A$1:$A$288,'PY1 Data(H)'!$A$1:$BR$288))</f>
        <v>#N/A</v>
      </c>
      <c r="E180" s="176" t="e" cm="1">
        <f t="array" ref="E180">_xlfn.XLOOKUP(E$1,'PY1 Data(H)'!$A$1:$BR$1,_xlfn.XLOOKUP($A180,'PY1 Data(H)'!$A$1:$A$288,'PY1 Data(H)'!$A$1:$BR$288))</f>
        <v>#N/A</v>
      </c>
      <c r="F180" s="176" t="e" cm="1">
        <f t="array" ref="F180">_xlfn.XLOOKUP(F$1,'PY1 Data(H)'!$A$1:$BR$1,_xlfn.XLOOKUP($A180,'PY1 Data(H)'!$A$1:$A$288,'PY1 Data(H)'!$A$1:$BR$288))</f>
        <v>#N/A</v>
      </c>
      <c r="G180" s="176" t="e" cm="1">
        <f t="array" ref="G180">_xlfn.XLOOKUP(G$1,'PY1 Data(H)'!$A$1:$BR$1,_xlfn.XLOOKUP($A180,'PY1 Data(H)'!$A$1:$A$288,'PY1 Data(H)'!$A$1:$BR$288))</f>
        <v>#N/A</v>
      </c>
      <c r="H180" s="176" t="e" cm="1">
        <f t="array" ref="H180">_xlfn.XLOOKUP(H$1,'PY1 Data(H)'!$A$1:$BR$1,_xlfn.XLOOKUP($A180,'PY1 Data(H)'!$A$1:$A$288,'PY1 Data(H)'!$A$1:$BR$288))</f>
        <v>#N/A</v>
      </c>
      <c r="I180" s="176" t="e" cm="1">
        <f t="array" ref="I180">_xlfn.XLOOKUP(I$1,'PY1 Data(H)'!$A$1:$BR$1,_xlfn.XLOOKUP($A180,'PY1 Data(H)'!$A$1:$A$288,'PY1 Data(H)'!$A$1:$BR$288))</f>
        <v>#N/A</v>
      </c>
      <c r="J180" s="176" t="e" cm="1">
        <f t="array" ref="J180">_xlfn.XLOOKUP(J$1,'PY1 Data(H)'!$A$1:$BR$1,_xlfn.XLOOKUP($A180,'PY1 Data(H)'!$A$1:$A$288,'PY1 Data(H)'!$A$1:$BR$288))</f>
        <v>#N/A</v>
      </c>
      <c r="K180" s="176" t="e" cm="1">
        <f t="array" ref="K180">_xlfn.XLOOKUP(K$1,'PY1 Data(H)'!$A$1:$BR$1,_xlfn.XLOOKUP($A180,'PY1 Data(H)'!$A$1:$A$288,'PY1 Data(H)'!$A$1:$BR$288))</f>
        <v>#N/A</v>
      </c>
      <c r="L180" s="176" t="e" cm="1">
        <f t="array" ref="L180">_xlfn.XLOOKUP(L$1,'PY1 Data(H)'!$A$1:$BR$1,_xlfn.XLOOKUP($A180,'PY1 Data(H)'!$A$1:$A$288,'PY1 Data(H)'!$A$1:$BR$288))</f>
        <v>#N/A</v>
      </c>
      <c r="M180" s="176" t="e" cm="1">
        <f t="array" ref="M180">_xlfn.XLOOKUP(M$1,'PY1 Data(H)'!$A$1:$BR$1,_xlfn.XLOOKUP($A180,'PY1 Data(H)'!$A$1:$A$288,'PY1 Data(H)'!$A$1:$BR$288))</f>
        <v>#N/A</v>
      </c>
      <c r="N180" s="176" t="e" cm="1">
        <f t="array" ref="N180">_xlfn.XLOOKUP(N$1,'PY1 Data(H)'!$A$1:$BR$1,_xlfn.XLOOKUP($A180,'PY1 Data(H)'!$A$1:$A$288,'PY1 Data(H)'!$A$1:$BR$288))</f>
        <v>#N/A</v>
      </c>
      <c r="O180" s="176" t="e" cm="1">
        <f t="array" ref="O180">_xlfn.XLOOKUP(O$1,'PY1 Data(H)'!$A$1:$BR$1,_xlfn.XLOOKUP($A180,'PY1 Data(H)'!$A$1:$A$288,'PY1 Data(H)'!$A$1:$BR$288))</f>
        <v>#N/A</v>
      </c>
      <c r="P180" s="176" t="e" cm="1">
        <f t="array" ref="P180">_xlfn.XLOOKUP(P$1,'PY1 Data(H)'!$A$1:$BR$1,_xlfn.XLOOKUP($A180,'PY1 Data(H)'!$A$1:$A$288,'PY1 Data(H)'!$A$1:$BR$288))</f>
        <v>#N/A</v>
      </c>
      <c r="Q180" s="176" t="e" cm="1">
        <f t="array" ref="Q180">_xlfn.XLOOKUP(Q$1,'PY1 Data(H)'!$A$1:$BR$1,_xlfn.XLOOKUP($A180,'PY1 Data(H)'!$A$1:$A$288,'PY1 Data(H)'!$A$1:$BR$288))</f>
        <v>#N/A</v>
      </c>
      <c r="R180" s="176" t="e" cm="1">
        <f t="array" ref="R180">_xlfn.XLOOKUP(R$1,'PY1 Data(H)'!$A$1:$BR$1,_xlfn.XLOOKUP($A180,'PY1 Data(H)'!$A$1:$A$288,'PY1 Data(H)'!$A$1:$BR$288))</f>
        <v>#N/A</v>
      </c>
      <c r="S180" s="176" t="e" cm="1">
        <f t="array" ref="S180">_xlfn.XLOOKUP(S$1,'PY1 Data(H)'!$A$1:$BR$1,_xlfn.XLOOKUP($A180,'PY1 Data(H)'!$A$1:$A$288,'PY1 Data(H)'!$A$1:$BR$288))</f>
        <v>#N/A</v>
      </c>
      <c r="T180" s="176" t="e" cm="1">
        <f t="array" ref="T180">_xlfn.XLOOKUP(T$1,'PY1 Data(H)'!$A$1:$BR$1,_xlfn.XLOOKUP($A180,'PY1 Data(H)'!$A$1:$A$288,'PY1 Data(H)'!$A$1:$BR$288))</f>
        <v>#N/A</v>
      </c>
      <c r="U180" s="176" t="e" cm="1">
        <f t="array" ref="U180">_xlfn.XLOOKUP(U$1,'PY1 Data(H)'!$A$1:$BR$1,_xlfn.XLOOKUP($A180,'PY1 Data(H)'!$A$1:$A$288,'PY1 Data(H)'!$A$1:$BR$288))</f>
        <v>#N/A</v>
      </c>
      <c r="V180" s="176" t="e" cm="1">
        <f t="array" ref="V180">_xlfn.XLOOKUP(V$1,'PY1 Data(H)'!$A$1:$BR$1,_xlfn.XLOOKUP($A180,'PY1 Data(H)'!$A$1:$A$288,'PY1 Data(H)'!$A$1:$BR$288))</f>
        <v>#N/A</v>
      </c>
      <c r="W180" s="176" t="e" cm="1">
        <f t="array" ref="W180">_xlfn.XLOOKUP(W$1,'PY1 Data(H)'!$A$1:$BR$1,_xlfn.XLOOKUP($A180,'PY1 Data(H)'!$A$1:$A$288,'PY1 Data(H)'!$A$1:$BR$288))</f>
        <v>#N/A</v>
      </c>
      <c r="X180" s="176" t="e" cm="1">
        <f t="array" ref="X180">_xlfn.XLOOKUP(X$1,'PY1 Data(H)'!$A$1:$BR$1,_xlfn.XLOOKUP($A180,'PY1 Data(H)'!$A$1:$A$288,'PY1 Data(H)'!$A$1:$BR$288))</f>
        <v>#N/A</v>
      </c>
      <c r="Y180" s="176" t="e" cm="1">
        <f t="array" ref="Y180">_xlfn.XLOOKUP(Y$1,'PY1 Data(H)'!$A$1:$BR$1,_xlfn.XLOOKUP($A180,'PY1 Data(H)'!$A$1:$A$288,'PY1 Data(H)'!$A$1:$BR$288))</f>
        <v>#N/A</v>
      </c>
      <c r="Z180" s="176" t="e" cm="1">
        <f t="array" ref="Z180">_xlfn.XLOOKUP(Z$1,'PY1 Data(H)'!$A$1:$BR$1,_xlfn.XLOOKUP($A180,'PY1 Data(H)'!$A$1:$A$288,'PY1 Data(H)'!$A$1:$BR$288))</f>
        <v>#N/A</v>
      </c>
      <c r="AA180" s="176" t="e" cm="1">
        <f t="array" ref="AA180">_xlfn.XLOOKUP(AA$1,'PY1 Data(H)'!$A$1:$BR$1,_xlfn.XLOOKUP($A180,'PY1 Data(H)'!$A$1:$A$288,'PY1 Data(H)'!$A$1:$BR$288))</f>
        <v>#N/A</v>
      </c>
      <c r="AB180" s="176" t="e" cm="1">
        <f t="array" ref="AB180">_xlfn.XLOOKUP(AB$1,'PY1 Data(H)'!$A$1:$BR$1,_xlfn.XLOOKUP($A180,'PY1 Data(H)'!$A$1:$A$288,'PY1 Data(H)'!$A$1:$BR$288))</f>
        <v>#N/A</v>
      </c>
      <c r="AC180" s="176" t="e" cm="1">
        <f t="array" ref="AC180">_xlfn.XLOOKUP(AC$1,'PY1 Data(H)'!$A$1:$BR$1,_xlfn.XLOOKUP($A180,'PY1 Data(H)'!$A$1:$A$288,'PY1 Data(H)'!$A$1:$BR$288))</f>
        <v>#N/A</v>
      </c>
      <c r="AD180" s="176" t="e" cm="1">
        <f t="array" ref="AD180">_xlfn.XLOOKUP(AD$1,'PY1 Data(H)'!$A$1:$BR$1,_xlfn.XLOOKUP($A180,'PY1 Data(H)'!$A$1:$A$288,'PY1 Data(H)'!$A$1:$BR$288))</f>
        <v>#N/A</v>
      </c>
      <c r="AE180" s="176" t="e" cm="1">
        <f t="array" ref="AE180">_xlfn.XLOOKUP(AE$1,'PY1 Data(H)'!$A$1:$BR$1,_xlfn.XLOOKUP($A180,'PY1 Data(H)'!$A$1:$A$288,'PY1 Data(H)'!$A$1:$BR$288))</f>
        <v>#N/A</v>
      </c>
      <c r="AF180" s="176" t="e" cm="1">
        <f t="array" ref="AF180">_xlfn.XLOOKUP(AF$1,'PY1 Data(H)'!$A$1:$BR$1,_xlfn.XLOOKUP($A180,'PY1 Data(H)'!$A$1:$A$288,'PY1 Data(H)'!$A$1:$BR$288))</f>
        <v>#N/A</v>
      </c>
      <c r="AG180" s="176" t="e" cm="1">
        <f t="array" ref="AG180">_xlfn.XLOOKUP(AG$1,'PY1 Data(H)'!$A$1:$BR$1,_xlfn.XLOOKUP($A180,'PY1 Data(H)'!$A$1:$A$288,'PY1 Data(H)'!$A$1:$BR$288))</f>
        <v>#N/A</v>
      </c>
      <c r="AH180" s="176" t="e" cm="1">
        <f t="array" ref="AH180">_xlfn.XLOOKUP(AH$1,'PY1 Data(H)'!$A$1:$BR$1,_xlfn.XLOOKUP($A180,'PY1 Data(H)'!$A$1:$A$288,'PY1 Data(H)'!$A$1:$BR$288))</f>
        <v>#N/A</v>
      </c>
      <c r="AI180" s="176" t="e" cm="1">
        <f t="array" ref="AI180">_xlfn.XLOOKUP(AI$1,'PY1 Data(H)'!$A$1:$BR$1,_xlfn.XLOOKUP($A180,'PY1 Data(H)'!$A$1:$A$288,'PY1 Data(H)'!$A$1:$BR$288))</f>
        <v>#N/A</v>
      </c>
      <c r="AJ180" s="176" t="e" cm="1">
        <f t="array" ref="AJ180">_xlfn.XLOOKUP(AJ$1,'PY1 Data(H)'!$A$1:$BR$1,_xlfn.XLOOKUP($A180,'PY1 Data(H)'!$A$1:$A$288,'PY1 Data(H)'!$A$1:$BR$288))</f>
        <v>#N/A</v>
      </c>
      <c r="AK180" s="176" t="e" cm="1">
        <f t="array" ref="AK180">_xlfn.XLOOKUP(AK$1,'PY1 Data(H)'!$A$1:$BR$1,_xlfn.XLOOKUP($A180,'PY1 Data(H)'!$A$1:$A$288,'PY1 Data(H)'!$A$1:$BR$288))</f>
        <v>#N/A</v>
      </c>
      <c r="AL180" s="176" t="e" cm="1">
        <f t="array" ref="AL180">_xlfn.XLOOKUP(AL$1,'PY1 Data(H)'!$A$1:$BR$1,_xlfn.XLOOKUP($A180,'PY1 Data(H)'!$A$1:$A$288,'PY1 Data(H)'!$A$1:$BR$288))</f>
        <v>#N/A</v>
      </c>
      <c r="AM180" s="176" t="e" cm="1">
        <f t="array" ref="AM180">_xlfn.XLOOKUP(AM$1,'PY1 Data(H)'!$A$1:$BR$1,_xlfn.XLOOKUP($A180,'PY1 Data(H)'!$A$1:$A$288,'PY1 Data(H)'!$A$1:$BR$288))</f>
        <v>#N/A</v>
      </c>
      <c r="AN180" s="176" t="e" cm="1">
        <f t="array" ref="AN180">_xlfn.XLOOKUP(AN$1,'PY1 Data(H)'!$A$1:$BR$1,_xlfn.XLOOKUP($A180,'PY1 Data(H)'!$A$1:$A$288,'PY1 Data(H)'!$A$1:$BR$288))</f>
        <v>#N/A</v>
      </c>
      <c r="AO180" s="176" t="e" cm="1">
        <f t="array" ref="AO180">_xlfn.XLOOKUP(AO$1,'PY1 Data(H)'!$A$1:$BR$1,_xlfn.XLOOKUP($A180,'PY1 Data(H)'!$A$1:$A$288,'PY1 Data(H)'!$A$1:$BR$288))</f>
        <v>#N/A</v>
      </c>
      <c r="AP180" s="176" t="e" cm="1">
        <f t="array" ref="AP180">_xlfn.XLOOKUP(AP$1,'PY1 Data(H)'!$A$1:$BR$1,_xlfn.XLOOKUP($A180,'PY1 Data(H)'!$A$1:$A$288,'PY1 Data(H)'!$A$1:$BR$288))</f>
        <v>#N/A</v>
      </c>
      <c r="AQ180" s="176" t="e" cm="1">
        <f t="array" ref="AQ180">_xlfn.XLOOKUP(AQ$1,'PY1 Data(H)'!$A$1:$BR$1,_xlfn.XLOOKUP($A180,'PY1 Data(H)'!$A$1:$A$288,'PY1 Data(H)'!$A$1:$BR$288))</f>
        <v>#N/A</v>
      </c>
      <c r="AR180" s="176" t="e" cm="1">
        <f t="array" ref="AR180">_xlfn.XLOOKUP(AR$1,'PY1 Data(H)'!$A$1:$BR$1,_xlfn.XLOOKUP($A180,'PY1 Data(H)'!$A$1:$A$288,'PY1 Data(H)'!$A$1:$BR$288))</f>
        <v>#N/A</v>
      </c>
      <c r="AS180" s="176" t="e" cm="1">
        <f t="array" ref="AS180">_xlfn.XLOOKUP(AS$1,'PY1 Data(H)'!$A$1:$BR$1,_xlfn.XLOOKUP($A180,'PY1 Data(H)'!$A$1:$A$288,'PY1 Data(H)'!$A$1:$BR$288))</f>
        <v>#N/A</v>
      </c>
      <c r="AT180" s="176" t="e" cm="1">
        <f t="array" ref="AT180">_xlfn.XLOOKUP(AT$1,'PY1 Data(H)'!$A$1:$BR$1,_xlfn.XLOOKUP($A180,'PY1 Data(H)'!$A$1:$A$288,'PY1 Data(H)'!$A$1:$BR$288))</f>
        <v>#N/A</v>
      </c>
      <c r="AU180" s="176" t="e" cm="1">
        <f t="array" ref="AU180">_xlfn.XLOOKUP(AU$1,'PY1 Data(H)'!$A$1:$BR$1,_xlfn.XLOOKUP($A180,'PY1 Data(H)'!$A$1:$A$288,'PY1 Data(H)'!$A$1:$BR$288))</f>
        <v>#N/A</v>
      </c>
      <c r="AV180" s="176" t="e" cm="1">
        <f t="array" ref="AV180">_xlfn.XLOOKUP(AV$1,'PY1 Data(H)'!$A$1:$BR$1,_xlfn.XLOOKUP($A180,'PY1 Data(H)'!$A$1:$A$288,'PY1 Data(H)'!$A$1:$BR$288))</f>
        <v>#N/A</v>
      </c>
      <c r="AW180" s="176" t="e" cm="1">
        <f t="array" ref="AW180">_xlfn.XLOOKUP(AW$1,'PY1 Data(H)'!$A$1:$BR$1,_xlfn.XLOOKUP($A180,'PY1 Data(H)'!$A$1:$A$288,'PY1 Data(H)'!$A$1:$BR$288))</f>
        <v>#N/A</v>
      </c>
      <c r="AX180" s="176" t="e" cm="1">
        <f t="array" ref="AX180">_xlfn.XLOOKUP(AX$1,'PY1 Data(H)'!$A$1:$BR$1,_xlfn.XLOOKUP($A180,'PY1 Data(H)'!$A$1:$A$288,'PY1 Data(H)'!$A$1:$BR$288))</f>
        <v>#N/A</v>
      </c>
      <c r="AY180" s="176" t="e" cm="1">
        <f t="array" ref="AY180">_xlfn.XLOOKUP(AY$1,'PY1 Data(H)'!$A$1:$BR$1,_xlfn.XLOOKUP($A180,'PY1 Data(H)'!$A$1:$A$288,'PY1 Data(H)'!$A$1:$BR$288))</f>
        <v>#N/A</v>
      </c>
      <c r="AZ180" s="176" t="e" cm="1">
        <f t="array" ref="AZ180">_xlfn.XLOOKUP(AZ$1,'PY1 Data(H)'!$A$1:$BR$1,_xlfn.XLOOKUP($A180,'PY1 Data(H)'!$A$1:$A$288,'PY1 Data(H)'!$A$1:$BR$288))</f>
        <v>#N/A</v>
      </c>
    </row>
    <row r="181" spans="1:52" x14ac:dyDescent="0.3">
      <c r="A181">
        <v>519</v>
      </c>
      <c r="D181" s="176" cm="1">
        <f t="array" ref="D181">_xlfn.XLOOKUP(D$1,'PY1 Data(H)'!$A$1:$BR$1,_xlfn.XLOOKUP($A181,'PY1 Data(H)'!$A$1:$A$288,'PY1 Data(H)'!$A$1:$BR$288))</f>
        <v>4648</v>
      </c>
      <c r="E181" s="176" cm="1">
        <f t="array" ref="E181">_xlfn.XLOOKUP(E$1,'PY1 Data(H)'!$A$1:$BR$1,_xlfn.XLOOKUP($A181,'PY1 Data(H)'!$A$1:$A$288,'PY1 Data(H)'!$A$1:$BR$288))</f>
        <v>8796</v>
      </c>
      <c r="F181" s="176" cm="1">
        <f t="array" ref="F181">_xlfn.XLOOKUP(F$1,'PY1 Data(H)'!$A$1:$BR$1,_xlfn.XLOOKUP($A181,'PY1 Data(H)'!$A$1:$A$288,'PY1 Data(H)'!$A$1:$BR$288))</f>
        <v>0</v>
      </c>
      <c r="G181" s="176" cm="1">
        <f t="array" ref="G181">_xlfn.XLOOKUP(G$1,'PY1 Data(H)'!$A$1:$BR$1,_xlfn.XLOOKUP($A181,'PY1 Data(H)'!$A$1:$A$288,'PY1 Data(H)'!$A$1:$BR$288))</f>
        <v>52097</v>
      </c>
      <c r="H181" s="176" cm="1">
        <f t="array" ref="H181">_xlfn.XLOOKUP(H$1,'PY1 Data(H)'!$A$1:$BR$1,_xlfn.XLOOKUP($A181,'PY1 Data(H)'!$A$1:$A$288,'PY1 Data(H)'!$A$1:$BR$288))</f>
        <v>1018145</v>
      </c>
      <c r="I181" s="176" cm="1">
        <f t="array" ref="I181">_xlfn.XLOOKUP(I$1,'PY1 Data(H)'!$A$1:$BR$1,_xlfn.XLOOKUP($A181,'PY1 Data(H)'!$A$1:$A$288,'PY1 Data(H)'!$A$1:$BR$288))</f>
        <v>149229</v>
      </c>
      <c r="J181" s="176" cm="1">
        <f t="array" ref="J181">_xlfn.XLOOKUP(J$1,'PY1 Data(H)'!$A$1:$BR$1,_xlfn.XLOOKUP($A181,'PY1 Data(H)'!$A$1:$A$288,'PY1 Data(H)'!$A$1:$BR$288))</f>
        <v>0</v>
      </c>
      <c r="K181" s="176" cm="1">
        <f t="array" ref="K181">_xlfn.XLOOKUP(K$1,'PY1 Data(H)'!$A$1:$BR$1,_xlfn.XLOOKUP($A181,'PY1 Data(H)'!$A$1:$A$288,'PY1 Data(H)'!$A$1:$BR$288))</f>
        <v>15575</v>
      </c>
      <c r="L181" s="176" cm="1">
        <f t="array" ref="L181">_xlfn.XLOOKUP(L$1,'PY1 Data(H)'!$A$1:$BR$1,_xlfn.XLOOKUP($A181,'PY1 Data(H)'!$A$1:$A$288,'PY1 Data(H)'!$A$1:$BR$288))</f>
        <v>0</v>
      </c>
      <c r="M181" s="176" cm="1">
        <f t="array" ref="M181">_xlfn.XLOOKUP(M$1,'PY1 Data(H)'!$A$1:$BR$1,_xlfn.XLOOKUP($A181,'PY1 Data(H)'!$A$1:$A$288,'PY1 Data(H)'!$A$1:$BR$288))</f>
        <v>0</v>
      </c>
      <c r="N181" s="176" cm="1">
        <f t="array" ref="N181">_xlfn.XLOOKUP(N$1,'PY1 Data(H)'!$A$1:$BR$1,_xlfn.XLOOKUP($A181,'PY1 Data(H)'!$A$1:$A$288,'PY1 Data(H)'!$A$1:$BR$288))</f>
        <v>8842</v>
      </c>
      <c r="O181" s="176" cm="1">
        <f t="array" ref="O181">_xlfn.XLOOKUP(O$1,'PY1 Data(H)'!$A$1:$BR$1,_xlfn.XLOOKUP($A181,'PY1 Data(H)'!$A$1:$A$288,'PY1 Data(H)'!$A$1:$BR$288))</f>
        <v>0</v>
      </c>
      <c r="P181" s="176" cm="1">
        <f t="array" ref="P181">_xlfn.XLOOKUP(P$1,'PY1 Data(H)'!$A$1:$BR$1,_xlfn.XLOOKUP($A181,'PY1 Data(H)'!$A$1:$A$288,'PY1 Data(H)'!$A$1:$BR$288))</f>
        <v>267408</v>
      </c>
      <c r="Q181" s="176" cm="1">
        <f t="array" ref="Q181">_xlfn.XLOOKUP(Q$1,'PY1 Data(H)'!$A$1:$BR$1,_xlfn.XLOOKUP($A181,'PY1 Data(H)'!$A$1:$A$288,'PY1 Data(H)'!$A$1:$BR$288))</f>
        <v>0</v>
      </c>
      <c r="R181" s="176" cm="1">
        <f t="array" ref="R181">_xlfn.XLOOKUP(R$1,'PY1 Data(H)'!$A$1:$BR$1,_xlfn.XLOOKUP($A181,'PY1 Data(H)'!$A$1:$A$288,'PY1 Data(H)'!$A$1:$BR$288))</f>
        <v>0</v>
      </c>
      <c r="S181" s="176" cm="1">
        <f t="array" ref="S181">_xlfn.XLOOKUP(S$1,'PY1 Data(H)'!$A$1:$BR$1,_xlfn.XLOOKUP($A181,'PY1 Data(H)'!$A$1:$A$288,'PY1 Data(H)'!$A$1:$BR$288))</f>
        <v>16956</v>
      </c>
      <c r="T181" s="176" cm="1">
        <f t="array" ref="T181">_xlfn.XLOOKUP(T$1,'PY1 Data(H)'!$A$1:$BR$1,_xlfn.XLOOKUP($A181,'PY1 Data(H)'!$A$1:$A$288,'PY1 Data(H)'!$A$1:$BR$288))</f>
        <v>0</v>
      </c>
      <c r="U181" s="176" cm="1">
        <f t="array" ref="U181">_xlfn.XLOOKUP(U$1,'PY1 Data(H)'!$A$1:$BR$1,_xlfn.XLOOKUP($A181,'PY1 Data(H)'!$A$1:$A$288,'PY1 Data(H)'!$A$1:$BR$288))</f>
        <v>708405</v>
      </c>
      <c r="V181" s="176" cm="1">
        <f t="array" ref="V181">_xlfn.XLOOKUP(V$1,'PY1 Data(H)'!$A$1:$BR$1,_xlfn.XLOOKUP($A181,'PY1 Data(H)'!$A$1:$A$288,'PY1 Data(H)'!$A$1:$BR$288))</f>
        <v>2997</v>
      </c>
      <c r="W181" s="176" cm="1">
        <f t="array" ref="W181">_xlfn.XLOOKUP(W$1,'PY1 Data(H)'!$A$1:$BR$1,_xlfn.XLOOKUP($A181,'PY1 Data(H)'!$A$1:$A$288,'PY1 Data(H)'!$A$1:$BR$288))</f>
        <v>0</v>
      </c>
      <c r="X181" s="176" cm="1">
        <f t="array" ref="X181">_xlfn.XLOOKUP(X$1,'PY1 Data(H)'!$A$1:$BR$1,_xlfn.XLOOKUP($A181,'PY1 Data(H)'!$A$1:$A$288,'PY1 Data(H)'!$A$1:$BR$288))</f>
        <v>6797</v>
      </c>
      <c r="Y181" s="176" cm="1">
        <f t="array" ref="Y181">_xlfn.XLOOKUP(Y$1,'PY1 Data(H)'!$A$1:$BR$1,_xlfn.XLOOKUP($A181,'PY1 Data(H)'!$A$1:$A$288,'PY1 Data(H)'!$A$1:$BR$288))</f>
        <v>9894</v>
      </c>
      <c r="Z181" s="176" cm="1">
        <f t="array" ref="Z181">_xlfn.XLOOKUP(Z$1,'PY1 Data(H)'!$A$1:$BR$1,_xlfn.XLOOKUP($A181,'PY1 Data(H)'!$A$1:$A$288,'PY1 Data(H)'!$A$1:$BR$288))</f>
        <v>14724</v>
      </c>
      <c r="AA181" s="176" cm="1">
        <f t="array" ref="AA181">_xlfn.XLOOKUP(AA$1,'PY1 Data(H)'!$A$1:$BR$1,_xlfn.XLOOKUP($A181,'PY1 Data(H)'!$A$1:$A$288,'PY1 Data(H)'!$A$1:$BR$288))</f>
        <v>5708265</v>
      </c>
      <c r="AB181" s="176" cm="1">
        <f t="array" ref="AB181">_xlfn.XLOOKUP(AB$1,'PY1 Data(H)'!$A$1:$BR$1,_xlfn.XLOOKUP($A181,'PY1 Data(H)'!$A$1:$A$288,'PY1 Data(H)'!$A$1:$BR$288))</f>
        <v>14303</v>
      </c>
      <c r="AC181" s="176" cm="1">
        <f t="array" ref="AC181">_xlfn.XLOOKUP(AC$1,'PY1 Data(H)'!$A$1:$BR$1,_xlfn.XLOOKUP($A181,'PY1 Data(H)'!$A$1:$A$288,'PY1 Data(H)'!$A$1:$BR$288))</f>
        <v>0</v>
      </c>
      <c r="AD181" s="176" cm="1">
        <f t="array" ref="AD181">_xlfn.XLOOKUP(AD$1,'PY1 Data(H)'!$A$1:$BR$1,_xlfn.XLOOKUP($A181,'PY1 Data(H)'!$A$1:$A$288,'PY1 Data(H)'!$A$1:$BR$288))</f>
        <v>8789</v>
      </c>
      <c r="AE181" s="176" cm="1">
        <f t="array" ref="AE181">_xlfn.XLOOKUP(AE$1,'PY1 Data(H)'!$A$1:$BR$1,_xlfn.XLOOKUP($A181,'PY1 Data(H)'!$A$1:$A$288,'PY1 Data(H)'!$A$1:$BR$288))</f>
        <v>0</v>
      </c>
      <c r="AF181" s="176" cm="1">
        <f t="array" ref="AF181">_xlfn.XLOOKUP(AF$1,'PY1 Data(H)'!$A$1:$BR$1,_xlfn.XLOOKUP($A181,'PY1 Data(H)'!$A$1:$A$288,'PY1 Data(H)'!$A$1:$BR$288))</f>
        <v>370079</v>
      </c>
      <c r="AG181" s="176" cm="1">
        <f t="array" ref="AG181">_xlfn.XLOOKUP(AG$1,'PY1 Data(H)'!$A$1:$BR$1,_xlfn.XLOOKUP($A181,'PY1 Data(H)'!$A$1:$A$288,'PY1 Data(H)'!$A$1:$BR$288))</f>
        <v>0</v>
      </c>
      <c r="AH181" s="176" cm="1">
        <f t="array" ref="AH181">_xlfn.XLOOKUP(AH$1,'PY1 Data(H)'!$A$1:$BR$1,_xlfn.XLOOKUP($A181,'PY1 Data(H)'!$A$1:$A$288,'PY1 Data(H)'!$A$1:$BR$288))</f>
        <v>0</v>
      </c>
      <c r="AI181" s="176" cm="1">
        <f t="array" ref="AI181">_xlfn.XLOOKUP(AI$1,'PY1 Data(H)'!$A$1:$BR$1,_xlfn.XLOOKUP($A181,'PY1 Data(H)'!$A$1:$A$288,'PY1 Data(H)'!$A$1:$BR$288))</f>
        <v>0</v>
      </c>
      <c r="AJ181" s="176" cm="1">
        <f t="array" ref="AJ181">_xlfn.XLOOKUP(AJ$1,'PY1 Data(H)'!$A$1:$BR$1,_xlfn.XLOOKUP($A181,'PY1 Data(H)'!$A$1:$A$288,'PY1 Data(H)'!$A$1:$BR$288))</f>
        <v>39950</v>
      </c>
      <c r="AK181" s="176" cm="1">
        <f t="array" ref="AK181">_xlfn.XLOOKUP(AK$1,'PY1 Data(H)'!$A$1:$BR$1,_xlfn.XLOOKUP($A181,'PY1 Data(H)'!$A$1:$A$288,'PY1 Data(H)'!$A$1:$BR$288))</f>
        <v>0</v>
      </c>
      <c r="AL181" s="176" cm="1">
        <f t="array" ref="AL181">_xlfn.XLOOKUP(AL$1,'PY1 Data(H)'!$A$1:$BR$1,_xlfn.XLOOKUP($A181,'PY1 Data(H)'!$A$1:$A$288,'PY1 Data(H)'!$A$1:$BR$288))</f>
        <v>0</v>
      </c>
      <c r="AM181" s="176" cm="1">
        <f t="array" ref="AM181">_xlfn.XLOOKUP(AM$1,'PY1 Data(H)'!$A$1:$BR$1,_xlfn.XLOOKUP($A181,'PY1 Data(H)'!$A$1:$A$288,'PY1 Data(H)'!$A$1:$BR$288))</f>
        <v>686537</v>
      </c>
      <c r="AN181" s="176" cm="1">
        <f t="array" ref="AN181">_xlfn.XLOOKUP(AN$1,'PY1 Data(H)'!$A$1:$BR$1,_xlfn.XLOOKUP($A181,'PY1 Data(H)'!$A$1:$A$288,'PY1 Data(H)'!$A$1:$BR$288))</f>
        <v>0</v>
      </c>
      <c r="AO181" s="176" cm="1">
        <f t="array" ref="AO181">_xlfn.XLOOKUP(AO$1,'PY1 Data(H)'!$A$1:$BR$1,_xlfn.XLOOKUP($A181,'PY1 Data(H)'!$A$1:$A$288,'PY1 Data(H)'!$A$1:$BR$288))</f>
        <v>8797</v>
      </c>
      <c r="AP181" s="176" cm="1">
        <f t="array" ref="AP181">_xlfn.XLOOKUP(AP$1,'PY1 Data(H)'!$A$1:$BR$1,_xlfn.XLOOKUP($A181,'PY1 Data(H)'!$A$1:$A$288,'PY1 Data(H)'!$A$1:$BR$288))</f>
        <v>0</v>
      </c>
      <c r="AQ181" s="176" cm="1">
        <f t="array" ref="AQ181">_xlfn.XLOOKUP(AQ$1,'PY1 Data(H)'!$A$1:$BR$1,_xlfn.XLOOKUP($A181,'PY1 Data(H)'!$A$1:$A$288,'PY1 Data(H)'!$A$1:$BR$288))</f>
        <v>8788</v>
      </c>
      <c r="AR181" s="176" cm="1">
        <f t="array" ref="AR181">_xlfn.XLOOKUP(AR$1,'PY1 Data(H)'!$A$1:$BR$1,_xlfn.XLOOKUP($A181,'PY1 Data(H)'!$A$1:$A$288,'PY1 Data(H)'!$A$1:$BR$288))</f>
        <v>0</v>
      </c>
      <c r="AS181" s="176" cm="1">
        <f t="array" ref="AS181">_xlfn.XLOOKUP(AS$1,'PY1 Data(H)'!$A$1:$BR$1,_xlfn.XLOOKUP($A181,'PY1 Data(H)'!$A$1:$A$288,'PY1 Data(H)'!$A$1:$BR$288))</f>
        <v>0</v>
      </c>
      <c r="AT181" s="176" cm="1">
        <f t="array" ref="AT181">_xlfn.XLOOKUP(AT$1,'PY1 Data(H)'!$A$1:$BR$1,_xlfn.XLOOKUP($A181,'PY1 Data(H)'!$A$1:$A$288,'PY1 Data(H)'!$A$1:$BR$288))</f>
        <v>0</v>
      </c>
      <c r="AU181" s="176" cm="1">
        <f t="array" ref="AU181">_xlfn.XLOOKUP(AU$1,'PY1 Data(H)'!$A$1:$BR$1,_xlfn.XLOOKUP($A181,'PY1 Data(H)'!$A$1:$A$288,'PY1 Data(H)'!$A$1:$BR$288))</f>
        <v>24367</v>
      </c>
      <c r="AV181" s="176" cm="1">
        <f t="array" ref="AV181">_xlfn.XLOOKUP(AV$1,'PY1 Data(H)'!$A$1:$BR$1,_xlfn.XLOOKUP($A181,'PY1 Data(H)'!$A$1:$A$288,'PY1 Data(H)'!$A$1:$BR$288))</f>
        <v>0</v>
      </c>
      <c r="AW181" s="176" cm="1">
        <f t="array" ref="AW181">_xlfn.XLOOKUP(AW$1,'PY1 Data(H)'!$A$1:$BR$1,_xlfn.XLOOKUP($A181,'PY1 Data(H)'!$A$1:$A$288,'PY1 Data(H)'!$A$1:$BR$288))</f>
        <v>0</v>
      </c>
      <c r="AX181" s="176" cm="1">
        <f t="array" ref="AX181">_xlfn.XLOOKUP(AX$1,'PY1 Data(H)'!$A$1:$BR$1,_xlfn.XLOOKUP($A181,'PY1 Data(H)'!$A$1:$A$288,'PY1 Data(H)'!$A$1:$BR$288))</f>
        <v>197874</v>
      </c>
      <c r="AY181" s="176" cm="1">
        <f t="array" ref="AY181">_xlfn.XLOOKUP(AY$1,'PY1 Data(H)'!$A$1:$BR$1,_xlfn.XLOOKUP($A181,'PY1 Data(H)'!$A$1:$A$288,'PY1 Data(H)'!$A$1:$BR$288))</f>
        <v>0</v>
      </c>
      <c r="AZ181" s="176" cm="1">
        <f t="array" ref="AZ181">_xlfn.XLOOKUP(AZ$1,'PY1 Data(H)'!$A$1:$BR$1,_xlfn.XLOOKUP($A181,'PY1 Data(H)'!$A$1:$A$288,'PY1 Data(H)'!$A$1:$BR$288))</f>
        <v>11559</v>
      </c>
    </row>
    <row r="182" spans="1:52" x14ac:dyDescent="0.3">
      <c r="A182">
        <v>520</v>
      </c>
      <c r="D182" s="176" cm="1">
        <f t="array" ref="D182">_xlfn.XLOOKUP(D$1,'PY1 Data(H)'!$A$1:$BR$1,_xlfn.XLOOKUP($A182,'PY1 Data(H)'!$A$1:$A$288,'PY1 Data(H)'!$A$1:$BR$288))</f>
        <v>576564</v>
      </c>
      <c r="E182" s="176" cm="1">
        <f t="array" ref="E182">_xlfn.XLOOKUP(E$1,'PY1 Data(H)'!$A$1:$BR$1,_xlfn.XLOOKUP($A182,'PY1 Data(H)'!$A$1:$A$288,'PY1 Data(H)'!$A$1:$BR$288))</f>
        <v>645471</v>
      </c>
      <c r="F182" s="176" cm="1">
        <f t="array" ref="F182">_xlfn.XLOOKUP(F$1,'PY1 Data(H)'!$A$1:$BR$1,_xlfn.XLOOKUP($A182,'PY1 Data(H)'!$A$1:$A$288,'PY1 Data(H)'!$A$1:$BR$288))</f>
        <v>1083176</v>
      </c>
      <c r="G182" s="176" cm="1">
        <f t="array" ref="G182">_xlfn.XLOOKUP(G$1,'PY1 Data(H)'!$A$1:$BR$1,_xlfn.XLOOKUP($A182,'PY1 Data(H)'!$A$1:$A$288,'PY1 Data(H)'!$A$1:$BR$288))</f>
        <v>3358641</v>
      </c>
      <c r="H182" s="176" cm="1">
        <f t="array" ref="H182">_xlfn.XLOOKUP(H$1,'PY1 Data(H)'!$A$1:$BR$1,_xlfn.XLOOKUP($A182,'PY1 Data(H)'!$A$1:$A$288,'PY1 Data(H)'!$A$1:$BR$288))</f>
        <v>7058923</v>
      </c>
      <c r="I182" s="176" cm="1">
        <f t="array" ref="I182">_xlfn.XLOOKUP(I$1,'PY1 Data(H)'!$A$1:$BR$1,_xlfn.XLOOKUP($A182,'PY1 Data(H)'!$A$1:$A$288,'PY1 Data(H)'!$A$1:$BR$288))</f>
        <v>6812615</v>
      </c>
      <c r="J182" s="176" cm="1">
        <f t="array" ref="J182">_xlfn.XLOOKUP(J$1,'PY1 Data(H)'!$A$1:$BR$1,_xlfn.XLOOKUP($A182,'PY1 Data(H)'!$A$1:$A$288,'PY1 Data(H)'!$A$1:$BR$288))</f>
        <v>21414831</v>
      </c>
      <c r="K182" s="176" cm="1">
        <f t="array" ref="K182">_xlfn.XLOOKUP(K$1,'PY1 Data(H)'!$A$1:$BR$1,_xlfn.XLOOKUP($A182,'PY1 Data(H)'!$A$1:$A$288,'PY1 Data(H)'!$A$1:$BR$288))</f>
        <v>1248726</v>
      </c>
      <c r="L182" s="176" cm="1">
        <f t="array" ref="L182">_xlfn.XLOOKUP(L$1,'PY1 Data(H)'!$A$1:$BR$1,_xlfn.XLOOKUP($A182,'PY1 Data(H)'!$A$1:$A$288,'PY1 Data(H)'!$A$1:$BR$288))</f>
        <v>0</v>
      </c>
      <c r="M182" s="176" cm="1">
        <f t="array" ref="M182">_xlfn.XLOOKUP(M$1,'PY1 Data(H)'!$A$1:$BR$1,_xlfn.XLOOKUP($A182,'PY1 Data(H)'!$A$1:$A$288,'PY1 Data(H)'!$A$1:$BR$288))</f>
        <v>846550</v>
      </c>
      <c r="N182" s="176" cm="1">
        <f t="array" ref="N182">_xlfn.XLOOKUP(N$1,'PY1 Data(H)'!$A$1:$BR$1,_xlfn.XLOOKUP($A182,'PY1 Data(H)'!$A$1:$A$288,'PY1 Data(H)'!$A$1:$BR$288))</f>
        <v>903565</v>
      </c>
      <c r="O182" s="176" cm="1">
        <f t="array" ref="O182">_xlfn.XLOOKUP(O$1,'PY1 Data(H)'!$A$1:$BR$1,_xlfn.XLOOKUP($A182,'PY1 Data(H)'!$A$1:$A$288,'PY1 Data(H)'!$A$1:$BR$288))</f>
        <v>0</v>
      </c>
      <c r="P182" s="176" cm="1">
        <f t="array" ref="P182">_xlfn.XLOOKUP(P$1,'PY1 Data(H)'!$A$1:$BR$1,_xlfn.XLOOKUP($A182,'PY1 Data(H)'!$A$1:$A$288,'PY1 Data(H)'!$A$1:$BR$288))</f>
        <v>25522233</v>
      </c>
      <c r="Q182" s="176" cm="1">
        <f t="array" ref="Q182">_xlfn.XLOOKUP(Q$1,'PY1 Data(H)'!$A$1:$BR$1,_xlfn.XLOOKUP($A182,'PY1 Data(H)'!$A$1:$A$288,'PY1 Data(H)'!$A$1:$BR$288))</f>
        <v>187482</v>
      </c>
      <c r="R182" s="176" cm="1">
        <f t="array" ref="R182">_xlfn.XLOOKUP(R$1,'PY1 Data(H)'!$A$1:$BR$1,_xlfn.XLOOKUP($A182,'PY1 Data(H)'!$A$1:$A$288,'PY1 Data(H)'!$A$1:$BR$288))</f>
        <v>164316</v>
      </c>
      <c r="S182" s="176" cm="1">
        <f t="array" ref="S182">_xlfn.XLOOKUP(S$1,'PY1 Data(H)'!$A$1:$BR$1,_xlfn.XLOOKUP($A182,'PY1 Data(H)'!$A$1:$A$288,'PY1 Data(H)'!$A$1:$BR$288))</f>
        <v>765189</v>
      </c>
      <c r="T182" s="176" cm="1">
        <f t="array" ref="T182">_xlfn.XLOOKUP(T$1,'PY1 Data(H)'!$A$1:$BR$1,_xlfn.XLOOKUP($A182,'PY1 Data(H)'!$A$1:$A$288,'PY1 Data(H)'!$A$1:$BR$288))</f>
        <v>133858</v>
      </c>
      <c r="U182" s="176" cm="1">
        <f t="array" ref="U182">_xlfn.XLOOKUP(U$1,'PY1 Data(H)'!$A$1:$BR$1,_xlfn.XLOOKUP($A182,'PY1 Data(H)'!$A$1:$A$288,'PY1 Data(H)'!$A$1:$BR$288))</f>
        <v>9429923</v>
      </c>
      <c r="V182" s="176" cm="1">
        <f t="array" ref="V182">_xlfn.XLOOKUP(V$1,'PY1 Data(H)'!$A$1:$BR$1,_xlfn.XLOOKUP($A182,'PY1 Data(H)'!$A$1:$A$288,'PY1 Data(H)'!$A$1:$BR$288))</f>
        <v>114583</v>
      </c>
      <c r="W182" s="176" cm="1">
        <f t="array" ref="W182">_xlfn.XLOOKUP(W$1,'PY1 Data(H)'!$A$1:$BR$1,_xlfn.XLOOKUP($A182,'PY1 Data(H)'!$A$1:$A$288,'PY1 Data(H)'!$A$1:$BR$288))</f>
        <v>44124</v>
      </c>
      <c r="X182" s="176" cm="1">
        <f t="array" ref="X182">_xlfn.XLOOKUP(X$1,'PY1 Data(H)'!$A$1:$BR$1,_xlfn.XLOOKUP($A182,'PY1 Data(H)'!$A$1:$A$288,'PY1 Data(H)'!$A$1:$BR$288))</f>
        <v>295747</v>
      </c>
      <c r="Y182" s="176" cm="1">
        <f t="array" ref="Y182">_xlfn.XLOOKUP(Y$1,'PY1 Data(H)'!$A$1:$BR$1,_xlfn.XLOOKUP($A182,'PY1 Data(H)'!$A$1:$A$288,'PY1 Data(H)'!$A$1:$BR$288))</f>
        <v>1605423</v>
      </c>
      <c r="Z182" s="176" cm="1">
        <f t="array" ref="Z182">_xlfn.XLOOKUP(Z$1,'PY1 Data(H)'!$A$1:$BR$1,_xlfn.XLOOKUP($A182,'PY1 Data(H)'!$A$1:$A$288,'PY1 Data(H)'!$A$1:$BR$288))</f>
        <v>261248</v>
      </c>
      <c r="AA182" s="176" cm="1">
        <f t="array" ref="AA182">_xlfn.XLOOKUP(AA$1,'PY1 Data(H)'!$A$1:$BR$1,_xlfn.XLOOKUP($A182,'PY1 Data(H)'!$A$1:$A$288,'PY1 Data(H)'!$A$1:$BR$288))</f>
        <v>0</v>
      </c>
      <c r="AB182" s="176" cm="1">
        <f t="array" ref="AB182">_xlfn.XLOOKUP(AB$1,'PY1 Data(H)'!$A$1:$BR$1,_xlfn.XLOOKUP($A182,'PY1 Data(H)'!$A$1:$A$288,'PY1 Data(H)'!$A$1:$BR$288))</f>
        <v>73961</v>
      </c>
      <c r="AC182" s="176" cm="1">
        <f t="array" ref="AC182">_xlfn.XLOOKUP(AC$1,'PY1 Data(H)'!$A$1:$BR$1,_xlfn.XLOOKUP($A182,'PY1 Data(H)'!$A$1:$A$288,'PY1 Data(H)'!$A$1:$BR$288))</f>
        <v>3379258</v>
      </c>
      <c r="AD182" s="176" cm="1">
        <f t="array" ref="AD182">_xlfn.XLOOKUP(AD$1,'PY1 Data(H)'!$A$1:$BR$1,_xlfn.XLOOKUP($A182,'PY1 Data(H)'!$A$1:$A$288,'PY1 Data(H)'!$A$1:$BR$288))</f>
        <v>343664</v>
      </c>
      <c r="AE182" s="176" cm="1">
        <f t="array" ref="AE182">_xlfn.XLOOKUP(AE$1,'PY1 Data(H)'!$A$1:$BR$1,_xlfn.XLOOKUP($A182,'PY1 Data(H)'!$A$1:$A$288,'PY1 Data(H)'!$A$1:$BR$288))</f>
        <v>216980</v>
      </c>
      <c r="AF182" s="176" cm="1">
        <f t="array" ref="AF182">_xlfn.XLOOKUP(AF$1,'PY1 Data(H)'!$A$1:$BR$1,_xlfn.XLOOKUP($A182,'PY1 Data(H)'!$A$1:$A$288,'PY1 Data(H)'!$A$1:$BR$288))</f>
        <v>5114368</v>
      </c>
      <c r="AG182" s="176" cm="1">
        <f t="array" ref="AG182">_xlfn.XLOOKUP(AG$1,'PY1 Data(H)'!$A$1:$BR$1,_xlfn.XLOOKUP($A182,'PY1 Data(H)'!$A$1:$A$288,'PY1 Data(H)'!$A$1:$BR$288))</f>
        <v>8665294</v>
      </c>
      <c r="AH182" s="176" cm="1">
        <f t="array" ref="AH182">_xlfn.XLOOKUP(AH$1,'PY1 Data(H)'!$A$1:$BR$1,_xlfn.XLOOKUP($A182,'PY1 Data(H)'!$A$1:$A$288,'PY1 Data(H)'!$A$1:$BR$288))</f>
        <v>2365342</v>
      </c>
      <c r="AI182" s="176" cm="1">
        <f t="array" ref="AI182">_xlfn.XLOOKUP(AI$1,'PY1 Data(H)'!$A$1:$BR$1,_xlfn.XLOOKUP($A182,'PY1 Data(H)'!$A$1:$A$288,'PY1 Data(H)'!$A$1:$BR$288))</f>
        <v>0</v>
      </c>
      <c r="AJ182" s="176" cm="1">
        <f t="array" ref="AJ182">_xlfn.XLOOKUP(AJ$1,'PY1 Data(H)'!$A$1:$BR$1,_xlfn.XLOOKUP($A182,'PY1 Data(H)'!$A$1:$A$288,'PY1 Data(H)'!$A$1:$BR$288))</f>
        <v>2192530</v>
      </c>
      <c r="AK182" s="176" cm="1">
        <f t="array" ref="AK182">_xlfn.XLOOKUP(AK$1,'PY1 Data(H)'!$A$1:$BR$1,_xlfn.XLOOKUP($A182,'PY1 Data(H)'!$A$1:$A$288,'PY1 Data(H)'!$A$1:$BR$288))</f>
        <v>149898</v>
      </c>
      <c r="AL182" s="176" cm="1">
        <f t="array" ref="AL182">_xlfn.XLOOKUP(AL$1,'PY1 Data(H)'!$A$1:$BR$1,_xlfn.XLOOKUP($A182,'PY1 Data(H)'!$A$1:$A$288,'PY1 Data(H)'!$A$1:$BR$288))</f>
        <v>34663</v>
      </c>
      <c r="AM182" s="176" cm="1">
        <f t="array" ref="AM182">_xlfn.XLOOKUP(AM$1,'PY1 Data(H)'!$A$1:$BR$1,_xlfn.XLOOKUP($A182,'PY1 Data(H)'!$A$1:$A$288,'PY1 Data(H)'!$A$1:$BR$288))</f>
        <v>1246415</v>
      </c>
      <c r="AN182" s="176" cm="1">
        <f t="array" ref="AN182">_xlfn.XLOOKUP(AN$1,'PY1 Data(H)'!$A$1:$BR$1,_xlfn.XLOOKUP($A182,'PY1 Data(H)'!$A$1:$A$288,'PY1 Data(H)'!$A$1:$BR$288))</f>
        <v>481508</v>
      </c>
      <c r="AO182" s="176" cm="1">
        <f t="array" ref="AO182">_xlfn.XLOOKUP(AO$1,'PY1 Data(H)'!$A$1:$BR$1,_xlfn.XLOOKUP($A182,'PY1 Data(H)'!$A$1:$A$288,'PY1 Data(H)'!$A$1:$BR$288))</f>
        <v>817558</v>
      </c>
      <c r="AP182" s="176" cm="1">
        <f t="array" ref="AP182">_xlfn.XLOOKUP(AP$1,'PY1 Data(H)'!$A$1:$BR$1,_xlfn.XLOOKUP($A182,'PY1 Data(H)'!$A$1:$A$288,'PY1 Data(H)'!$A$1:$BR$288))</f>
        <v>187877</v>
      </c>
      <c r="AQ182" s="176" cm="1">
        <f t="array" ref="AQ182">_xlfn.XLOOKUP(AQ$1,'PY1 Data(H)'!$A$1:$BR$1,_xlfn.XLOOKUP($A182,'PY1 Data(H)'!$A$1:$A$288,'PY1 Data(H)'!$A$1:$BR$288))</f>
        <v>198153</v>
      </c>
      <c r="AR182" s="176" cm="1">
        <f t="array" ref="AR182">_xlfn.XLOOKUP(AR$1,'PY1 Data(H)'!$A$1:$BR$1,_xlfn.XLOOKUP($A182,'PY1 Data(H)'!$A$1:$A$288,'PY1 Data(H)'!$A$1:$BR$288))</f>
        <v>321208</v>
      </c>
      <c r="AS182" s="176" cm="1">
        <f t="array" ref="AS182">_xlfn.XLOOKUP(AS$1,'PY1 Data(H)'!$A$1:$BR$1,_xlfn.XLOOKUP($A182,'PY1 Data(H)'!$A$1:$A$288,'PY1 Data(H)'!$A$1:$BR$288))</f>
        <v>30356</v>
      </c>
      <c r="AT182" s="176" cm="1">
        <f t="array" ref="AT182">_xlfn.XLOOKUP(AT$1,'PY1 Data(H)'!$A$1:$BR$1,_xlfn.XLOOKUP($A182,'PY1 Data(H)'!$A$1:$A$288,'PY1 Data(H)'!$A$1:$BR$288))</f>
        <v>0</v>
      </c>
      <c r="AU182" s="176" cm="1">
        <f t="array" ref="AU182">_xlfn.XLOOKUP(AU$1,'PY1 Data(H)'!$A$1:$BR$1,_xlfn.XLOOKUP($A182,'PY1 Data(H)'!$A$1:$A$288,'PY1 Data(H)'!$A$1:$BR$288))</f>
        <v>1470274</v>
      </c>
      <c r="AV182" s="176" cm="1">
        <f t="array" ref="AV182">_xlfn.XLOOKUP(AV$1,'PY1 Data(H)'!$A$1:$BR$1,_xlfn.XLOOKUP($A182,'PY1 Data(H)'!$A$1:$A$288,'PY1 Data(H)'!$A$1:$BR$288))</f>
        <v>55622</v>
      </c>
      <c r="AW182" s="176" cm="1">
        <f t="array" ref="AW182">_xlfn.XLOOKUP(AW$1,'PY1 Data(H)'!$A$1:$BR$1,_xlfn.XLOOKUP($A182,'PY1 Data(H)'!$A$1:$A$288,'PY1 Data(H)'!$A$1:$BR$288))</f>
        <v>0</v>
      </c>
      <c r="AX182" s="176" cm="1">
        <f t="array" ref="AX182">_xlfn.XLOOKUP(AX$1,'PY1 Data(H)'!$A$1:$BR$1,_xlfn.XLOOKUP($A182,'PY1 Data(H)'!$A$1:$A$288,'PY1 Data(H)'!$A$1:$BR$288))</f>
        <v>78394</v>
      </c>
      <c r="AY182" s="176" cm="1">
        <f t="array" ref="AY182">_xlfn.XLOOKUP(AY$1,'PY1 Data(H)'!$A$1:$BR$1,_xlfn.XLOOKUP($A182,'PY1 Data(H)'!$A$1:$A$288,'PY1 Data(H)'!$A$1:$BR$288))</f>
        <v>246034</v>
      </c>
      <c r="AZ182" s="176" cm="1">
        <f t="array" ref="AZ182">_xlfn.XLOOKUP(AZ$1,'PY1 Data(H)'!$A$1:$BR$1,_xlfn.XLOOKUP($A182,'PY1 Data(H)'!$A$1:$A$288,'PY1 Data(H)'!$A$1:$BR$288))</f>
        <v>816144</v>
      </c>
    </row>
    <row r="183" spans="1:52" x14ac:dyDescent="0.3">
      <c r="A183">
        <v>521</v>
      </c>
      <c r="D183" s="176" cm="1">
        <f t="array" ref="D183">_xlfn.XLOOKUP(D$1,'PY1 Data(H)'!$A$1:$BR$1,_xlfn.XLOOKUP($A183,'PY1 Data(H)'!$A$1:$A$288,'PY1 Data(H)'!$A$1:$BR$288))</f>
        <v>0</v>
      </c>
      <c r="E183" s="176" cm="1">
        <f t="array" ref="E183">_xlfn.XLOOKUP(E$1,'PY1 Data(H)'!$A$1:$BR$1,_xlfn.XLOOKUP($A183,'PY1 Data(H)'!$A$1:$A$288,'PY1 Data(H)'!$A$1:$BR$288))</f>
        <v>0</v>
      </c>
      <c r="F183" s="176" cm="1">
        <f t="array" ref="F183">_xlfn.XLOOKUP(F$1,'PY1 Data(H)'!$A$1:$BR$1,_xlfn.XLOOKUP($A183,'PY1 Data(H)'!$A$1:$A$288,'PY1 Data(H)'!$A$1:$BR$288))</f>
        <v>0</v>
      </c>
      <c r="G183" s="176" cm="1">
        <f t="array" ref="G183">_xlfn.XLOOKUP(G$1,'PY1 Data(H)'!$A$1:$BR$1,_xlfn.XLOOKUP($A183,'PY1 Data(H)'!$A$1:$A$288,'PY1 Data(H)'!$A$1:$BR$288))</f>
        <v>0</v>
      </c>
      <c r="H183" s="176" cm="1">
        <f t="array" ref="H183">_xlfn.XLOOKUP(H$1,'PY1 Data(H)'!$A$1:$BR$1,_xlfn.XLOOKUP($A183,'PY1 Data(H)'!$A$1:$A$288,'PY1 Data(H)'!$A$1:$BR$288))</f>
        <v>0</v>
      </c>
      <c r="I183" s="176" cm="1">
        <f t="array" ref="I183">_xlfn.XLOOKUP(I$1,'PY1 Data(H)'!$A$1:$BR$1,_xlfn.XLOOKUP($A183,'PY1 Data(H)'!$A$1:$A$288,'PY1 Data(H)'!$A$1:$BR$288))</f>
        <v>0</v>
      </c>
      <c r="J183" s="176" cm="1">
        <f t="array" ref="J183">_xlfn.XLOOKUP(J$1,'PY1 Data(H)'!$A$1:$BR$1,_xlfn.XLOOKUP($A183,'PY1 Data(H)'!$A$1:$A$288,'PY1 Data(H)'!$A$1:$BR$288))</f>
        <v>0</v>
      </c>
      <c r="K183" s="176" cm="1">
        <f t="array" ref="K183">_xlfn.XLOOKUP(K$1,'PY1 Data(H)'!$A$1:$BR$1,_xlfn.XLOOKUP($A183,'PY1 Data(H)'!$A$1:$A$288,'PY1 Data(H)'!$A$1:$BR$288))</f>
        <v>0</v>
      </c>
      <c r="L183" s="176" cm="1">
        <f t="array" ref="L183">_xlfn.XLOOKUP(L$1,'PY1 Data(H)'!$A$1:$BR$1,_xlfn.XLOOKUP($A183,'PY1 Data(H)'!$A$1:$A$288,'PY1 Data(H)'!$A$1:$BR$288))</f>
        <v>0</v>
      </c>
      <c r="M183" s="176" cm="1">
        <f t="array" ref="M183">_xlfn.XLOOKUP(M$1,'PY1 Data(H)'!$A$1:$BR$1,_xlfn.XLOOKUP($A183,'PY1 Data(H)'!$A$1:$A$288,'PY1 Data(H)'!$A$1:$BR$288))</f>
        <v>0</v>
      </c>
      <c r="N183" s="176" cm="1">
        <f t="array" ref="N183">_xlfn.XLOOKUP(N$1,'PY1 Data(H)'!$A$1:$BR$1,_xlfn.XLOOKUP($A183,'PY1 Data(H)'!$A$1:$A$288,'PY1 Data(H)'!$A$1:$BR$288))</f>
        <v>0</v>
      </c>
      <c r="O183" s="176" cm="1">
        <f t="array" ref="O183">_xlfn.XLOOKUP(O$1,'PY1 Data(H)'!$A$1:$BR$1,_xlfn.XLOOKUP($A183,'PY1 Data(H)'!$A$1:$A$288,'PY1 Data(H)'!$A$1:$BR$288))</f>
        <v>0</v>
      </c>
      <c r="P183" s="176" cm="1">
        <f t="array" ref="P183">_xlfn.XLOOKUP(P$1,'PY1 Data(H)'!$A$1:$BR$1,_xlfn.XLOOKUP($A183,'PY1 Data(H)'!$A$1:$A$288,'PY1 Data(H)'!$A$1:$BR$288))</f>
        <v>0</v>
      </c>
      <c r="Q183" s="176" cm="1">
        <f t="array" ref="Q183">_xlfn.XLOOKUP(Q$1,'PY1 Data(H)'!$A$1:$BR$1,_xlfn.XLOOKUP($A183,'PY1 Data(H)'!$A$1:$A$288,'PY1 Data(H)'!$A$1:$BR$288))</f>
        <v>0</v>
      </c>
      <c r="R183" s="176" cm="1">
        <f t="array" ref="R183">_xlfn.XLOOKUP(R$1,'PY1 Data(H)'!$A$1:$BR$1,_xlfn.XLOOKUP($A183,'PY1 Data(H)'!$A$1:$A$288,'PY1 Data(H)'!$A$1:$BR$288))</f>
        <v>0</v>
      </c>
      <c r="S183" s="176" cm="1">
        <f t="array" ref="S183">_xlfn.XLOOKUP(S$1,'PY1 Data(H)'!$A$1:$BR$1,_xlfn.XLOOKUP($A183,'PY1 Data(H)'!$A$1:$A$288,'PY1 Data(H)'!$A$1:$BR$288))</f>
        <v>0</v>
      </c>
      <c r="T183" s="176" cm="1">
        <f t="array" ref="T183">_xlfn.XLOOKUP(T$1,'PY1 Data(H)'!$A$1:$BR$1,_xlfn.XLOOKUP($A183,'PY1 Data(H)'!$A$1:$A$288,'PY1 Data(H)'!$A$1:$BR$288))</f>
        <v>0</v>
      </c>
      <c r="U183" s="176" cm="1">
        <f t="array" ref="U183">_xlfn.XLOOKUP(U$1,'PY1 Data(H)'!$A$1:$BR$1,_xlfn.XLOOKUP($A183,'PY1 Data(H)'!$A$1:$A$288,'PY1 Data(H)'!$A$1:$BR$288))</f>
        <v>0</v>
      </c>
      <c r="V183" s="176" cm="1">
        <f t="array" ref="V183">_xlfn.XLOOKUP(V$1,'PY1 Data(H)'!$A$1:$BR$1,_xlfn.XLOOKUP($A183,'PY1 Data(H)'!$A$1:$A$288,'PY1 Data(H)'!$A$1:$BR$288))</f>
        <v>0</v>
      </c>
      <c r="W183" s="176" cm="1">
        <f t="array" ref="W183">_xlfn.XLOOKUP(W$1,'PY1 Data(H)'!$A$1:$BR$1,_xlfn.XLOOKUP($A183,'PY1 Data(H)'!$A$1:$A$288,'PY1 Data(H)'!$A$1:$BR$288))</f>
        <v>0</v>
      </c>
      <c r="X183" s="176" cm="1">
        <f t="array" ref="X183">_xlfn.XLOOKUP(X$1,'PY1 Data(H)'!$A$1:$BR$1,_xlfn.XLOOKUP($A183,'PY1 Data(H)'!$A$1:$A$288,'PY1 Data(H)'!$A$1:$BR$288))</f>
        <v>0</v>
      </c>
      <c r="Y183" s="176" cm="1">
        <f t="array" ref="Y183">_xlfn.XLOOKUP(Y$1,'PY1 Data(H)'!$A$1:$BR$1,_xlfn.XLOOKUP($A183,'PY1 Data(H)'!$A$1:$A$288,'PY1 Data(H)'!$A$1:$BR$288))</f>
        <v>0</v>
      </c>
      <c r="Z183" s="176" cm="1">
        <f t="array" ref="Z183">_xlfn.XLOOKUP(Z$1,'PY1 Data(H)'!$A$1:$BR$1,_xlfn.XLOOKUP($A183,'PY1 Data(H)'!$A$1:$A$288,'PY1 Data(H)'!$A$1:$BR$288))</f>
        <v>0</v>
      </c>
      <c r="AA183" s="176" cm="1">
        <f t="array" ref="AA183">_xlfn.XLOOKUP(AA$1,'PY1 Data(H)'!$A$1:$BR$1,_xlfn.XLOOKUP($A183,'PY1 Data(H)'!$A$1:$A$288,'PY1 Data(H)'!$A$1:$BR$288))</f>
        <v>0</v>
      </c>
      <c r="AB183" s="176" cm="1">
        <f t="array" ref="AB183">_xlfn.XLOOKUP(AB$1,'PY1 Data(H)'!$A$1:$BR$1,_xlfn.XLOOKUP($A183,'PY1 Data(H)'!$A$1:$A$288,'PY1 Data(H)'!$A$1:$BR$288))</f>
        <v>0</v>
      </c>
      <c r="AC183" s="176" cm="1">
        <f t="array" ref="AC183">_xlfn.XLOOKUP(AC$1,'PY1 Data(H)'!$A$1:$BR$1,_xlfn.XLOOKUP($A183,'PY1 Data(H)'!$A$1:$A$288,'PY1 Data(H)'!$A$1:$BR$288))</f>
        <v>0</v>
      </c>
      <c r="AD183" s="176" cm="1">
        <f t="array" ref="AD183">_xlfn.XLOOKUP(AD$1,'PY1 Data(H)'!$A$1:$BR$1,_xlfn.XLOOKUP($A183,'PY1 Data(H)'!$A$1:$A$288,'PY1 Data(H)'!$A$1:$BR$288))</f>
        <v>0</v>
      </c>
      <c r="AE183" s="176" cm="1">
        <f t="array" ref="AE183">_xlfn.XLOOKUP(AE$1,'PY1 Data(H)'!$A$1:$BR$1,_xlfn.XLOOKUP($A183,'PY1 Data(H)'!$A$1:$A$288,'PY1 Data(H)'!$A$1:$BR$288))</f>
        <v>0</v>
      </c>
      <c r="AF183" s="176" cm="1">
        <f t="array" ref="AF183">_xlfn.XLOOKUP(AF$1,'PY1 Data(H)'!$A$1:$BR$1,_xlfn.XLOOKUP($A183,'PY1 Data(H)'!$A$1:$A$288,'PY1 Data(H)'!$A$1:$BR$288))</f>
        <v>0</v>
      </c>
      <c r="AG183" s="176" cm="1">
        <f t="array" ref="AG183">_xlfn.XLOOKUP(AG$1,'PY1 Data(H)'!$A$1:$BR$1,_xlfn.XLOOKUP($A183,'PY1 Data(H)'!$A$1:$A$288,'PY1 Data(H)'!$A$1:$BR$288))</f>
        <v>0</v>
      </c>
      <c r="AH183" s="176" cm="1">
        <f t="array" ref="AH183">_xlfn.XLOOKUP(AH$1,'PY1 Data(H)'!$A$1:$BR$1,_xlfn.XLOOKUP($A183,'PY1 Data(H)'!$A$1:$A$288,'PY1 Data(H)'!$A$1:$BR$288))</f>
        <v>957738</v>
      </c>
      <c r="AI183" s="176" cm="1">
        <f t="array" ref="AI183">_xlfn.XLOOKUP(AI$1,'PY1 Data(H)'!$A$1:$BR$1,_xlfn.XLOOKUP($A183,'PY1 Data(H)'!$A$1:$A$288,'PY1 Data(H)'!$A$1:$BR$288))</f>
        <v>0</v>
      </c>
      <c r="AJ183" s="176" cm="1">
        <f t="array" ref="AJ183">_xlfn.XLOOKUP(AJ$1,'PY1 Data(H)'!$A$1:$BR$1,_xlfn.XLOOKUP($A183,'PY1 Data(H)'!$A$1:$A$288,'PY1 Data(H)'!$A$1:$BR$288))</f>
        <v>0</v>
      </c>
      <c r="AK183" s="176" cm="1">
        <f t="array" ref="AK183">_xlfn.XLOOKUP(AK$1,'PY1 Data(H)'!$A$1:$BR$1,_xlfn.XLOOKUP($A183,'PY1 Data(H)'!$A$1:$A$288,'PY1 Data(H)'!$A$1:$BR$288))</f>
        <v>0</v>
      </c>
      <c r="AL183" s="176" cm="1">
        <f t="array" ref="AL183">_xlfn.XLOOKUP(AL$1,'PY1 Data(H)'!$A$1:$BR$1,_xlfn.XLOOKUP($A183,'PY1 Data(H)'!$A$1:$A$288,'PY1 Data(H)'!$A$1:$BR$288))</f>
        <v>0</v>
      </c>
      <c r="AM183" s="176" cm="1">
        <f t="array" ref="AM183">_xlfn.XLOOKUP(AM$1,'PY1 Data(H)'!$A$1:$BR$1,_xlfn.XLOOKUP($A183,'PY1 Data(H)'!$A$1:$A$288,'PY1 Data(H)'!$A$1:$BR$288))</f>
        <v>0</v>
      </c>
      <c r="AN183" s="176" cm="1">
        <f t="array" ref="AN183">_xlfn.XLOOKUP(AN$1,'PY1 Data(H)'!$A$1:$BR$1,_xlfn.XLOOKUP($A183,'PY1 Data(H)'!$A$1:$A$288,'PY1 Data(H)'!$A$1:$BR$288))</f>
        <v>0</v>
      </c>
      <c r="AO183" s="176" cm="1">
        <f t="array" ref="AO183">_xlfn.XLOOKUP(AO$1,'PY1 Data(H)'!$A$1:$BR$1,_xlfn.XLOOKUP($A183,'PY1 Data(H)'!$A$1:$A$288,'PY1 Data(H)'!$A$1:$BR$288))</f>
        <v>0</v>
      </c>
      <c r="AP183" s="176" cm="1">
        <f t="array" ref="AP183">_xlfn.XLOOKUP(AP$1,'PY1 Data(H)'!$A$1:$BR$1,_xlfn.XLOOKUP($A183,'PY1 Data(H)'!$A$1:$A$288,'PY1 Data(H)'!$A$1:$BR$288))</f>
        <v>0</v>
      </c>
      <c r="AQ183" s="176" cm="1">
        <f t="array" ref="AQ183">_xlfn.XLOOKUP(AQ$1,'PY1 Data(H)'!$A$1:$BR$1,_xlfn.XLOOKUP($A183,'PY1 Data(H)'!$A$1:$A$288,'PY1 Data(H)'!$A$1:$BR$288))</f>
        <v>0</v>
      </c>
      <c r="AR183" s="176" cm="1">
        <f t="array" ref="AR183">_xlfn.XLOOKUP(AR$1,'PY1 Data(H)'!$A$1:$BR$1,_xlfn.XLOOKUP($A183,'PY1 Data(H)'!$A$1:$A$288,'PY1 Data(H)'!$A$1:$BR$288))</f>
        <v>0</v>
      </c>
      <c r="AS183" s="176" cm="1">
        <f t="array" ref="AS183">_xlfn.XLOOKUP(AS$1,'PY1 Data(H)'!$A$1:$BR$1,_xlfn.XLOOKUP($A183,'PY1 Data(H)'!$A$1:$A$288,'PY1 Data(H)'!$A$1:$BR$288))</f>
        <v>0</v>
      </c>
      <c r="AT183" s="176" cm="1">
        <f t="array" ref="AT183">_xlfn.XLOOKUP(AT$1,'PY1 Data(H)'!$A$1:$BR$1,_xlfn.XLOOKUP($A183,'PY1 Data(H)'!$A$1:$A$288,'PY1 Data(H)'!$A$1:$BR$288))</f>
        <v>0</v>
      </c>
      <c r="AU183" s="176" cm="1">
        <f t="array" ref="AU183">_xlfn.XLOOKUP(AU$1,'PY1 Data(H)'!$A$1:$BR$1,_xlfn.XLOOKUP($A183,'PY1 Data(H)'!$A$1:$A$288,'PY1 Data(H)'!$A$1:$BR$288))</f>
        <v>0</v>
      </c>
      <c r="AV183" s="176" cm="1">
        <f t="array" ref="AV183">_xlfn.XLOOKUP(AV$1,'PY1 Data(H)'!$A$1:$BR$1,_xlfn.XLOOKUP($A183,'PY1 Data(H)'!$A$1:$A$288,'PY1 Data(H)'!$A$1:$BR$288))</f>
        <v>0</v>
      </c>
      <c r="AW183" s="176" cm="1">
        <f t="array" ref="AW183">_xlfn.XLOOKUP(AW$1,'PY1 Data(H)'!$A$1:$BR$1,_xlfn.XLOOKUP($A183,'PY1 Data(H)'!$A$1:$A$288,'PY1 Data(H)'!$A$1:$BR$288))</f>
        <v>0</v>
      </c>
      <c r="AX183" s="176" cm="1">
        <f t="array" ref="AX183">_xlfn.XLOOKUP(AX$1,'PY1 Data(H)'!$A$1:$BR$1,_xlfn.XLOOKUP($A183,'PY1 Data(H)'!$A$1:$A$288,'PY1 Data(H)'!$A$1:$BR$288))</f>
        <v>0</v>
      </c>
      <c r="AY183" s="176" cm="1">
        <f t="array" ref="AY183">_xlfn.XLOOKUP(AY$1,'PY1 Data(H)'!$A$1:$BR$1,_xlfn.XLOOKUP($A183,'PY1 Data(H)'!$A$1:$A$288,'PY1 Data(H)'!$A$1:$BR$288))</f>
        <v>0</v>
      </c>
      <c r="AZ183" s="176" cm="1">
        <f t="array" ref="AZ183">_xlfn.XLOOKUP(AZ$1,'PY1 Data(H)'!$A$1:$BR$1,_xlfn.XLOOKUP($A183,'PY1 Data(H)'!$A$1:$A$288,'PY1 Data(H)'!$A$1:$BR$288))</f>
        <v>0</v>
      </c>
    </row>
    <row r="184" spans="1:52" x14ac:dyDescent="0.3">
      <c r="A184">
        <v>522</v>
      </c>
      <c r="D184" s="176" cm="1">
        <f t="array" ref="D184">_xlfn.XLOOKUP(D$1,'PY1 Data(H)'!$A$1:$BR$1,_xlfn.XLOOKUP($A184,'PY1 Data(H)'!$A$1:$A$288,'PY1 Data(H)'!$A$1:$BR$288))</f>
        <v>28068</v>
      </c>
      <c r="E184" s="176" cm="1">
        <f t="array" ref="E184">_xlfn.XLOOKUP(E$1,'PY1 Data(H)'!$A$1:$BR$1,_xlfn.XLOOKUP($A184,'PY1 Data(H)'!$A$1:$A$288,'PY1 Data(H)'!$A$1:$BR$288))</f>
        <v>35616</v>
      </c>
      <c r="F184" s="176" cm="1">
        <f t="array" ref="F184">_xlfn.XLOOKUP(F$1,'PY1 Data(H)'!$A$1:$BR$1,_xlfn.XLOOKUP($A184,'PY1 Data(H)'!$A$1:$A$288,'PY1 Data(H)'!$A$1:$BR$288))</f>
        <v>869981</v>
      </c>
      <c r="G184" s="176" cm="1">
        <f t="array" ref="G184">_xlfn.XLOOKUP(G$1,'PY1 Data(H)'!$A$1:$BR$1,_xlfn.XLOOKUP($A184,'PY1 Data(H)'!$A$1:$A$288,'PY1 Data(H)'!$A$1:$BR$288))</f>
        <v>182070</v>
      </c>
      <c r="H184" s="176" cm="1">
        <f t="array" ref="H184">_xlfn.XLOOKUP(H$1,'PY1 Data(H)'!$A$1:$BR$1,_xlfn.XLOOKUP($A184,'PY1 Data(H)'!$A$1:$A$288,'PY1 Data(H)'!$A$1:$BR$288))</f>
        <v>4317807</v>
      </c>
      <c r="I184" s="176" cm="1">
        <f t="array" ref="I184">_xlfn.XLOOKUP(I$1,'PY1 Data(H)'!$A$1:$BR$1,_xlfn.XLOOKUP($A184,'PY1 Data(H)'!$A$1:$A$288,'PY1 Data(H)'!$A$1:$BR$288))</f>
        <v>437974</v>
      </c>
      <c r="J184" s="176" cm="1">
        <f t="array" ref="J184">_xlfn.XLOOKUP(J$1,'PY1 Data(H)'!$A$1:$BR$1,_xlfn.XLOOKUP($A184,'PY1 Data(H)'!$A$1:$A$288,'PY1 Data(H)'!$A$1:$BR$288))</f>
        <v>3297090</v>
      </c>
      <c r="K184" s="176" cm="1">
        <f t="array" ref="K184">_xlfn.XLOOKUP(K$1,'PY1 Data(H)'!$A$1:$BR$1,_xlfn.XLOOKUP($A184,'PY1 Data(H)'!$A$1:$A$288,'PY1 Data(H)'!$A$1:$BR$288))</f>
        <v>269730</v>
      </c>
      <c r="L184" s="176" cm="1">
        <f t="array" ref="L184">_xlfn.XLOOKUP(L$1,'PY1 Data(H)'!$A$1:$BR$1,_xlfn.XLOOKUP($A184,'PY1 Data(H)'!$A$1:$A$288,'PY1 Data(H)'!$A$1:$BR$288))</f>
        <v>0</v>
      </c>
      <c r="M184" s="176" cm="1">
        <f t="array" ref="M184">_xlfn.XLOOKUP(M$1,'PY1 Data(H)'!$A$1:$BR$1,_xlfn.XLOOKUP($A184,'PY1 Data(H)'!$A$1:$A$288,'PY1 Data(H)'!$A$1:$BR$288))</f>
        <v>20809</v>
      </c>
      <c r="N184" s="176" cm="1">
        <f t="array" ref="N184">_xlfn.XLOOKUP(N$1,'PY1 Data(H)'!$A$1:$BR$1,_xlfn.XLOOKUP($A184,'PY1 Data(H)'!$A$1:$A$288,'PY1 Data(H)'!$A$1:$BR$288))</f>
        <v>53996</v>
      </c>
      <c r="O184" s="176" cm="1">
        <f t="array" ref="O184">_xlfn.XLOOKUP(O$1,'PY1 Data(H)'!$A$1:$BR$1,_xlfn.XLOOKUP($A184,'PY1 Data(H)'!$A$1:$A$288,'PY1 Data(H)'!$A$1:$BR$288))</f>
        <v>0</v>
      </c>
      <c r="P184" s="176" cm="1">
        <f t="array" ref="P184">_xlfn.XLOOKUP(P$1,'PY1 Data(H)'!$A$1:$BR$1,_xlfn.XLOOKUP($A184,'PY1 Data(H)'!$A$1:$A$288,'PY1 Data(H)'!$A$1:$BR$288))</f>
        <v>2617026</v>
      </c>
      <c r="Q184" s="176" cm="1">
        <f t="array" ref="Q184">_xlfn.XLOOKUP(Q$1,'PY1 Data(H)'!$A$1:$BR$1,_xlfn.XLOOKUP($A184,'PY1 Data(H)'!$A$1:$A$288,'PY1 Data(H)'!$A$1:$BR$288))</f>
        <v>27149</v>
      </c>
      <c r="R184" s="176" cm="1">
        <f t="array" ref="R184">_xlfn.XLOOKUP(R$1,'PY1 Data(H)'!$A$1:$BR$1,_xlfn.XLOOKUP($A184,'PY1 Data(H)'!$A$1:$A$288,'PY1 Data(H)'!$A$1:$BR$288))</f>
        <v>0</v>
      </c>
      <c r="S184" s="176" cm="1">
        <f t="array" ref="S184">_xlfn.XLOOKUP(S$1,'PY1 Data(H)'!$A$1:$BR$1,_xlfn.XLOOKUP($A184,'PY1 Data(H)'!$A$1:$A$288,'PY1 Data(H)'!$A$1:$BR$288))</f>
        <v>23625</v>
      </c>
      <c r="T184" s="176" cm="1">
        <f t="array" ref="T184">_xlfn.XLOOKUP(T$1,'PY1 Data(H)'!$A$1:$BR$1,_xlfn.XLOOKUP($A184,'PY1 Data(H)'!$A$1:$A$288,'PY1 Data(H)'!$A$1:$BR$288))</f>
        <v>1192</v>
      </c>
      <c r="U184" s="176" cm="1">
        <f t="array" ref="U184">_xlfn.XLOOKUP(U$1,'PY1 Data(H)'!$A$1:$BR$1,_xlfn.XLOOKUP($A184,'PY1 Data(H)'!$A$1:$A$288,'PY1 Data(H)'!$A$1:$BR$288))</f>
        <v>1347839</v>
      </c>
      <c r="V184" s="176" cm="1">
        <f t="array" ref="V184">_xlfn.XLOOKUP(V$1,'PY1 Data(H)'!$A$1:$BR$1,_xlfn.XLOOKUP($A184,'PY1 Data(H)'!$A$1:$A$288,'PY1 Data(H)'!$A$1:$BR$288))</f>
        <v>523981</v>
      </c>
      <c r="W184" s="176" cm="1">
        <f t="array" ref="W184">_xlfn.XLOOKUP(W$1,'PY1 Data(H)'!$A$1:$BR$1,_xlfn.XLOOKUP($A184,'PY1 Data(H)'!$A$1:$A$288,'PY1 Data(H)'!$A$1:$BR$288))</f>
        <v>3192</v>
      </c>
      <c r="X184" s="176" cm="1">
        <f t="array" ref="X184">_xlfn.XLOOKUP(X$1,'PY1 Data(H)'!$A$1:$BR$1,_xlfn.XLOOKUP($A184,'PY1 Data(H)'!$A$1:$A$288,'PY1 Data(H)'!$A$1:$BR$288))</f>
        <v>52932</v>
      </c>
      <c r="Y184" s="176" cm="1">
        <f t="array" ref="Y184">_xlfn.XLOOKUP(Y$1,'PY1 Data(H)'!$A$1:$BR$1,_xlfn.XLOOKUP($A184,'PY1 Data(H)'!$A$1:$A$288,'PY1 Data(H)'!$A$1:$BR$288))</f>
        <v>43318</v>
      </c>
      <c r="Z184" s="176" cm="1">
        <f t="array" ref="Z184">_xlfn.XLOOKUP(Z$1,'PY1 Data(H)'!$A$1:$BR$1,_xlfn.XLOOKUP($A184,'PY1 Data(H)'!$A$1:$A$288,'PY1 Data(H)'!$A$1:$BR$288))</f>
        <v>88714</v>
      </c>
      <c r="AA184" s="176" cm="1">
        <f t="array" ref="AA184">_xlfn.XLOOKUP(AA$1,'PY1 Data(H)'!$A$1:$BR$1,_xlfn.XLOOKUP($A184,'PY1 Data(H)'!$A$1:$A$288,'PY1 Data(H)'!$A$1:$BR$288))</f>
        <v>17699</v>
      </c>
      <c r="AB184" s="176" cm="1">
        <f t="array" ref="AB184">_xlfn.XLOOKUP(AB$1,'PY1 Data(H)'!$A$1:$BR$1,_xlfn.XLOOKUP($A184,'PY1 Data(H)'!$A$1:$A$288,'PY1 Data(H)'!$A$1:$BR$288))</f>
        <v>359</v>
      </c>
      <c r="AC184" s="176" cm="1">
        <f t="array" ref="AC184">_xlfn.XLOOKUP(AC$1,'PY1 Data(H)'!$A$1:$BR$1,_xlfn.XLOOKUP($A184,'PY1 Data(H)'!$A$1:$A$288,'PY1 Data(H)'!$A$1:$BR$288))</f>
        <v>63563</v>
      </c>
      <c r="AD184" s="176" cm="1">
        <f t="array" ref="AD184">_xlfn.XLOOKUP(AD$1,'PY1 Data(H)'!$A$1:$BR$1,_xlfn.XLOOKUP($A184,'PY1 Data(H)'!$A$1:$A$288,'PY1 Data(H)'!$A$1:$BR$288))</f>
        <v>15129</v>
      </c>
      <c r="AE184" s="176" cm="1">
        <f t="array" ref="AE184">_xlfn.XLOOKUP(AE$1,'PY1 Data(H)'!$A$1:$BR$1,_xlfn.XLOOKUP($A184,'PY1 Data(H)'!$A$1:$A$288,'PY1 Data(H)'!$A$1:$BR$288))</f>
        <v>26069</v>
      </c>
      <c r="AF184" s="176" cm="1">
        <f t="array" ref="AF184">_xlfn.XLOOKUP(AF$1,'PY1 Data(H)'!$A$1:$BR$1,_xlfn.XLOOKUP($A184,'PY1 Data(H)'!$A$1:$A$288,'PY1 Data(H)'!$A$1:$BR$288))</f>
        <v>689635</v>
      </c>
      <c r="AG184" s="176" cm="1">
        <f t="array" ref="AG184">_xlfn.XLOOKUP(AG$1,'PY1 Data(H)'!$A$1:$BR$1,_xlfn.XLOOKUP($A184,'PY1 Data(H)'!$A$1:$A$288,'PY1 Data(H)'!$A$1:$BR$288))</f>
        <v>1810950</v>
      </c>
      <c r="AH184" s="176" cm="1">
        <f t="array" ref="AH184">_xlfn.XLOOKUP(AH$1,'PY1 Data(H)'!$A$1:$BR$1,_xlfn.XLOOKUP($A184,'PY1 Data(H)'!$A$1:$A$288,'PY1 Data(H)'!$A$1:$BR$288))</f>
        <v>0</v>
      </c>
      <c r="AI184" s="176" cm="1">
        <f t="array" ref="AI184">_xlfn.XLOOKUP(AI$1,'PY1 Data(H)'!$A$1:$BR$1,_xlfn.XLOOKUP($A184,'PY1 Data(H)'!$A$1:$A$288,'PY1 Data(H)'!$A$1:$BR$288))</f>
        <v>0</v>
      </c>
      <c r="AJ184" s="176" cm="1">
        <f t="array" ref="AJ184">_xlfn.XLOOKUP(AJ$1,'PY1 Data(H)'!$A$1:$BR$1,_xlfn.XLOOKUP($A184,'PY1 Data(H)'!$A$1:$A$288,'PY1 Data(H)'!$A$1:$BR$288))</f>
        <v>0</v>
      </c>
      <c r="AK184" s="176" cm="1">
        <f t="array" ref="AK184">_xlfn.XLOOKUP(AK$1,'PY1 Data(H)'!$A$1:$BR$1,_xlfn.XLOOKUP($A184,'PY1 Data(H)'!$A$1:$A$288,'PY1 Data(H)'!$A$1:$BR$288))</f>
        <v>2209</v>
      </c>
      <c r="AL184" s="176" cm="1">
        <f t="array" ref="AL184">_xlfn.XLOOKUP(AL$1,'PY1 Data(H)'!$A$1:$BR$1,_xlfn.XLOOKUP($A184,'PY1 Data(H)'!$A$1:$A$288,'PY1 Data(H)'!$A$1:$BR$288))</f>
        <v>7837</v>
      </c>
      <c r="AM184" s="176" cm="1">
        <f t="array" ref="AM184">_xlfn.XLOOKUP(AM$1,'PY1 Data(H)'!$A$1:$BR$1,_xlfn.XLOOKUP($A184,'PY1 Data(H)'!$A$1:$A$288,'PY1 Data(H)'!$A$1:$BR$288))</f>
        <v>96670</v>
      </c>
      <c r="AN184" s="176" cm="1">
        <f t="array" ref="AN184">_xlfn.XLOOKUP(AN$1,'PY1 Data(H)'!$A$1:$BR$1,_xlfn.XLOOKUP($A184,'PY1 Data(H)'!$A$1:$A$288,'PY1 Data(H)'!$A$1:$BR$288))</f>
        <v>28037</v>
      </c>
      <c r="AO184" s="176" cm="1">
        <f t="array" ref="AO184">_xlfn.XLOOKUP(AO$1,'PY1 Data(H)'!$A$1:$BR$1,_xlfn.XLOOKUP($A184,'PY1 Data(H)'!$A$1:$A$288,'PY1 Data(H)'!$A$1:$BR$288))</f>
        <v>44604</v>
      </c>
      <c r="AP184" s="176" cm="1">
        <f t="array" ref="AP184">_xlfn.XLOOKUP(AP$1,'PY1 Data(H)'!$A$1:$BR$1,_xlfn.XLOOKUP($A184,'PY1 Data(H)'!$A$1:$A$288,'PY1 Data(H)'!$A$1:$BR$288))</f>
        <v>14667</v>
      </c>
      <c r="AQ184" s="176" cm="1">
        <f t="array" ref="AQ184">_xlfn.XLOOKUP(AQ$1,'PY1 Data(H)'!$A$1:$BR$1,_xlfn.XLOOKUP($A184,'PY1 Data(H)'!$A$1:$A$288,'PY1 Data(H)'!$A$1:$BR$288))</f>
        <v>17916</v>
      </c>
      <c r="AR184" s="176" cm="1">
        <f t="array" ref="AR184">_xlfn.XLOOKUP(AR$1,'PY1 Data(H)'!$A$1:$BR$1,_xlfn.XLOOKUP($A184,'PY1 Data(H)'!$A$1:$A$288,'PY1 Data(H)'!$A$1:$BR$288))</f>
        <v>0</v>
      </c>
      <c r="AS184" s="176" cm="1">
        <f t="array" ref="AS184">_xlfn.XLOOKUP(AS$1,'PY1 Data(H)'!$A$1:$BR$1,_xlfn.XLOOKUP($A184,'PY1 Data(H)'!$A$1:$A$288,'PY1 Data(H)'!$A$1:$BR$288))</f>
        <v>1245</v>
      </c>
      <c r="AT184" s="176" cm="1">
        <f t="array" ref="AT184">_xlfn.XLOOKUP(AT$1,'PY1 Data(H)'!$A$1:$BR$1,_xlfn.XLOOKUP($A184,'PY1 Data(H)'!$A$1:$A$288,'PY1 Data(H)'!$A$1:$BR$288))</f>
        <v>0</v>
      </c>
      <c r="AU184" s="176" cm="1">
        <f t="array" ref="AU184">_xlfn.XLOOKUP(AU$1,'PY1 Data(H)'!$A$1:$BR$1,_xlfn.XLOOKUP($A184,'PY1 Data(H)'!$A$1:$A$288,'PY1 Data(H)'!$A$1:$BR$288))</f>
        <v>113975</v>
      </c>
      <c r="AV184" s="176" cm="1">
        <f t="array" ref="AV184">_xlfn.XLOOKUP(AV$1,'PY1 Data(H)'!$A$1:$BR$1,_xlfn.XLOOKUP($A184,'PY1 Data(H)'!$A$1:$A$288,'PY1 Data(H)'!$A$1:$BR$288))</f>
        <v>0</v>
      </c>
      <c r="AW184" s="176" cm="1">
        <f t="array" ref="AW184">_xlfn.XLOOKUP(AW$1,'PY1 Data(H)'!$A$1:$BR$1,_xlfn.XLOOKUP($A184,'PY1 Data(H)'!$A$1:$A$288,'PY1 Data(H)'!$A$1:$BR$288))</f>
        <v>0</v>
      </c>
      <c r="AX184" s="176" cm="1">
        <f t="array" ref="AX184">_xlfn.XLOOKUP(AX$1,'PY1 Data(H)'!$A$1:$BR$1,_xlfn.XLOOKUP($A184,'PY1 Data(H)'!$A$1:$A$288,'PY1 Data(H)'!$A$1:$BR$288))</f>
        <v>16663</v>
      </c>
      <c r="AY184" s="176" cm="1">
        <f t="array" ref="AY184">_xlfn.XLOOKUP(AY$1,'PY1 Data(H)'!$A$1:$BR$1,_xlfn.XLOOKUP($A184,'PY1 Data(H)'!$A$1:$A$288,'PY1 Data(H)'!$A$1:$BR$288))</f>
        <v>49081</v>
      </c>
      <c r="AZ184" s="176" cm="1">
        <f t="array" ref="AZ184">_xlfn.XLOOKUP(AZ$1,'PY1 Data(H)'!$A$1:$BR$1,_xlfn.XLOOKUP($A184,'PY1 Data(H)'!$A$1:$A$288,'PY1 Data(H)'!$A$1:$BR$288))</f>
        <v>31826</v>
      </c>
    </row>
    <row r="185" spans="1:52" x14ac:dyDescent="0.3">
      <c r="D185" s="176" t="e" cm="1">
        <f t="array" ref="D185">_xlfn.XLOOKUP(D$1,'PY1 Data(H)'!$A$1:$BR$1,_xlfn.XLOOKUP($A185,'PY1 Data(H)'!$A$1:$A$288,'PY1 Data(H)'!$A$1:$BR$288))</f>
        <v>#N/A</v>
      </c>
      <c r="E185" s="176" t="e" cm="1">
        <f t="array" ref="E185">_xlfn.XLOOKUP(E$1,'PY1 Data(H)'!$A$1:$BR$1,_xlfn.XLOOKUP($A185,'PY1 Data(H)'!$A$1:$A$288,'PY1 Data(H)'!$A$1:$BR$288))</f>
        <v>#N/A</v>
      </c>
      <c r="F185" s="176" t="e" cm="1">
        <f t="array" ref="F185">_xlfn.XLOOKUP(F$1,'PY1 Data(H)'!$A$1:$BR$1,_xlfn.XLOOKUP($A185,'PY1 Data(H)'!$A$1:$A$288,'PY1 Data(H)'!$A$1:$BR$288))</f>
        <v>#N/A</v>
      </c>
      <c r="G185" s="176" t="e" cm="1">
        <f t="array" ref="G185">_xlfn.XLOOKUP(G$1,'PY1 Data(H)'!$A$1:$BR$1,_xlfn.XLOOKUP($A185,'PY1 Data(H)'!$A$1:$A$288,'PY1 Data(H)'!$A$1:$BR$288))</f>
        <v>#N/A</v>
      </c>
      <c r="H185" s="176" t="e" cm="1">
        <f t="array" ref="H185">_xlfn.XLOOKUP(H$1,'PY1 Data(H)'!$A$1:$BR$1,_xlfn.XLOOKUP($A185,'PY1 Data(H)'!$A$1:$A$288,'PY1 Data(H)'!$A$1:$BR$288))</f>
        <v>#N/A</v>
      </c>
      <c r="I185" s="176" t="e" cm="1">
        <f t="array" ref="I185">_xlfn.XLOOKUP(I$1,'PY1 Data(H)'!$A$1:$BR$1,_xlfn.XLOOKUP($A185,'PY1 Data(H)'!$A$1:$A$288,'PY1 Data(H)'!$A$1:$BR$288))</f>
        <v>#N/A</v>
      </c>
      <c r="J185" s="176" t="e" cm="1">
        <f t="array" ref="J185">_xlfn.XLOOKUP(J$1,'PY1 Data(H)'!$A$1:$BR$1,_xlfn.XLOOKUP($A185,'PY1 Data(H)'!$A$1:$A$288,'PY1 Data(H)'!$A$1:$BR$288))</f>
        <v>#N/A</v>
      </c>
      <c r="K185" s="176" t="e" cm="1">
        <f t="array" ref="K185">_xlfn.XLOOKUP(K$1,'PY1 Data(H)'!$A$1:$BR$1,_xlfn.XLOOKUP($A185,'PY1 Data(H)'!$A$1:$A$288,'PY1 Data(H)'!$A$1:$BR$288))</f>
        <v>#N/A</v>
      </c>
      <c r="L185" s="176" t="e" cm="1">
        <f t="array" ref="L185">_xlfn.XLOOKUP(L$1,'PY1 Data(H)'!$A$1:$BR$1,_xlfn.XLOOKUP($A185,'PY1 Data(H)'!$A$1:$A$288,'PY1 Data(H)'!$A$1:$BR$288))</f>
        <v>#N/A</v>
      </c>
      <c r="M185" s="176" t="e" cm="1">
        <f t="array" ref="M185">_xlfn.XLOOKUP(M$1,'PY1 Data(H)'!$A$1:$BR$1,_xlfn.XLOOKUP($A185,'PY1 Data(H)'!$A$1:$A$288,'PY1 Data(H)'!$A$1:$BR$288))</f>
        <v>#N/A</v>
      </c>
      <c r="N185" s="176" t="e" cm="1">
        <f t="array" ref="N185">_xlfn.XLOOKUP(N$1,'PY1 Data(H)'!$A$1:$BR$1,_xlfn.XLOOKUP($A185,'PY1 Data(H)'!$A$1:$A$288,'PY1 Data(H)'!$A$1:$BR$288))</f>
        <v>#N/A</v>
      </c>
      <c r="O185" s="176" t="e" cm="1">
        <f t="array" ref="O185">_xlfn.XLOOKUP(O$1,'PY1 Data(H)'!$A$1:$BR$1,_xlfn.XLOOKUP($A185,'PY1 Data(H)'!$A$1:$A$288,'PY1 Data(H)'!$A$1:$BR$288))</f>
        <v>#N/A</v>
      </c>
      <c r="P185" s="176" t="e" cm="1">
        <f t="array" ref="P185">_xlfn.XLOOKUP(P$1,'PY1 Data(H)'!$A$1:$BR$1,_xlfn.XLOOKUP($A185,'PY1 Data(H)'!$A$1:$A$288,'PY1 Data(H)'!$A$1:$BR$288))</f>
        <v>#N/A</v>
      </c>
      <c r="Q185" s="176" t="e" cm="1">
        <f t="array" ref="Q185">_xlfn.XLOOKUP(Q$1,'PY1 Data(H)'!$A$1:$BR$1,_xlfn.XLOOKUP($A185,'PY1 Data(H)'!$A$1:$A$288,'PY1 Data(H)'!$A$1:$BR$288))</f>
        <v>#N/A</v>
      </c>
      <c r="R185" s="176" t="e" cm="1">
        <f t="array" ref="R185">_xlfn.XLOOKUP(R$1,'PY1 Data(H)'!$A$1:$BR$1,_xlfn.XLOOKUP($A185,'PY1 Data(H)'!$A$1:$A$288,'PY1 Data(H)'!$A$1:$BR$288))</f>
        <v>#N/A</v>
      </c>
      <c r="S185" s="176" t="e" cm="1">
        <f t="array" ref="S185">_xlfn.XLOOKUP(S$1,'PY1 Data(H)'!$A$1:$BR$1,_xlfn.XLOOKUP($A185,'PY1 Data(H)'!$A$1:$A$288,'PY1 Data(H)'!$A$1:$BR$288))</f>
        <v>#N/A</v>
      </c>
      <c r="T185" s="176" t="e" cm="1">
        <f t="array" ref="T185">_xlfn.XLOOKUP(T$1,'PY1 Data(H)'!$A$1:$BR$1,_xlfn.XLOOKUP($A185,'PY1 Data(H)'!$A$1:$A$288,'PY1 Data(H)'!$A$1:$BR$288))</f>
        <v>#N/A</v>
      </c>
      <c r="U185" s="176" t="e" cm="1">
        <f t="array" ref="U185">_xlfn.XLOOKUP(U$1,'PY1 Data(H)'!$A$1:$BR$1,_xlfn.XLOOKUP($A185,'PY1 Data(H)'!$A$1:$A$288,'PY1 Data(H)'!$A$1:$BR$288))</f>
        <v>#N/A</v>
      </c>
      <c r="V185" s="176" t="e" cm="1">
        <f t="array" ref="V185">_xlfn.XLOOKUP(V$1,'PY1 Data(H)'!$A$1:$BR$1,_xlfn.XLOOKUP($A185,'PY1 Data(H)'!$A$1:$A$288,'PY1 Data(H)'!$A$1:$BR$288))</f>
        <v>#N/A</v>
      </c>
      <c r="W185" s="176" t="e" cm="1">
        <f t="array" ref="W185">_xlfn.XLOOKUP(W$1,'PY1 Data(H)'!$A$1:$BR$1,_xlfn.XLOOKUP($A185,'PY1 Data(H)'!$A$1:$A$288,'PY1 Data(H)'!$A$1:$BR$288))</f>
        <v>#N/A</v>
      </c>
      <c r="X185" s="176" t="e" cm="1">
        <f t="array" ref="X185">_xlfn.XLOOKUP(X$1,'PY1 Data(H)'!$A$1:$BR$1,_xlfn.XLOOKUP($A185,'PY1 Data(H)'!$A$1:$A$288,'PY1 Data(H)'!$A$1:$BR$288))</f>
        <v>#N/A</v>
      </c>
      <c r="Y185" s="176" t="e" cm="1">
        <f t="array" ref="Y185">_xlfn.XLOOKUP(Y$1,'PY1 Data(H)'!$A$1:$BR$1,_xlfn.XLOOKUP($A185,'PY1 Data(H)'!$A$1:$A$288,'PY1 Data(H)'!$A$1:$BR$288))</f>
        <v>#N/A</v>
      </c>
      <c r="Z185" s="176" t="e" cm="1">
        <f t="array" ref="Z185">_xlfn.XLOOKUP(Z$1,'PY1 Data(H)'!$A$1:$BR$1,_xlfn.XLOOKUP($A185,'PY1 Data(H)'!$A$1:$A$288,'PY1 Data(H)'!$A$1:$BR$288))</f>
        <v>#N/A</v>
      </c>
      <c r="AA185" s="176" t="e" cm="1">
        <f t="array" ref="AA185">_xlfn.XLOOKUP(AA$1,'PY1 Data(H)'!$A$1:$BR$1,_xlfn.XLOOKUP($A185,'PY1 Data(H)'!$A$1:$A$288,'PY1 Data(H)'!$A$1:$BR$288))</f>
        <v>#N/A</v>
      </c>
      <c r="AB185" s="176" t="e" cm="1">
        <f t="array" ref="AB185">_xlfn.XLOOKUP(AB$1,'PY1 Data(H)'!$A$1:$BR$1,_xlfn.XLOOKUP($A185,'PY1 Data(H)'!$A$1:$A$288,'PY1 Data(H)'!$A$1:$BR$288))</f>
        <v>#N/A</v>
      </c>
      <c r="AC185" s="176" t="e" cm="1">
        <f t="array" ref="AC185">_xlfn.XLOOKUP(AC$1,'PY1 Data(H)'!$A$1:$BR$1,_xlfn.XLOOKUP($A185,'PY1 Data(H)'!$A$1:$A$288,'PY1 Data(H)'!$A$1:$BR$288))</f>
        <v>#N/A</v>
      </c>
      <c r="AD185" s="176" t="e" cm="1">
        <f t="array" ref="AD185">_xlfn.XLOOKUP(AD$1,'PY1 Data(H)'!$A$1:$BR$1,_xlfn.XLOOKUP($A185,'PY1 Data(H)'!$A$1:$A$288,'PY1 Data(H)'!$A$1:$BR$288))</f>
        <v>#N/A</v>
      </c>
      <c r="AE185" s="176" t="e" cm="1">
        <f t="array" ref="AE185">_xlfn.XLOOKUP(AE$1,'PY1 Data(H)'!$A$1:$BR$1,_xlfn.XLOOKUP($A185,'PY1 Data(H)'!$A$1:$A$288,'PY1 Data(H)'!$A$1:$BR$288))</f>
        <v>#N/A</v>
      </c>
      <c r="AF185" s="176" t="e" cm="1">
        <f t="array" ref="AF185">_xlfn.XLOOKUP(AF$1,'PY1 Data(H)'!$A$1:$BR$1,_xlfn.XLOOKUP($A185,'PY1 Data(H)'!$A$1:$A$288,'PY1 Data(H)'!$A$1:$BR$288))</f>
        <v>#N/A</v>
      </c>
      <c r="AG185" s="176" t="e" cm="1">
        <f t="array" ref="AG185">_xlfn.XLOOKUP(AG$1,'PY1 Data(H)'!$A$1:$BR$1,_xlfn.XLOOKUP($A185,'PY1 Data(H)'!$A$1:$A$288,'PY1 Data(H)'!$A$1:$BR$288))</f>
        <v>#N/A</v>
      </c>
      <c r="AH185" s="176" t="e" cm="1">
        <f t="array" ref="AH185">_xlfn.XLOOKUP(AH$1,'PY1 Data(H)'!$A$1:$BR$1,_xlfn.XLOOKUP($A185,'PY1 Data(H)'!$A$1:$A$288,'PY1 Data(H)'!$A$1:$BR$288))</f>
        <v>#N/A</v>
      </c>
      <c r="AI185" s="176" t="e" cm="1">
        <f t="array" ref="AI185">_xlfn.XLOOKUP(AI$1,'PY1 Data(H)'!$A$1:$BR$1,_xlfn.XLOOKUP($A185,'PY1 Data(H)'!$A$1:$A$288,'PY1 Data(H)'!$A$1:$BR$288))</f>
        <v>#N/A</v>
      </c>
      <c r="AJ185" s="176" t="e" cm="1">
        <f t="array" ref="AJ185">_xlfn.XLOOKUP(AJ$1,'PY1 Data(H)'!$A$1:$BR$1,_xlfn.XLOOKUP($A185,'PY1 Data(H)'!$A$1:$A$288,'PY1 Data(H)'!$A$1:$BR$288))</f>
        <v>#N/A</v>
      </c>
      <c r="AK185" s="176" t="e" cm="1">
        <f t="array" ref="AK185">_xlfn.XLOOKUP(AK$1,'PY1 Data(H)'!$A$1:$BR$1,_xlfn.XLOOKUP($A185,'PY1 Data(H)'!$A$1:$A$288,'PY1 Data(H)'!$A$1:$BR$288))</f>
        <v>#N/A</v>
      </c>
      <c r="AL185" s="176" t="e" cm="1">
        <f t="array" ref="AL185">_xlfn.XLOOKUP(AL$1,'PY1 Data(H)'!$A$1:$BR$1,_xlfn.XLOOKUP($A185,'PY1 Data(H)'!$A$1:$A$288,'PY1 Data(H)'!$A$1:$BR$288))</f>
        <v>#N/A</v>
      </c>
      <c r="AM185" s="176" t="e" cm="1">
        <f t="array" ref="AM185">_xlfn.XLOOKUP(AM$1,'PY1 Data(H)'!$A$1:$BR$1,_xlfn.XLOOKUP($A185,'PY1 Data(H)'!$A$1:$A$288,'PY1 Data(H)'!$A$1:$BR$288))</f>
        <v>#N/A</v>
      </c>
      <c r="AN185" s="176" t="e" cm="1">
        <f t="array" ref="AN185">_xlfn.XLOOKUP(AN$1,'PY1 Data(H)'!$A$1:$BR$1,_xlfn.XLOOKUP($A185,'PY1 Data(H)'!$A$1:$A$288,'PY1 Data(H)'!$A$1:$BR$288))</f>
        <v>#N/A</v>
      </c>
      <c r="AO185" s="176" t="e" cm="1">
        <f t="array" ref="AO185">_xlfn.XLOOKUP(AO$1,'PY1 Data(H)'!$A$1:$BR$1,_xlfn.XLOOKUP($A185,'PY1 Data(H)'!$A$1:$A$288,'PY1 Data(H)'!$A$1:$BR$288))</f>
        <v>#N/A</v>
      </c>
      <c r="AP185" s="176" t="e" cm="1">
        <f t="array" ref="AP185">_xlfn.XLOOKUP(AP$1,'PY1 Data(H)'!$A$1:$BR$1,_xlfn.XLOOKUP($A185,'PY1 Data(H)'!$A$1:$A$288,'PY1 Data(H)'!$A$1:$BR$288))</f>
        <v>#N/A</v>
      </c>
      <c r="AQ185" s="176" t="e" cm="1">
        <f t="array" ref="AQ185">_xlfn.XLOOKUP(AQ$1,'PY1 Data(H)'!$A$1:$BR$1,_xlfn.XLOOKUP($A185,'PY1 Data(H)'!$A$1:$A$288,'PY1 Data(H)'!$A$1:$BR$288))</f>
        <v>#N/A</v>
      </c>
      <c r="AR185" s="176" t="e" cm="1">
        <f t="array" ref="AR185">_xlfn.XLOOKUP(AR$1,'PY1 Data(H)'!$A$1:$BR$1,_xlfn.XLOOKUP($A185,'PY1 Data(H)'!$A$1:$A$288,'PY1 Data(H)'!$A$1:$BR$288))</f>
        <v>#N/A</v>
      </c>
      <c r="AS185" s="176" t="e" cm="1">
        <f t="array" ref="AS185">_xlfn.XLOOKUP(AS$1,'PY1 Data(H)'!$A$1:$BR$1,_xlfn.XLOOKUP($A185,'PY1 Data(H)'!$A$1:$A$288,'PY1 Data(H)'!$A$1:$BR$288))</f>
        <v>#N/A</v>
      </c>
      <c r="AT185" s="176" t="e" cm="1">
        <f t="array" ref="AT185">_xlfn.XLOOKUP(AT$1,'PY1 Data(H)'!$A$1:$BR$1,_xlfn.XLOOKUP($A185,'PY1 Data(H)'!$A$1:$A$288,'PY1 Data(H)'!$A$1:$BR$288))</f>
        <v>#N/A</v>
      </c>
      <c r="AU185" s="176" t="e" cm="1">
        <f t="array" ref="AU185">_xlfn.XLOOKUP(AU$1,'PY1 Data(H)'!$A$1:$BR$1,_xlfn.XLOOKUP($A185,'PY1 Data(H)'!$A$1:$A$288,'PY1 Data(H)'!$A$1:$BR$288))</f>
        <v>#N/A</v>
      </c>
      <c r="AV185" s="176" t="e" cm="1">
        <f t="array" ref="AV185">_xlfn.XLOOKUP(AV$1,'PY1 Data(H)'!$A$1:$BR$1,_xlfn.XLOOKUP($A185,'PY1 Data(H)'!$A$1:$A$288,'PY1 Data(H)'!$A$1:$BR$288))</f>
        <v>#N/A</v>
      </c>
      <c r="AW185" s="176" t="e" cm="1">
        <f t="array" ref="AW185">_xlfn.XLOOKUP(AW$1,'PY1 Data(H)'!$A$1:$BR$1,_xlfn.XLOOKUP($A185,'PY1 Data(H)'!$A$1:$A$288,'PY1 Data(H)'!$A$1:$BR$288))</f>
        <v>#N/A</v>
      </c>
      <c r="AX185" s="176" t="e" cm="1">
        <f t="array" ref="AX185">_xlfn.XLOOKUP(AX$1,'PY1 Data(H)'!$A$1:$BR$1,_xlfn.XLOOKUP($A185,'PY1 Data(H)'!$A$1:$A$288,'PY1 Data(H)'!$A$1:$BR$288))</f>
        <v>#N/A</v>
      </c>
      <c r="AY185" s="176" t="e" cm="1">
        <f t="array" ref="AY185">_xlfn.XLOOKUP(AY$1,'PY1 Data(H)'!$A$1:$BR$1,_xlfn.XLOOKUP($A185,'PY1 Data(H)'!$A$1:$A$288,'PY1 Data(H)'!$A$1:$BR$288))</f>
        <v>#N/A</v>
      </c>
      <c r="AZ185" s="176" t="e" cm="1">
        <f t="array" ref="AZ185">_xlfn.XLOOKUP(AZ$1,'PY1 Data(H)'!$A$1:$BR$1,_xlfn.XLOOKUP($A185,'PY1 Data(H)'!$A$1:$A$288,'PY1 Data(H)'!$A$1:$BR$288))</f>
        <v>#N/A</v>
      </c>
    </row>
    <row r="186" spans="1:52" x14ac:dyDescent="0.3">
      <c r="D186" s="176" t="e" cm="1">
        <f t="array" ref="D186">_xlfn.XLOOKUP(D$1,'PY1 Data(H)'!$A$1:$BR$1,_xlfn.XLOOKUP($A186,'PY1 Data(H)'!$A$1:$A$288,'PY1 Data(H)'!$A$1:$BR$288))</f>
        <v>#N/A</v>
      </c>
      <c r="E186" s="176" t="e" cm="1">
        <f t="array" ref="E186">_xlfn.XLOOKUP(E$1,'PY1 Data(H)'!$A$1:$BR$1,_xlfn.XLOOKUP($A186,'PY1 Data(H)'!$A$1:$A$288,'PY1 Data(H)'!$A$1:$BR$288))</f>
        <v>#N/A</v>
      </c>
      <c r="F186" s="176" t="e" cm="1">
        <f t="array" ref="F186">_xlfn.XLOOKUP(F$1,'PY1 Data(H)'!$A$1:$BR$1,_xlfn.XLOOKUP($A186,'PY1 Data(H)'!$A$1:$A$288,'PY1 Data(H)'!$A$1:$BR$288))</f>
        <v>#N/A</v>
      </c>
      <c r="G186" s="176" t="e" cm="1">
        <f t="array" ref="G186">_xlfn.XLOOKUP(G$1,'PY1 Data(H)'!$A$1:$BR$1,_xlfn.XLOOKUP($A186,'PY1 Data(H)'!$A$1:$A$288,'PY1 Data(H)'!$A$1:$BR$288))</f>
        <v>#N/A</v>
      </c>
      <c r="H186" s="176" t="e" cm="1">
        <f t="array" ref="H186">_xlfn.XLOOKUP(H$1,'PY1 Data(H)'!$A$1:$BR$1,_xlfn.XLOOKUP($A186,'PY1 Data(H)'!$A$1:$A$288,'PY1 Data(H)'!$A$1:$BR$288))</f>
        <v>#N/A</v>
      </c>
      <c r="I186" s="176" t="e" cm="1">
        <f t="array" ref="I186">_xlfn.XLOOKUP(I$1,'PY1 Data(H)'!$A$1:$BR$1,_xlfn.XLOOKUP($A186,'PY1 Data(H)'!$A$1:$A$288,'PY1 Data(H)'!$A$1:$BR$288))</f>
        <v>#N/A</v>
      </c>
      <c r="J186" s="176" t="e" cm="1">
        <f t="array" ref="J186">_xlfn.XLOOKUP(J$1,'PY1 Data(H)'!$A$1:$BR$1,_xlfn.XLOOKUP($A186,'PY1 Data(H)'!$A$1:$A$288,'PY1 Data(H)'!$A$1:$BR$288))</f>
        <v>#N/A</v>
      </c>
      <c r="K186" s="176" t="e" cm="1">
        <f t="array" ref="K186">_xlfn.XLOOKUP(K$1,'PY1 Data(H)'!$A$1:$BR$1,_xlfn.XLOOKUP($A186,'PY1 Data(H)'!$A$1:$A$288,'PY1 Data(H)'!$A$1:$BR$288))</f>
        <v>#N/A</v>
      </c>
      <c r="L186" s="176" t="e" cm="1">
        <f t="array" ref="L186">_xlfn.XLOOKUP(L$1,'PY1 Data(H)'!$A$1:$BR$1,_xlfn.XLOOKUP($A186,'PY1 Data(H)'!$A$1:$A$288,'PY1 Data(H)'!$A$1:$BR$288))</f>
        <v>#N/A</v>
      </c>
      <c r="M186" s="176" t="e" cm="1">
        <f t="array" ref="M186">_xlfn.XLOOKUP(M$1,'PY1 Data(H)'!$A$1:$BR$1,_xlfn.XLOOKUP($A186,'PY1 Data(H)'!$A$1:$A$288,'PY1 Data(H)'!$A$1:$BR$288))</f>
        <v>#N/A</v>
      </c>
      <c r="N186" s="176" t="e" cm="1">
        <f t="array" ref="N186">_xlfn.XLOOKUP(N$1,'PY1 Data(H)'!$A$1:$BR$1,_xlfn.XLOOKUP($A186,'PY1 Data(H)'!$A$1:$A$288,'PY1 Data(H)'!$A$1:$BR$288))</f>
        <v>#N/A</v>
      </c>
      <c r="O186" s="176" t="e" cm="1">
        <f t="array" ref="O186">_xlfn.XLOOKUP(O$1,'PY1 Data(H)'!$A$1:$BR$1,_xlfn.XLOOKUP($A186,'PY1 Data(H)'!$A$1:$A$288,'PY1 Data(H)'!$A$1:$BR$288))</f>
        <v>#N/A</v>
      </c>
      <c r="P186" s="176" t="e" cm="1">
        <f t="array" ref="P186">_xlfn.XLOOKUP(P$1,'PY1 Data(H)'!$A$1:$BR$1,_xlfn.XLOOKUP($A186,'PY1 Data(H)'!$A$1:$A$288,'PY1 Data(H)'!$A$1:$BR$288))</f>
        <v>#N/A</v>
      </c>
      <c r="Q186" s="176" t="e" cm="1">
        <f t="array" ref="Q186">_xlfn.XLOOKUP(Q$1,'PY1 Data(H)'!$A$1:$BR$1,_xlfn.XLOOKUP($A186,'PY1 Data(H)'!$A$1:$A$288,'PY1 Data(H)'!$A$1:$BR$288))</f>
        <v>#N/A</v>
      </c>
      <c r="R186" s="176" t="e" cm="1">
        <f t="array" ref="R186">_xlfn.XLOOKUP(R$1,'PY1 Data(H)'!$A$1:$BR$1,_xlfn.XLOOKUP($A186,'PY1 Data(H)'!$A$1:$A$288,'PY1 Data(H)'!$A$1:$BR$288))</f>
        <v>#N/A</v>
      </c>
      <c r="S186" s="176" t="e" cm="1">
        <f t="array" ref="S186">_xlfn.XLOOKUP(S$1,'PY1 Data(H)'!$A$1:$BR$1,_xlfn.XLOOKUP($A186,'PY1 Data(H)'!$A$1:$A$288,'PY1 Data(H)'!$A$1:$BR$288))</f>
        <v>#N/A</v>
      </c>
      <c r="T186" s="176" t="e" cm="1">
        <f t="array" ref="T186">_xlfn.XLOOKUP(T$1,'PY1 Data(H)'!$A$1:$BR$1,_xlfn.XLOOKUP($A186,'PY1 Data(H)'!$A$1:$A$288,'PY1 Data(H)'!$A$1:$BR$288))</f>
        <v>#N/A</v>
      </c>
      <c r="U186" s="176" t="e" cm="1">
        <f t="array" ref="U186">_xlfn.XLOOKUP(U$1,'PY1 Data(H)'!$A$1:$BR$1,_xlfn.XLOOKUP($A186,'PY1 Data(H)'!$A$1:$A$288,'PY1 Data(H)'!$A$1:$BR$288))</f>
        <v>#N/A</v>
      </c>
      <c r="V186" s="176" t="e" cm="1">
        <f t="array" ref="V186">_xlfn.XLOOKUP(V$1,'PY1 Data(H)'!$A$1:$BR$1,_xlfn.XLOOKUP($A186,'PY1 Data(H)'!$A$1:$A$288,'PY1 Data(H)'!$A$1:$BR$288))</f>
        <v>#N/A</v>
      </c>
      <c r="W186" s="176" t="e" cm="1">
        <f t="array" ref="W186">_xlfn.XLOOKUP(W$1,'PY1 Data(H)'!$A$1:$BR$1,_xlfn.XLOOKUP($A186,'PY1 Data(H)'!$A$1:$A$288,'PY1 Data(H)'!$A$1:$BR$288))</f>
        <v>#N/A</v>
      </c>
      <c r="X186" s="176" t="e" cm="1">
        <f t="array" ref="X186">_xlfn.XLOOKUP(X$1,'PY1 Data(H)'!$A$1:$BR$1,_xlfn.XLOOKUP($A186,'PY1 Data(H)'!$A$1:$A$288,'PY1 Data(H)'!$A$1:$BR$288))</f>
        <v>#N/A</v>
      </c>
      <c r="Y186" s="176" t="e" cm="1">
        <f t="array" ref="Y186">_xlfn.XLOOKUP(Y$1,'PY1 Data(H)'!$A$1:$BR$1,_xlfn.XLOOKUP($A186,'PY1 Data(H)'!$A$1:$A$288,'PY1 Data(H)'!$A$1:$BR$288))</f>
        <v>#N/A</v>
      </c>
      <c r="Z186" s="176" t="e" cm="1">
        <f t="array" ref="Z186">_xlfn.XLOOKUP(Z$1,'PY1 Data(H)'!$A$1:$BR$1,_xlfn.XLOOKUP($A186,'PY1 Data(H)'!$A$1:$A$288,'PY1 Data(H)'!$A$1:$BR$288))</f>
        <v>#N/A</v>
      </c>
      <c r="AA186" s="176" t="e" cm="1">
        <f t="array" ref="AA186">_xlfn.XLOOKUP(AA$1,'PY1 Data(H)'!$A$1:$BR$1,_xlfn.XLOOKUP($A186,'PY1 Data(H)'!$A$1:$A$288,'PY1 Data(H)'!$A$1:$BR$288))</f>
        <v>#N/A</v>
      </c>
      <c r="AB186" s="176" t="e" cm="1">
        <f t="array" ref="AB186">_xlfn.XLOOKUP(AB$1,'PY1 Data(H)'!$A$1:$BR$1,_xlfn.XLOOKUP($A186,'PY1 Data(H)'!$A$1:$A$288,'PY1 Data(H)'!$A$1:$BR$288))</f>
        <v>#N/A</v>
      </c>
      <c r="AC186" s="176" t="e" cm="1">
        <f t="array" ref="AC186">_xlfn.XLOOKUP(AC$1,'PY1 Data(H)'!$A$1:$BR$1,_xlfn.XLOOKUP($A186,'PY1 Data(H)'!$A$1:$A$288,'PY1 Data(H)'!$A$1:$BR$288))</f>
        <v>#N/A</v>
      </c>
      <c r="AD186" s="176" t="e" cm="1">
        <f t="array" ref="AD186">_xlfn.XLOOKUP(AD$1,'PY1 Data(H)'!$A$1:$BR$1,_xlfn.XLOOKUP($A186,'PY1 Data(H)'!$A$1:$A$288,'PY1 Data(H)'!$A$1:$BR$288))</f>
        <v>#N/A</v>
      </c>
      <c r="AE186" s="176" t="e" cm="1">
        <f t="array" ref="AE186">_xlfn.XLOOKUP(AE$1,'PY1 Data(H)'!$A$1:$BR$1,_xlfn.XLOOKUP($A186,'PY1 Data(H)'!$A$1:$A$288,'PY1 Data(H)'!$A$1:$BR$288))</f>
        <v>#N/A</v>
      </c>
      <c r="AF186" s="176" t="e" cm="1">
        <f t="array" ref="AF186">_xlfn.XLOOKUP(AF$1,'PY1 Data(H)'!$A$1:$BR$1,_xlfn.XLOOKUP($A186,'PY1 Data(H)'!$A$1:$A$288,'PY1 Data(H)'!$A$1:$BR$288))</f>
        <v>#N/A</v>
      </c>
      <c r="AG186" s="176" t="e" cm="1">
        <f t="array" ref="AG186">_xlfn.XLOOKUP(AG$1,'PY1 Data(H)'!$A$1:$BR$1,_xlfn.XLOOKUP($A186,'PY1 Data(H)'!$A$1:$A$288,'PY1 Data(H)'!$A$1:$BR$288))</f>
        <v>#N/A</v>
      </c>
      <c r="AH186" s="176" t="e" cm="1">
        <f t="array" ref="AH186">_xlfn.XLOOKUP(AH$1,'PY1 Data(H)'!$A$1:$BR$1,_xlfn.XLOOKUP($A186,'PY1 Data(H)'!$A$1:$A$288,'PY1 Data(H)'!$A$1:$BR$288))</f>
        <v>#N/A</v>
      </c>
      <c r="AI186" s="176" t="e" cm="1">
        <f t="array" ref="AI186">_xlfn.XLOOKUP(AI$1,'PY1 Data(H)'!$A$1:$BR$1,_xlfn.XLOOKUP($A186,'PY1 Data(H)'!$A$1:$A$288,'PY1 Data(H)'!$A$1:$BR$288))</f>
        <v>#N/A</v>
      </c>
      <c r="AJ186" s="176" t="e" cm="1">
        <f t="array" ref="AJ186">_xlfn.XLOOKUP(AJ$1,'PY1 Data(H)'!$A$1:$BR$1,_xlfn.XLOOKUP($A186,'PY1 Data(H)'!$A$1:$A$288,'PY1 Data(H)'!$A$1:$BR$288))</f>
        <v>#N/A</v>
      </c>
      <c r="AK186" s="176" t="e" cm="1">
        <f t="array" ref="AK186">_xlfn.XLOOKUP(AK$1,'PY1 Data(H)'!$A$1:$BR$1,_xlfn.XLOOKUP($A186,'PY1 Data(H)'!$A$1:$A$288,'PY1 Data(H)'!$A$1:$BR$288))</f>
        <v>#N/A</v>
      </c>
      <c r="AL186" s="176" t="e" cm="1">
        <f t="array" ref="AL186">_xlfn.XLOOKUP(AL$1,'PY1 Data(H)'!$A$1:$BR$1,_xlfn.XLOOKUP($A186,'PY1 Data(H)'!$A$1:$A$288,'PY1 Data(H)'!$A$1:$BR$288))</f>
        <v>#N/A</v>
      </c>
      <c r="AM186" s="176" t="e" cm="1">
        <f t="array" ref="AM186">_xlfn.XLOOKUP(AM$1,'PY1 Data(H)'!$A$1:$BR$1,_xlfn.XLOOKUP($A186,'PY1 Data(H)'!$A$1:$A$288,'PY1 Data(H)'!$A$1:$BR$288))</f>
        <v>#N/A</v>
      </c>
      <c r="AN186" s="176" t="e" cm="1">
        <f t="array" ref="AN186">_xlfn.XLOOKUP(AN$1,'PY1 Data(H)'!$A$1:$BR$1,_xlfn.XLOOKUP($A186,'PY1 Data(H)'!$A$1:$A$288,'PY1 Data(H)'!$A$1:$BR$288))</f>
        <v>#N/A</v>
      </c>
      <c r="AO186" s="176" t="e" cm="1">
        <f t="array" ref="AO186">_xlfn.XLOOKUP(AO$1,'PY1 Data(H)'!$A$1:$BR$1,_xlfn.XLOOKUP($A186,'PY1 Data(H)'!$A$1:$A$288,'PY1 Data(H)'!$A$1:$BR$288))</f>
        <v>#N/A</v>
      </c>
      <c r="AP186" s="176" t="e" cm="1">
        <f t="array" ref="AP186">_xlfn.XLOOKUP(AP$1,'PY1 Data(H)'!$A$1:$BR$1,_xlfn.XLOOKUP($A186,'PY1 Data(H)'!$A$1:$A$288,'PY1 Data(H)'!$A$1:$BR$288))</f>
        <v>#N/A</v>
      </c>
      <c r="AQ186" s="176" t="e" cm="1">
        <f t="array" ref="AQ186">_xlfn.XLOOKUP(AQ$1,'PY1 Data(H)'!$A$1:$BR$1,_xlfn.XLOOKUP($A186,'PY1 Data(H)'!$A$1:$A$288,'PY1 Data(H)'!$A$1:$BR$288))</f>
        <v>#N/A</v>
      </c>
      <c r="AR186" s="176" t="e" cm="1">
        <f t="array" ref="AR186">_xlfn.XLOOKUP(AR$1,'PY1 Data(H)'!$A$1:$BR$1,_xlfn.XLOOKUP($A186,'PY1 Data(H)'!$A$1:$A$288,'PY1 Data(H)'!$A$1:$BR$288))</f>
        <v>#N/A</v>
      </c>
      <c r="AS186" s="176" t="e" cm="1">
        <f t="array" ref="AS186">_xlfn.XLOOKUP(AS$1,'PY1 Data(H)'!$A$1:$BR$1,_xlfn.XLOOKUP($A186,'PY1 Data(H)'!$A$1:$A$288,'PY1 Data(H)'!$A$1:$BR$288))</f>
        <v>#N/A</v>
      </c>
      <c r="AT186" s="176" t="e" cm="1">
        <f t="array" ref="AT186">_xlfn.XLOOKUP(AT$1,'PY1 Data(H)'!$A$1:$BR$1,_xlfn.XLOOKUP($A186,'PY1 Data(H)'!$A$1:$A$288,'PY1 Data(H)'!$A$1:$BR$288))</f>
        <v>#N/A</v>
      </c>
      <c r="AU186" s="176" t="e" cm="1">
        <f t="array" ref="AU186">_xlfn.XLOOKUP(AU$1,'PY1 Data(H)'!$A$1:$BR$1,_xlfn.XLOOKUP($A186,'PY1 Data(H)'!$A$1:$A$288,'PY1 Data(H)'!$A$1:$BR$288))</f>
        <v>#N/A</v>
      </c>
      <c r="AV186" s="176" t="e" cm="1">
        <f t="array" ref="AV186">_xlfn.XLOOKUP(AV$1,'PY1 Data(H)'!$A$1:$BR$1,_xlfn.XLOOKUP($A186,'PY1 Data(H)'!$A$1:$A$288,'PY1 Data(H)'!$A$1:$BR$288))</f>
        <v>#N/A</v>
      </c>
      <c r="AW186" s="176" t="e" cm="1">
        <f t="array" ref="AW186">_xlfn.XLOOKUP(AW$1,'PY1 Data(H)'!$A$1:$BR$1,_xlfn.XLOOKUP($A186,'PY1 Data(H)'!$A$1:$A$288,'PY1 Data(H)'!$A$1:$BR$288))</f>
        <v>#N/A</v>
      </c>
      <c r="AX186" s="176" t="e" cm="1">
        <f t="array" ref="AX186">_xlfn.XLOOKUP(AX$1,'PY1 Data(H)'!$A$1:$BR$1,_xlfn.XLOOKUP($A186,'PY1 Data(H)'!$A$1:$A$288,'PY1 Data(H)'!$A$1:$BR$288))</f>
        <v>#N/A</v>
      </c>
      <c r="AY186" s="176" t="e" cm="1">
        <f t="array" ref="AY186">_xlfn.XLOOKUP(AY$1,'PY1 Data(H)'!$A$1:$BR$1,_xlfn.XLOOKUP($A186,'PY1 Data(H)'!$A$1:$A$288,'PY1 Data(H)'!$A$1:$BR$288))</f>
        <v>#N/A</v>
      </c>
      <c r="AZ186" s="176" t="e" cm="1">
        <f t="array" ref="AZ186">_xlfn.XLOOKUP(AZ$1,'PY1 Data(H)'!$A$1:$BR$1,_xlfn.XLOOKUP($A186,'PY1 Data(H)'!$A$1:$A$288,'PY1 Data(H)'!$A$1:$BR$288))</f>
        <v>#N/A</v>
      </c>
    </row>
    <row r="187" spans="1:52" x14ac:dyDescent="0.3">
      <c r="A187">
        <v>523</v>
      </c>
      <c r="D187" s="176" cm="1">
        <f t="array" ref="D187">_xlfn.XLOOKUP(D$1,'PY1 Data(H)'!$A$1:$BR$1,_xlfn.XLOOKUP($A187,'PY1 Data(H)'!$A$1:$A$288,'PY1 Data(H)'!$A$1:$BR$288))</f>
        <v>110633</v>
      </c>
      <c r="E187" s="176" cm="1">
        <f t="array" ref="E187">_xlfn.XLOOKUP(E$1,'PY1 Data(H)'!$A$1:$BR$1,_xlfn.XLOOKUP($A187,'PY1 Data(H)'!$A$1:$A$288,'PY1 Data(H)'!$A$1:$BR$288))</f>
        <v>70368</v>
      </c>
      <c r="F187" s="176" cm="1">
        <f t="array" ref="F187">_xlfn.XLOOKUP(F$1,'PY1 Data(H)'!$A$1:$BR$1,_xlfn.XLOOKUP($A187,'PY1 Data(H)'!$A$1:$A$288,'PY1 Data(H)'!$A$1:$BR$288))</f>
        <v>0</v>
      </c>
      <c r="G187" s="176" cm="1">
        <f t="array" ref="G187">_xlfn.XLOOKUP(G$1,'PY1 Data(H)'!$A$1:$BR$1,_xlfn.XLOOKUP($A187,'PY1 Data(H)'!$A$1:$A$288,'PY1 Data(H)'!$A$1:$BR$288))</f>
        <v>214636</v>
      </c>
      <c r="H187" s="176" cm="1">
        <f t="array" ref="H187">_xlfn.XLOOKUP(H$1,'PY1 Data(H)'!$A$1:$BR$1,_xlfn.XLOOKUP($A187,'PY1 Data(H)'!$A$1:$A$288,'PY1 Data(H)'!$A$1:$BR$288))</f>
        <v>24485961</v>
      </c>
      <c r="I187" s="176" cm="1">
        <f t="array" ref="I187">_xlfn.XLOOKUP(I$1,'PY1 Data(H)'!$A$1:$BR$1,_xlfn.XLOOKUP($A187,'PY1 Data(H)'!$A$1:$A$288,'PY1 Data(H)'!$A$1:$BR$288))</f>
        <v>1363321</v>
      </c>
      <c r="J187" s="176" cm="1">
        <f t="array" ref="J187">_xlfn.XLOOKUP(J$1,'PY1 Data(H)'!$A$1:$BR$1,_xlfn.XLOOKUP($A187,'PY1 Data(H)'!$A$1:$A$288,'PY1 Data(H)'!$A$1:$BR$288))</f>
        <v>0</v>
      </c>
      <c r="K187" s="176" cm="1">
        <f t="array" ref="K187">_xlfn.XLOOKUP(K$1,'PY1 Data(H)'!$A$1:$BR$1,_xlfn.XLOOKUP($A187,'PY1 Data(H)'!$A$1:$A$288,'PY1 Data(H)'!$A$1:$BR$288))</f>
        <v>276176</v>
      </c>
      <c r="L187" s="176" cm="1">
        <f t="array" ref="L187">_xlfn.XLOOKUP(L$1,'PY1 Data(H)'!$A$1:$BR$1,_xlfn.XLOOKUP($A187,'PY1 Data(H)'!$A$1:$A$288,'PY1 Data(H)'!$A$1:$BR$288))</f>
        <v>0</v>
      </c>
      <c r="M187" s="176" cm="1">
        <f t="array" ref="M187">_xlfn.XLOOKUP(M$1,'PY1 Data(H)'!$A$1:$BR$1,_xlfn.XLOOKUP($A187,'PY1 Data(H)'!$A$1:$A$288,'PY1 Data(H)'!$A$1:$BR$288))</f>
        <v>0</v>
      </c>
      <c r="N187" s="176" cm="1">
        <f t="array" ref="N187">_xlfn.XLOOKUP(N$1,'PY1 Data(H)'!$A$1:$BR$1,_xlfn.XLOOKUP($A187,'PY1 Data(H)'!$A$1:$A$288,'PY1 Data(H)'!$A$1:$BR$288))</f>
        <v>70736</v>
      </c>
      <c r="O187" s="176" cm="1">
        <f t="array" ref="O187">_xlfn.XLOOKUP(O$1,'PY1 Data(H)'!$A$1:$BR$1,_xlfn.XLOOKUP($A187,'PY1 Data(H)'!$A$1:$A$288,'PY1 Data(H)'!$A$1:$BR$288))</f>
        <v>0</v>
      </c>
      <c r="P187" s="176" cm="1">
        <f t="array" ref="P187">_xlfn.XLOOKUP(P$1,'PY1 Data(H)'!$A$1:$BR$1,_xlfn.XLOOKUP($A187,'PY1 Data(H)'!$A$1:$A$288,'PY1 Data(H)'!$A$1:$BR$288))</f>
        <v>5117533</v>
      </c>
      <c r="Q187" s="176" cm="1">
        <f t="array" ref="Q187">_xlfn.XLOOKUP(Q$1,'PY1 Data(H)'!$A$1:$BR$1,_xlfn.XLOOKUP($A187,'PY1 Data(H)'!$A$1:$A$288,'PY1 Data(H)'!$A$1:$BR$288))</f>
        <v>0</v>
      </c>
      <c r="R187" s="176" cm="1">
        <f t="array" ref="R187">_xlfn.XLOOKUP(R$1,'PY1 Data(H)'!$A$1:$BR$1,_xlfn.XLOOKUP($A187,'PY1 Data(H)'!$A$1:$A$288,'PY1 Data(H)'!$A$1:$BR$288))</f>
        <v>0</v>
      </c>
      <c r="S187" s="176" cm="1">
        <f t="array" ref="S187">_xlfn.XLOOKUP(S$1,'PY1 Data(H)'!$A$1:$BR$1,_xlfn.XLOOKUP($A187,'PY1 Data(H)'!$A$1:$A$288,'PY1 Data(H)'!$A$1:$BR$288))</f>
        <v>146911</v>
      </c>
      <c r="T187" s="176" cm="1">
        <f t="array" ref="T187">_xlfn.XLOOKUP(T$1,'PY1 Data(H)'!$A$1:$BR$1,_xlfn.XLOOKUP($A187,'PY1 Data(H)'!$A$1:$A$288,'PY1 Data(H)'!$A$1:$BR$288))</f>
        <v>0</v>
      </c>
      <c r="U187" s="176" cm="1">
        <f t="array" ref="U187">_xlfn.XLOOKUP(U$1,'PY1 Data(H)'!$A$1:$BR$1,_xlfn.XLOOKUP($A187,'PY1 Data(H)'!$A$1:$A$288,'PY1 Data(H)'!$A$1:$BR$288))</f>
        <v>3198043</v>
      </c>
      <c r="V187" s="176" cm="1">
        <f t="array" ref="V187">_xlfn.XLOOKUP(V$1,'PY1 Data(H)'!$A$1:$BR$1,_xlfn.XLOOKUP($A187,'PY1 Data(H)'!$A$1:$A$288,'PY1 Data(H)'!$A$1:$BR$288))</f>
        <v>85515</v>
      </c>
      <c r="W187" s="176" cm="1">
        <f t="array" ref="W187">_xlfn.XLOOKUP(W$1,'PY1 Data(H)'!$A$1:$BR$1,_xlfn.XLOOKUP($A187,'PY1 Data(H)'!$A$1:$A$288,'PY1 Data(H)'!$A$1:$BR$288))</f>
        <v>0</v>
      </c>
      <c r="X187" s="176" cm="1">
        <f t="array" ref="X187">_xlfn.XLOOKUP(X$1,'PY1 Data(H)'!$A$1:$BR$1,_xlfn.XLOOKUP($A187,'PY1 Data(H)'!$A$1:$A$288,'PY1 Data(H)'!$A$1:$BR$288))</f>
        <v>87596</v>
      </c>
      <c r="Y187" s="176" cm="1">
        <f t="array" ref="Y187">_xlfn.XLOOKUP(Y$1,'PY1 Data(H)'!$A$1:$BR$1,_xlfn.XLOOKUP($A187,'PY1 Data(H)'!$A$1:$A$288,'PY1 Data(H)'!$A$1:$BR$288))</f>
        <v>157799</v>
      </c>
      <c r="Z187" s="176" cm="1">
        <f t="array" ref="Z187">_xlfn.XLOOKUP(Z$1,'PY1 Data(H)'!$A$1:$BR$1,_xlfn.XLOOKUP($A187,'PY1 Data(H)'!$A$1:$A$288,'PY1 Data(H)'!$A$1:$BR$288))</f>
        <v>200092</v>
      </c>
      <c r="AA187" s="176" cm="1">
        <f t="array" ref="AA187">_xlfn.XLOOKUP(AA$1,'PY1 Data(H)'!$A$1:$BR$1,_xlfn.XLOOKUP($A187,'PY1 Data(H)'!$A$1:$A$288,'PY1 Data(H)'!$A$1:$BR$288))</f>
        <v>5708265</v>
      </c>
      <c r="AB187" s="176" cm="1">
        <f t="array" ref="AB187">_xlfn.XLOOKUP(AB$1,'PY1 Data(H)'!$A$1:$BR$1,_xlfn.XLOOKUP($A187,'PY1 Data(H)'!$A$1:$A$288,'PY1 Data(H)'!$A$1:$BR$288))</f>
        <v>198707</v>
      </c>
      <c r="AC187" s="176" cm="1">
        <f t="array" ref="AC187">_xlfn.XLOOKUP(AC$1,'PY1 Data(H)'!$A$1:$BR$1,_xlfn.XLOOKUP($A187,'PY1 Data(H)'!$A$1:$A$288,'PY1 Data(H)'!$A$1:$BR$288))</f>
        <v>0</v>
      </c>
      <c r="AD187" s="176" cm="1">
        <f t="array" ref="AD187">_xlfn.XLOOKUP(AD$1,'PY1 Data(H)'!$A$1:$BR$1,_xlfn.XLOOKUP($A187,'PY1 Data(H)'!$A$1:$A$288,'PY1 Data(H)'!$A$1:$BR$288))</f>
        <v>70312</v>
      </c>
      <c r="AE187" s="176" cm="1">
        <f t="array" ref="AE187">_xlfn.XLOOKUP(AE$1,'PY1 Data(H)'!$A$1:$BR$1,_xlfn.XLOOKUP($A187,'PY1 Data(H)'!$A$1:$A$288,'PY1 Data(H)'!$A$1:$BR$288))</f>
        <v>0</v>
      </c>
      <c r="AF187" s="176" cm="1">
        <f t="array" ref="AF187">_xlfn.XLOOKUP(AF$1,'PY1 Data(H)'!$A$1:$BR$1,_xlfn.XLOOKUP($A187,'PY1 Data(H)'!$A$1:$A$288,'PY1 Data(H)'!$A$1:$BR$288))</f>
        <v>9645065</v>
      </c>
      <c r="AG187" s="176" cm="1">
        <f t="array" ref="AG187">_xlfn.XLOOKUP(AG$1,'PY1 Data(H)'!$A$1:$BR$1,_xlfn.XLOOKUP($A187,'PY1 Data(H)'!$A$1:$A$288,'PY1 Data(H)'!$A$1:$BR$288))</f>
        <v>0</v>
      </c>
      <c r="AH187" s="176" cm="1">
        <f t="array" ref="AH187">_xlfn.XLOOKUP(AH$1,'PY1 Data(H)'!$A$1:$BR$1,_xlfn.XLOOKUP($A187,'PY1 Data(H)'!$A$1:$A$288,'PY1 Data(H)'!$A$1:$BR$288))</f>
        <v>0</v>
      </c>
      <c r="AI187" s="176" cm="1">
        <f t="array" ref="AI187">_xlfn.XLOOKUP(AI$1,'PY1 Data(H)'!$A$1:$BR$1,_xlfn.XLOOKUP($A187,'PY1 Data(H)'!$A$1:$A$288,'PY1 Data(H)'!$A$1:$BR$288))</f>
        <v>0</v>
      </c>
      <c r="AJ187" s="176" cm="1">
        <f t="array" ref="AJ187">_xlfn.XLOOKUP(AJ$1,'PY1 Data(H)'!$A$1:$BR$1,_xlfn.XLOOKUP($A187,'PY1 Data(H)'!$A$1:$A$288,'PY1 Data(H)'!$A$1:$BR$288))</f>
        <v>953906</v>
      </c>
      <c r="AK187" s="176" cm="1">
        <f t="array" ref="AK187">_xlfn.XLOOKUP(AK$1,'PY1 Data(H)'!$A$1:$BR$1,_xlfn.XLOOKUP($A187,'PY1 Data(H)'!$A$1:$A$288,'PY1 Data(H)'!$A$1:$BR$288))</f>
        <v>0</v>
      </c>
      <c r="AL187" s="176" cm="1">
        <f t="array" ref="AL187">_xlfn.XLOOKUP(AL$1,'PY1 Data(H)'!$A$1:$BR$1,_xlfn.XLOOKUP($A187,'PY1 Data(H)'!$A$1:$A$288,'PY1 Data(H)'!$A$1:$BR$288))</f>
        <v>0</v>
      </c>
      <c r="AM187" s="176" cm="1">
        <f t="array" ref="AM187">_xlfn.XLOOKUP(AM$1,'PY1 Data(H)'!$A$1:$BR$1,_xlfn.XLOOKUP($A187,'PY1 Data(H)'!$A$1:$A$288,'PY1 Data(H)'!$A$1:$BR$288))</f>
        <v>7540642</v>
      </c>
      <c r="AN187" s="176" cm="1">
        <f t="array" ref="AN187">_xlfn.XLOOKUP(AN$1,'PY1 Data(H)'!$A$1:$BR$1,_xlfn.XLOOKUP($A187,'PY1 Data(H)'!$A$1:$A$288,'PY1 Data(H)'!$A$1:$BR$288))</f>
        <v>0</v>
      </c>
      <c r="AO187" s="176" cm="1">
        <f t="array" ref="AO187">_xlfn.XLOOKUP(AO$1,'PY1 Data(H)'!$A$1:$BR$1,_xlfn.XLOOKUP($A187,'PY1 Data(H)'!$A$1:$A$288,'PY1 Data(H)'!$A$1:$BR$288))</f>
        <v>70376</v>
      </c>
      <c r="AP187" s="176" cm="1">
        <f t="array" ref="AP187">_xlfn.XLOOKUP(AP$1,'PY1 Data(H)'!$A$1:$BR$1,_xlfn.XLOOKUP($A187,'PY1 Data(H)'!$A$1:$A$288,'PY1 Data(H)'!$A$1:$BR$288))</f>
        <v>0</v>
      </c>
      <c r="AQ187" s="176" cm="1">
        <f t="array" ref="AQ187">_xlfn.XLOOKUP(AQ$1,'PY1 Data(H)'!$A$1:$BR$1,_xlfn.XLOOKUP($A187,'PY1 Data(H)'!$A$1:$A$288,'PY1 Data(H)'!$A$1:$BR$288))</f>
        <v>70304</v>
      </c>
      <c r="AR187" s="176" cm="1">
        <f t="array" ref="AR187">_xlfn.XLOOKUP(AR$1,'PY1 Data(H)'!$A$1:$BR$1,_xlfn.XLOOKUP($A187,'PY1 Data(H)'!$A$1:$A$288,'PY1 Data(H)'!$A$1:$BR$288))</f>
        <v>0</v>
      </c>
      <c r="AS187" s="176" cm="1">
        <f t="array" ref="AS187">_xlfn.XLOOKUP(AS$1,'PY1 Data(H)'!$A$1:$BR$1,_xlfn.XLOOKUP($A187,'PY1 Data(H)'!$A$1:$A$288,'PY1 Data(H)'!$A$1:$BR$288))</f>
        <v>0</v>
      </c>
      <c r="AT187" s="176" cm="1">
        <f t="array" ref="AT187">_xlfn.XLOOKUP(AT$1,'PY1 Data(H)'!$A$1:$BR$1,_xlfn.XLOOKUP($A187,'PY1 Data(H)'!$A$1:$A$288,'PY1 Data(H)'!$A$1:$BR$288))</f>
        <v>0</v>
      </c>
      <c r="AU187" s="176" cm="1">
        <f t="array" ref="AU187">_xlfn.XLOOKUP(AU$1,'PY1 Data(H)'!$A$1:$BR$1,_xlfn.XLOOKUP($A187,'PY1 Data(H)'!$A$1:$A$288,'PY1 Data(H)'!$A$1:$BR$288))</f>
        <v>402017</v>
      </c>
      <c r="AV187" s="176" cm="1">
        <f t="array" ref="AV187">_xlfn.XLOOKUP(AV$1,'PY1 Data(H)'!$A$1:$BR$1,_xlfn.XLOOKUP($A187,'PY1 Data(H)'!$A$1:$A$288,'PY1 Data(H)'!$A$1:$BR$288))</f>
        <v>0</v>
      </c>
      <c r="AW187" s="176" cm="1">
        <f t="array" ref="AW187">_xlfn.XLOOKUP(AW$1,'PY1 Data(H)'!$A$1:$BR$1,_xlfn.XLOOKUP($A187,'PY1 Data(H)'!$A$1:$A$288,'PY1 Data(H)'!$A$1:$BR$288))</f>
        <v>0</v>
      </c>
      <c r="AX187" s="176" cm="1">
        <f t="array" ref="AX187">_xlfn.XLOOKUP(AX$1,'PY1 Data(H)'!$A$1:$BR$1,_xlfn.XLOOKUP($A187,'PY1 Data(H)'!$A$1:$A$288,'PY1 Data(H)'!$A$1:$BR$288))</f>
        <v>0</v>
      </c>
      <c r="AY187" s="176" cm="1">
        <f t="array" ref="AY187">_xlfn.XLOOKUP(AY$1,'PY1 Data(H)'!$A$1:$BR$1,_xlfn.XLOOKUP($A187,'PY1 Data(H)'!$A$1:$A$288,'PY1 Data(H)'!$A$1:$BR$288))</f>
        <v>0</v>
      </c>
      <c r="AZ187" s="176" cm="1">
        <f t="array" ref="AZ187">_xlfn.XLOOKUP(AZ$1,'PY1 Data(H)'!$A$1:$BR$1,_xlfn.XLOOKUP($A187,'PY1 Data(H)'!$A$1:$A$288,'PY1 Data(H)'!$A$1:$BR$288))</f>
        <v>93578</v>
      </c>
    </row>
    <row r="188" spans="1:52" x14ac:dyDescent="0.3">
      <c r="A188">
        <v>524</v>
      </c>
      <c r="D188" s="176" cm="1">
        <f t="array" ref="D188">_xlfn.XLOOKUP(D$1,'PY1 Data(H)'!$A$1:$BR$1,_xlfn.XLOOKUP($A188,'PY1 Data(H)'!$A$1:$A$288,'PY1 Data(H)'!$A$1:$BR$288))</f>
        <v>13841513</v>
      </c>
      <c r="E188" s="176" cm="1">
        <f t="array" ref="E188">_xlfn.XLOOKUP(E$1,'PY1 Data(H)'!$A$1:$BR$1,_xlfn.XLOOKUP($A188,'PY1 Data(H)'!$A$1:$A$288,'PY1 Data(H)'!$A$1:$BR$288))</f>
        <v>9827693</v>
      </c>
      <c r="F188" s="176" cm="1">
        <f t="array" ref="F188">_xlfn.XLOOKUP(F$1,'PY1 Data(H)'!$A$1:$BR$1,_xlfn.XLOOKUP($A188,'PY1 Data(H)'!$A$1:$A$288,'PY1 Data(H)'!$A$1:$BR$288))</f>
        <v>18592192</v>
      </c>
      <c r="G188" s="176" cm="1">
        <f t="array" ref="G188">_xlfn.XLOOKUP(G$1,'PY1 Data(H)'!$A$1:$BR$1,_xlfn.XLOOKUP($A188,'PY1 Data(H)'!$A$1:$A$288,'PY1 Data(H)'!$A$1:$BR$288))</f>
        <v>16674245</v>
      </c>
      <c r="H188" s="176" cm="1">
        <f t="array" ref="H188">_xlfn.XLOOKUP(H$1,'PY1 Data(H)'!$A$1:$BR$1,_xlfn.XLOOKUP($A188,'PY1 Data(H)'!$A$1:$A$288,'PY1 Data(H)'!$A$1:$BR$288))</f>
        <v>126332903</v>
      </c>
      <c r="I188" s="176" cm="1">
        <f t="array" ref="I188">_xlfn.XLOOKUP(I$1,'PY1 Data(H)'!$A$1:$BR$1,_xlfn.XLOOKUP($A188,'PY1 Data(H)'!$A$1:$A$288,'PY1 Data(H)'!$A$1:$BR$288))</f>
        <v>104109900</v>
      </c>
      <c r="J188" s="176" cm="1">
        <f t="array" ref="J188">_xlfn.XLOOKUP(J$1,'PY1 Data(H)'!$A$1:$BR$1,_xlfn.XLOOKUP($A188,'PY1 Data(H)'!$A$1:$A$288,'PY1 Data(H)'!$A$1:$BR$288))</f>
        <v>211011963</v>
      </c>
      <c r="K188" s="176" cm="1">
        <f t="array" ref="K188">_xlfn.XLOOKUP(K$1,'PY1 Data(H)'!$A$1:$BR$1,_xlfn.XLOOKUP($A188,'PY1 Data(H)'!$A$1:$A$288,'PY1 Data(H)'!$A$1:$BR$288))</f>
        <v>26296157</v>
      </c>
      <c r="L188" s="176" cm="1">
        <f t="array" ref="L188">_xlfn.XLOOKUP(L$1,'PY1 Data(H)'!$A$1:$BR$1,_xlfn.XLOOKUP($A188,'PY1 Data(H)'!$A$1:$A$288,'PY1 Data(H)'!$A$1:$BR$288))</f>
        <v>0</v>
      </c>
      <c r="M188" s="176" cm="1">
        <f t="array" ref="M188">_xlfn.XLOOKUP(M$1,'PY1 Data(H)'!$A$1:$BR$1,_xlfn.XLOOKUP($A188,'PY1 Data(H)'!$A$1:$A$288,'PY1 Data(H)'!$A$1:$BR$288))</f>
        <v>14361030</v>
      </c>
      <c r="N188" s="176" cm="1">
        <f t="array" ref="N188">_xlfn.XLOOKUP(N$1,'PY1 Data(H)'!$A$1:$BR$1,_xlfn.XLOOKUP($A188,'PY1 Data(H)'!$A$1:$A$288,'PY1 Data(H)'!$A$1:$BR$288))</f>
        <v>14329547</v>
      </c>
      <c r="O188" s="176" cm="1">
        <f t="array" ref="O188">_xlfn.XLOOKUP(O$1,'PY1 Data(H)'!$A$1:$BR$1,_xlfn.XLOOKUP($A188,'PY1 Data(H)'!$A$1:$A$288,'PY1 Data(H)'!$A$1:$BR$288))</f>
        <v>0</v>
      </c>
      <c r="P188" s="176" cm="1">
        <f t="array" ref="P188">_xlfn.XLOOKUP(P$1,'PY1 Data(H)'!$A$1:$BR$1,_xlfn.XLOOKUP($A188,'PY1 Data(H)'!$A$1:$A$288,'PY1 Data(H)'!$A$1:$BR$288))</f>
        <v>424110686</v>
      </c>
      <c r="Q188" s="176" cm="1">
        <f t="array" ref="Q188">_xlfn.XLOOKUP(Q$1,'PY1 Data(H)'!$A$1:$BR$1,_xlfn.XLOOKUP($A188,'PY1 Data(H)'!$A$1:$A$288,'PY1 Data(H)'!$A$1:$BR$288))</f>
        <v>3994724</v>
      </c>
      <c r="R188" s="176" cm="1">
        <f t="array" ref="R188">_xlfn.XLOOKUP(R$1,'PY1 Data(H)'!$A$1:$BR$1,_xlfn.XLOOKUP($A188,'PY1 Data(H)'!$A$1:$A$288,'PY1 Data(H)'!$A$1:$BR$288))</f>
        <v>2136113</v>
      </c>
      <c r="S188" s="176" cm="1">
        <f t="array" ref="S188">_xlfn.XLOOKUP(S$1,'PY1 Data(H)'!$A$1:$BR$1,_xlfn.XLOOKUP($A188,'PY1 Data(H)'!$A$1:$A$288,'PY1 Data(H)'!$A$1:$BR$288))</f>
        <v>11622081</v>
      </c>
      <c r="T188" s="176" cm="1">
        <f t="array" ref="T188">_xlfn.XLOOKUP(T$1,'PY1 Data(H)'!$A$1:$BR$1,_xlfn.XLOOKUP($A188,'PY1 Data(H)'!$A$1:$A$288,'PY1 Data(H)'!$A$1:$BR$288))</f>
        <v>2733112</v>
      </c>
      <c r="U188" s="176" cm="1">
        <f t="array" ref="U188">_xlfn.XLOOKUP(U$1,'PY1 Data(H)'!$A$1:$BR$1,_xlfn.XLOOKUP($A188,'PY1 Data(H)'!$A$1:$A$288,'PY1 Data(H)'!$A$1:$BR$288))</f>
        <v>173829357</v>
      </c>
      <c r="V188" s="176" cm="1">
        <f t="array" ref="V188">_xlfn.XLOOKUP(V$1,'PY1 Data(H)'!$A$1:$BR$1,_xlfn.XLOOKUP($A188,'PY1 Data(H)'!$A$1:$A$288,'PY1 Data(H)'!$A$1:$BR$288))</f>
        <v>4316522</v>
      </c>
      <c r="W188" s="176" cm="1">
        <f t="array" ref="W188">_xlfn.XLOOKUP(W$1,'PY1 Data(H)'!$A$1:$BR$1,_xlfn.XLOOKUP($A188,'PY1 Data(H)'!$A$1:$A$288,'PY1 Data(H)'!$A$1:$BR$288))</f>
        <v>1702911</v>
      </c>
      <c r="X188" s="176" cm="1">
        <f t="array" ref="X188">_xlfn.XLOOKUP(X$1,'PY1 Data(H)'!$A$1:$BR$1,_xlfn.XLOOKUP($A188,'PY1 Data(H)'!$A$1:$A$288,'PY1 Data(H)'!$A$1:$BR$288))</f>
        <v>4136120</v>
      </c>
      <c r="Y188" s="176" cm="1">
        <f t="array" ref="Y188">_xlfn.XLOOKUP(Y$1,'PY1 Data(H)'!$A$1:$BR$1,_xlfn.XLOOKUP($A188,'PY1 Data(H)'!$A$1:$A$288,'PY1 Data(H)'!$A$1:$BR$288))</f>
        <v>29784260</v>
      </c>
      <c r="Z188" s="176" cm="1">
        <f t="array" ref="Z188">_xlfn.XLOOKUP(Z$1,'PY1 Data(H)'!$A$1:$BR$1,_xlfn.XLOOKUP($A188,'PY1 Data(H)'!$A$1:$A$288,'PY1 Data(H)'!$A$1:$BR$288))</f>
        <v>6802610</v>
      </c>
      <c r="AA188" s="176" cm="1">
        <f t="array" ref="AA188">_xlfn.XLOOKUP(AA$1,'PY1 Data(H)'!$A$1:$BR$1,_xlfn.XLOOKUP($A188,'PY1 Data(H)'!$A$1:$A$288,'PY1 Data(H)'!$A$1:$BR$288))</f>
        <v>0</v>
      </c>
      <c r="AB188" s="176" cm="1">
        <f t="array" ref="AB188">_xlfn.XLOOKUP(AB$1,'PY1 Data(H)'!$A$1:$BR$1,_xlfn.XLOOKUP($A188,'PY1 Data(H)'!$A$1:$A$288,'PY1 Data(H)'!$A$1:$BR$288))</f>
        <v>1899452</v>
      </c>
      <c r="AC188" s="176" cm="1">
        <f t="array" ref="AC188">_xlfn.XLOOKUP(AC$1,'PY1 Data(H)'!$A$1:$BR$1,_xlfn.XLOOKUP($A188,'PY1 Data(H)'!$A$1:$A$288,'PY1 Data(H)'!$A$1:$BR$288))</f>
        <v>43075133</v>
      </c>
      <c r="AD188" s="176" cm="1">
        <f t="array" ref="AD188">_xlfn.XLOOKUP(AD$1,'PY1 Data(H)'!$A$1:$BR$1,_xlfn.XLOOKUP($A188,'PY1 Data(H)'!$A$1:$A$288,'PY1 Data(H)'!$A$1:$BR$288))</f>
        <v>4831849</v>
      </c>
      <c r="AE188" s="176" cm="1">
        <f t="array" ref="AE188">_xlfn.XLOOKUP(AE$1,'PY1 Data(H)'!$A$1:$BR$1,_xlfn.XLOOKUP($A188,'PY1 Data(H)'!$A$1:$A$288,'PY1 Data(H)'!$A$1:$BR$288))</f>
        <v>5053964</v>
      </c>
      <c r="AF188" s="176" cm="1">
        <f t="array" ref="AF188">_xlfn.XLOOKUP(AF$1,'PY1 Data(H)'!$A$1:$BR$1,_xlfn.XLOOKUP($A188,'PY1 Data(H)'!$A$1:$A$288,'PY1 Data(H)'!$A$1:$BR$288))</f>
        <v>82294470</v>
      </c>
      <c r="AG188" s="176" cm="1">
        <f t="array" ref="AG188">_xlfn.XLOOKUP(AG$1,'PY1 Data(H)'!$A$1:$BR$1,_xlfn.XLOOKUP($A188,'PY1 Data(H)'!$A$1:$A$288,'PY1 Data(H)'!$A$1:$BR$288))</f>
        <v>165259362</v>
      </c>
      <c r="AH188" s="176" cm="1">
        <f t="array" ref="AH188">_xlfn.XLOOKUP(AH$1,'PY1 Data(H)'!$A$1:$BR$1,_xlfn.XLOOKUP($A188,'PY1 Data(H)'!$A$1:$A$288,'PY1 Data(H)'!$A$1:$BR$288))</f>
        <v>23102937</v>
      </c>
      <c r="AI188" s="176" cm="1">
        <f t="array" ref="AI188">_xlfn.XLOOKUP(AI$1,'PY1 Data(H)'!$A$1:$BR$1,_xlfn.XLOOKUP($A188,'PY1 Data(H)'!$A$1:$A$288,'PY1 Data(H)'!$A$1:$BR$288))</f>
        <v>0</v>
      </c>
      <c r="AJ188" s="176" cm="1">
        <f t="array" ref="AJ188">_xlfn.XLOOKUP(AJ$1,'PY1 Data(H)'!$A$1:$BR$1,_xlfn.XLOOKUP($A188,'PY1 Data(H)'!$A$1:$A$288,'PY1 Data(H)'!$A$1:$BR$288))</f>
        <v>37837613</v>
      </c>
      <c r="AK188" s="176" cm="1">
        <f t="array" ref="AK188">_xlfn.XLOOKUP(AK$1,'PY1 Data(H)'!$A$1:$BR$1,_xlfn.XLOOKUP($A188,'PY1 Data(H)'!$A$1:$A$288,'PY1 Data(H)'!$A$1:$BR$288))</f>
        <v>2493021</v>
      </c>
      <c r="AL188" s="176" cm="1">
        <f t="array" ref="AL188">_xlfn.XLOOKUP(AL$1,'PY1 Data(H)'!$A$1:$BR$1,_xlfn.XLOOKUP($A188,'PY1 Data(H)'!$A$1:$A$288,'PY1 Data(H)'!$A$1:$BR$288))</f>
        <v>868651</v>
      </c>
      <c r="AM188" s="176" cm="1">
        <f t="array" ref="AM188">_xlfn.XLOOKUP(AM$1,'PY1 Data(H)'!$A$1:$BR$1,_xlfn.XLOOKUP($A188,'PY1 Data(H)'!$A$1:$A$288,'PY1 Data(H)'!$A$1:$BR$288))</f>
        <v>10053995</v>
      </c>
      <c r="AN188" s="176" cm="1">
        <f t="array" ref="AN188">_xlfn.XLOOKUP(AN$1,'PY1 Data(H)'!$A$1:$BR$1,_xlfn.XLOOKUP($A188,'PY1 Data(H)'!$A$1:$A$288,'PY1 Data(H)'!$A$1:$BR$288))</f>
        <v>9152469</v>
      </c>
      <c r="AO188" s="176" cm="1">
        <f t="array" ref="AO188">_xlfn.XLOOKUP(AO$1,'PY1 Data(H)'!$A$1:$BR$1,_xlfn.XLOOKUP($A188,'PY1 Data(H)'!$A$1:$A$288,'PY1 Data(H)'!$A$1:$BR$288))</f>
        <v>11115934</v>
      </c>
      <c r="AP188" s="176" cm="1">
        <f t="array" ref="AP188">_xlfn.XLOOKUP(AP$1,'PY1 Data(H)'!$A$1:$BR$1,_xlfn.XLOOKUP($A188,'PY1 Data(H)'!$A$1:$A$288,'PY1 Data(H)'!$A$1:$BR$288))</f>
        <v>4619629</v>
      </c>
      <c r="AQ188" s="176" cm="1">
        <f t="array" ref="AQ188">_xlfn.XLOOKUP(AQ$1,'PY1 Data(H)'!$A$1:$BR$1,_xlfn.XLOOKUP($A188,'PY1 Data(H)'!$A$1:$A$288,'PY1 Data(H)'!$A$1:$BR$288))</f>
        <v>3818569</v>
      </c>
      <c r="AR188" s="176" cm="1">
        <f t="array" ref="AR188">_xlfn.XLOOKUP(AR$1,'PY1 Data(H)'!$A$1:$BR$1,_xlfn.XLOOKUP($A188,'PY1 Data(H)'!$A$1:$A$288,'PY1 Data(H)'!$A$1:$BR$288))</f>
        <v>2729545</v>
      </c>
      <c r="AS188" s="176" cm="1">
        <f t="array" ref="AS188">_xlfn.XLOOKUP(AS$1,'PY1 Data(H)'!$A$1:$BR$1,_xlfn.XLOOKUP($A188,'PY1 Data(H)'!$A$1:$A$288,'PY1 Data(H)'!$A$1:$BR$288))</f>
        <v>618924</v>
      </c>
      <c r="AT188" s="176" cm="1">
        <f t="array" ref="AT188">_xlfn.XLOOKUP(AT$1,'PY1 Data(H)'!$A$1:$BR$1,_xlfn.XLOOKUP($A188,'PY1 Data(H)'!$A$1:$A$288,'PY1 Data(H)'!$A$1:$BR$288))</f>
        <v>0</v>
      </c>
      <c r="AU188" s="176" cm="1">
        <f t="array" ref="AU188">_xlfn.XLOOKUP(AU$1,'PY1 Data(H)'!$A$1:$BR$1,_xlfn.XLOOKUP($A188,'PY1 Data(H)'!$A$1:$A$288,'PY1 Data(H)'!$A$1:$BR$288))</f>
        <v>23045592</v>
      </c>
      <c r="AV188" s="176" cm="1">
        <f t="array" ref="AV188">_xlfn.XLOOKUP(AV$1,'PY1 Data(H)'!$A$1:$BR$1,_xlfn.XLOOKUP($A188,'PY1 Data(H)'!$A$1:$A$288,'PY1 Data(H)'!$A$1:$BR$288))</f>
        <v>907750</v>
      </c>
      <c r="AW188" s="176" cm="1">
        <f t="array" ref="AW188">_xlfn.XLOOKUP(AW$1,'PY1 Data(H)'!$A$1:$BR$1,_xlfn.XLOOKUP($A188,'PY1 Data(H)'!$A$1:$A$288,'PY1 Data(H)'!$A$1:$BR$288))</f>
        <v>0</v>
      </c>
      <c r="AX188" s="176" cm="1">
        <f t="array" ref="AX188">_xlfn.XLOOKUP(AX$1,'PY1 Data(H)'!$A$1:$BR$1,_xlfn.XLOOKUP($A188,'PY1 Data(H)'!$A$1:$A$288,'PY1 Data(H)'!$A$1:$BR$288))</f>
        <v>0</v>
      </c>
      <c r="AY188" s="176" cm="1">
        <f t="array" ref="AY188">_xlfn.XLOOKUP(AY$1,'PY1 Data(H)'!$A$1:$BR$1,_xlfn.XLOOKUP($A188,'PY1 Data(H)'!$A$1:$A$288,'PY1 Data(H)'!$A$1:$BR$288))</f>
        <v>4679323</v>
      </c>
      <c r="AZ188" s="176" cm="1">
        <f t="array" ref="AZ188">_xlfn.XLOOKUP(AZ$1,'PY1 Data(H)'!$A$1:$BR$1,_xlfn.XLOOKUP($A188,'PY1 Data(H)'!$A$1:$A$288,'PY1 Data(H)'!$A$1:$BR$288))</f>
        <v>13669616</v>
      </c>
    </row>
    <row r="189" spans="1:52" x14ac:dyDescent="0.3">
      <c r="A189">
        <v>525</v>
      </c>
      <c r="D189" s="176" cm="1">
        <f t="array" ref="D189">_xlfn.XLOOKUP(D$1,'PY1 Data(H)'!$A$1:$BR$1,_xlfn.XLOOKUP($A189,'PY1 Data(H)'!$A$1:$A$288,'PY1 Data(H)'!$A$1:$BR$288))</f>
        <v>0</v>
      </c>
      <c r="E189" s="176" cm="1">
        <f t="array" ref="E189">_xlfn.XLOOKUP(E$1,'PY1 Data(H)'!$A$1:$BR$1,_xlfn.XLOOKUP($A189,'PY1 Data(H)'!$A$1:$A$288,'PY1 Data(H)'!$A$1:$BR$288))</f>
        <v>0</v>
      </c>
      <c r="F189" s="176" cm="1">
        <f t="array" ref="F189">_xlfn.XLOOKUP(F$1,'PY1 Data(H)'!$A$1:$BR$1,_xlfn.XLOOKUP($A189,'PY1 Data(H)'!$A$1:$A$288,'PY1 Data(H)'!$A$1:$BR$288))</f>
        <v>0</v>
      </c>
      <c r="G189" s="176" cm="1">
        <f t="array" ref="G189">_xlfn.XLOOKUP(G$1,'PY1 Data(H)'!$A$1:$BR$1,_xlfn.XLOOKUP($A189,'PY1 Data(H)'!$A$1:$A$288,'PY1 Data(H)'!$A$1:$BR$288))</f>
        <v>0</v>
      </c>
      <c r="H189" s="176" cm="1">
        <f t="array" ref="H189">_xlfn.XLOOKUP(H$1,'PY1 Data(H)'!$A$1:$BR$1,_xlfn.XLOOKUP($A189,'PY1 Data(H)'!$A$1:$A$288,'PY1 Data(H)'!$A$1:$BR$288))</f>
        <v>0</v>
      </c>
      <c r="I189" s="176" cm="1">
        <f t="array" ref="I189">_xlfn.XLOOKUP(I$1,'PY1 Data(H)'!$A$1:$BR$1,_xlfn.XLOOKUP($A189,'PY1 Data(H)'!$A$1:$A$288,'PY1 Data(H)'!$A$1:$BR$288))</f>
        <v>0</v>
      </c>
      <c r="J189" s="176" cm="1">
        <f t="array" ref="J189">_xlfn.XLOOKUP(J$1,'PY1 Data(H)'!$A$1:$BR$1,_xlfn.XLOOKUP($A189,'PY1 Data(H)'!$A$1:$A$288,'PY1 Data(H)'!$A$1:$BR$288))</f>
        <v>0</v>
      </c>
      <c r="K189" s="176" cm="1">
        <f t="array" ref="K189">_xlfn.XLOOKUP(K$1,'PY1 Data(H)'!$A$1:$BR$1,_xlfn.XLOOKUP($A189,'PY1 Data(H)'!$A$1:$A$288,'PY1 Data(H)'!$A$1:$BR$288))</f>
        <v>0</v>
      </c>
      <c r="L189" s="176" cm="1">
        <f t="array" ref="L189">_xlfn.XLOOKUP(L$1,'PY1 Data(H)'!$A$1:$BR$1,_xlfn.XLOOKUP($A189,'PY1 Data(H)'!$A$1:$A$288,'PY1 Data(H)'!$A$1:$BR$288))</f>
        <v>0</v>
      </c>
      <c r="M189" s="176" cm="1">
        <f t="array" ref="M189">_xlfn.XLOOKUP(M$1,'PY1 Data(H)'!$A$1:$BR$1,_xlfn.XLOOKUP($A189,'PY1 Data(H)'!$A$1:$A$288,'PY1 Data(H)'!$A$1:$BR$288))</f>
        <v>0</v>
      </c>
      <c r="N189" s="176" cm="1">
        <f t="array" ref="N189">_xlfn.XLOOKUP(N$1,'PY1 Data(H)'!$A$1:$BR$1,_xlfn.XLOOKUP($A189,'PY1 Data(H)'!$A$1:$A$288,'PY1 Data(H)'!$A$1:$BR$288))</f>
        <v>0</v>
      </c>
      <c r="O189" s="176" cm="1">
        <f t="array" ref="O189">_xlfn.XLOOKUP(O$1,'PY1 Data(H)'!$A$1:$BR$1,_xlfn.XLOOKUP($A189,'PY1 Data(H)'!$A$1:$A$288,'PY1 Data(H)'!$A$1:$BR$288))</f>
        <v>0</v>
      </c>
      <c r="P189" s="176" cm="1">
        <f t="array" ref="P189">_xlfn.XLOOKUP(P$1,'PY1 Data(H)'!$A$1:$BR$1,_xlfn.XLOOKUP($A189,'PY1 Data(H)'!$A$1:$A$288,'PY1 Data(H)'!$A$1:$BR$288))</f>
        <v>0</v>
      </c>
      <c r="Q189" s="176" cm="1">
        <f t="array" ref="Q189">_xlfn.XLOOKUP(Q$1,'PY1 Data(H)'!$A$1:$BR$1,_xlfn.XLOOKUP($A189,'PY1 Data(H)'!$A$1:$A$288,'PY1 Data(H)'!$A$1:$BR$288))</f>
        <v>0</v>
      </c>
      <c r="R189" s="176" cm="1">
        <f t="array" ref="R189">_xlfn.XLOOKUP(R$1,'PY1 Data(H)'!$A$1:$BR$1,_xlfn.XLOOKUP($A189,'PY1 Data(H)'!$A$1:$A$288,'PY1 Data(H)'!$A$1:$BR$288))</f>
        <v>0</v>
      </c>
      <c r="S189" s="176" cm="1">
        <f t="array" ref="S189">_xlfn.XLOOKUP(S$1,'PY1 Data(H)'!$A$1:$BR$1,_xlfn.XLOOKUP($A189,'PY1 Data(H)'!$A$1:$A$288,'PY1 Data(H)'!$A$1:$BR$288))</f>
        <v>0</v>
      </c>
      <c r="T189" s="176" cm="1">
        <f t="array" ref="T189">_xlfn.XLOOKUP(T$1,'PY1 Data(H)'!$A$1:$BR$1,_xlfn.XLOOKUP($A189,'PY1 Data(H)'!$A$1:$A$288,'PY1 Data(H)'!$A$1:$BR$288))</f>
        <v>0</v>
      </c>
      <c r="U189" s="176" cm="1">
        <f t="array" ref="U189">_xlfn.XLOOKUP(U$1,'PY1 Data(H)'!$A$1:$BR$1,_xlfn.XLOOKUP($A189,'PY1 Data(H)'!$A$1:$A$288,'PY1 Data(H)'!$A$1:$BR$288))</f>
        <v>0</v>
      </c>
      <c r="V189" s="176" cm="1">
        <f t="array" ref="V189">_xlfn.XLOOKUP(V$1,'PY1 Data(H)'!$A$1:$BR$1,_xlfn.XLOOKUP($A189,'PY1 Data(H)'!$A$1:$A$288,'PY1 Data(H)'!$A$1:$BR$288))</f>
        <v>0</v>
      </c>
      <c r="W189" s="176" cm="1">
        <f t="array" ref="W189">_xlfn.XLOOKUP(W$1,'PY1 Data(H)'!$A$1:$BR$1,_xlfn.XLOOKUP($A189,'PY1 Data(H)'!$A$1:$A$288,'PY1 Data(H)'!$A$1:$BR$288))</f>
        <v>0</v>
      </c>
      <c r="X189" s="176" cm="1">
        <f t="array" ref="X189">_xlfn.XLOOKUP(X$1,'PY1 Data(H)'!$A$1:$BR$1,_xlfn.XLOOKUP($A189,'PY1 Data(H)'!$A$1:$A$288,'PY1 Data(H)'!$A$1:$BR$288))</f>
        <v>0</v>
      </c>
      <c r="Y189" s="176" cm="1">
        <f t="array" ref="Y189">_xlfn.XLOOKUP(Y$1,'PY1 Data(H)'!$A$1:$BR$1,_xlfn.XLOOKUP($A189,'PY1 Data(H)'!$A$1:$A$288,'PY1 Data(H)'!$A$1:$BR$288))</f>
        <v>0</v>
      </c>
      <c r="Z189" s="176" cm="1">
        <f t="array" ref="Z189">_xlfn.XLOOKUP(Z$1,'PY1 Data(H)'!$A$1:$BR$1,_xlfn.XLOOKUP($A189,'PY1 Data(H)'!$A$1:$A$288,'PY1 Data(H)'!$A$1:$BR$288))</f>
        <v>0</v>
      </c>
      <c r="AA189" s="176" cm="1">
        <f t="array" ref="AA189">_xlfn.XLOOKUP(AA$1,'PY1 Data(H)'!$A$1:$BR$1,_xlfn.XLOOKUP($A189,'PY1 Data(H)'!$A$1:$A$288,'PY1 Data(H)'!$A$1:$BR$288))</f>
        <v>0</v>
      </c>
      <c r="AB189" s="176" cm="1">
        <f t="array" ref="AB189">_xlfn.XLOOKUP(AB$1,'PY1 Data(H)'!$A$1:$BR$1,_xlfn.XLOOKUP($A189,'PY1 Data(H)'!$A$1:$A$288,'PY1 Data(H)'!$A$1:$BR$288))</f>
        <v>0</v>
      </c>
      <c r="AC189" s="176" cm="1">
        <f t="array" ref="AC189">_xlfn.XLOOKUP(AC$1,'PY1 Data(H)'!$A$1:$BR$1,_xlfn.XLOOKUP($A189,'PY1 Data(H)'!$A$1:$A$288,'PY1 Data(H)'!$A$1:$BR$288))</f>
        <v>0</v>
      </c>
      <c r="AD189" s="176" cm="1">
        <f t="array" ref="AD189">_xlfn.XLOOKUP(AD$1,'PY1 Data(H)'!$A$1:$BR$1,_xlfn.XLOOKUP($A189,'PY1 Data(H)'!$A$1:$A$288,'PY1 Data(H)'!$A$1:$BR$288))</f>
        <v>0</v>
      </c>
      <c r="AE189" s="176" cm="1">
        <f t="array" ref="AE189">_xlfn.XLOOKUP(AE$1,'PY1 Data(H)'!$A$1:$BR$1,_xlfn.XLOOKUP($A189,'PY1 Data(H)'!$A$1:$A$288,'PY1 Data(H)'!$A$1:$BR$288))</f>
        <v>0</v>
      </c>
      <c r="AF189" s="176" cm="1">
        <f t="array" ref="AF189">_xlfn.XLOOKUP(AF$1,'PY1 Data(H)'!$A$1:$BR$1,_xlfn.XLOOKUP($A189,'PY1 Data(H)'!$A$1:$A$288,'PY1 Data(H)'!$A$1:$BR$288))</f>
        <v>0</v>
      </c>
      <c r="AG189" s="176" cm="1">
        <f t="array" ref="AG189">_xlfn.XLOOKUP(AG$1,'PY1 Data(H)'!$A$1:$BR$1,_xlfn.XLOOKUP($A189,'PY1 Data(H)'!$A$1:$A$288,'PY1 Data(H)'!$A$1:$BR$288))</f>
        <v>0</v>
      </c>
      <c r="AH189" s="176" cm="1">
        <f t="array" ref="AH189">_xlfn.XLOOKUP(AH$1,'PY1 Data(H)'!$A$1:$BR$1,_xlfn.XLOOKUP($A189,'PY1 Data(H)'!$A$1:$A$288,'PY1 Data(H)'!$A$1:$BR$288))</f>
        <v>13245229</v>
      </c>
      <c r="AI189" s="176" cm="1">
        <f t="array" ref="AI189">_xlfn.XLOOKUP(AI$1,'PY1 Data(H)'!$A$1:$BR$1,_xlfn.XLOOKUP($A189,'PY1 Data(H)'!$A$1:$A$288,'PY1 Data(H)'!$A$1:$BR$288))</f>
        <v>0</v>
      </c>
      <c r="AJ189" s="176" cm="1">
        <f t="array" ref="AJ189">_xlfn.XLOOKUP(AJ$1,'PY1 Data(H)'!$A$1:$BR$1,_xlfn.XLOOKUP($A189,'PY1 Data(H)'!$A$1:$A$288,'PY1 Data(H)'!$A$1:$BR$288))</f>
        <v>0</v>
      </c>
      <c r="AK189" s="176" cm="1">
        <f t="array" ref="AK189">_xlfn.XLOOKUP(AK$1,'PY1 Data(H)'!$A$1:$BR$1,_xlfn.XLOOKUP($A189,'PY1 Data(H)'!$A$1:$A$288,'PY1 Data(H)'!$A$1:$BR$288))</f>
        <v>0</v>
      </c>
      <c r="AL189" s="176" cm="1">
        <f t="array" ref="AL189">_xlfn.XLOOKUP(AL$1,'PY1 Data(H)'!$A$1:$BR$1,_xlfn.XLOOKUP($A189,'PY1 Data(H)'!$A$1:$A$288,'PY1 Data(H)'!$A$1:$BR$288))</f>
        <v>0</v>
      </c>
      <c r="AM189" s="176" cm="1">
        <f t="array" ref="AM189">_xlfn.XLOOKUP(AM$1,'PY1 Data(H)'!$A$1:$BR$1,_xlfn.XLOOKUP($A189,'PY1 Data(H)'!$A$1:$A$288,'PY1 Data(H)'!$A$1:$BR$288))</f>
        <v>0</v>
      </c>
      <c r="AN189" s="176" cm="1">
        <f t="array" ref="AN189">_xlfn.XLOOKUP(AN$1,'PY1 Data(H)'!$A$1:$BR$1,_xlfn.XLOOKUP($A189,'PY1 Data(H)'!$A$1:$A$288,'PY1 Data(H)'!$A$1:$BR$288))</f>
        <v>0</v>
      </c>
      <c r="AO189" s="176" cm="1">
        <f t="array" ref="AO189">_xlfn.XLOOKUP(AO$1,'PY1 Data(H)'!$A$1:$BR$1,_xlfn.XLOOKUP($A189,'PY1 Data(H)'!$A$1:$A$288,'PY1 Data(H)'!$A$1:$BR$288))</f>
        <v>0</v>
      </c>
      <c r="AP189" s="176" cm="1">
        <f t="array" ref="AP189">_xlfn.XLOOKUP(AP$1,'PY1 Data(H)'!$A$1:$BR$1,_xlfn.XLOOKUP($A189,'PY1 Data(H)'!$A$1:$A$288,'PY1 Data(H)'!$A$1:$BR$288))</f>
        <v>0</v>
      </c>
      <c r="AQ189" s="176" cm="1">
        <f t="array" ref="AQ189">_xlfn.XLOOKUP(AQ$1,'PY1 Data(H)'!$A$1:$BR$1,_xlfn.XLOOKUP($A189,'PY1 Data(H)'!$A$1:$A$288,'PY1 Data(H)'!$A$1:$BR$288))</f>
        <v>0</v>
      </c>
      <c r="AR189" s="176" cm="1">
        <f t="array" ref="AR189">_xlfn.XLOOKUP(AR$1,'PY1 Data(H)'!$A$1:$BR$1,_xlfn.XLOOKUP($A189,'PY1 Data(H)'!$A$1:$A$288,'PY1 Data(H)'!$A$1:$BR$288))</f>
        <v>0</v>
      </c>
      <c r="AS189" s="176" cm="1">
        <f t="array" ref="AS189">_xlfn.XLOOKUP(AS$1,'PY1 Data(H)'!$A$1:$BR$1,_xlfn.XLOOKUP($A189,'PY1 Data(H)'!$A$1:$A$288,'PY1 Data(H)'!$A$1:$BR$288))</f>
        <v>0</v>
      </c>
      <c r="AT189" s="176" cm="1">
        <f t="array" ref="AT189">_xlfn.XLOOKUP(AT$1,'PY1 Data(H)'!$A$1:$BR$1,_xlfn.XLOOKUP($A189,'PY1 Data(H)'!$A$1:$A$288,'PY1 Data(H)'!$A$1:$BR$288))</f>
        <v>0</v>
      </c>
      <c r="AU189" s="176" cm="1">
        <f t="array" ref="AU189">_xlfn.XLOOKUP(AU$1,'PY1 Data(H)'!$A$1:$BR$1,_xlfn.XLOOKUP($A189,'PY1 Data(H)'!$A$1:$A$288,'PY1 Data(H)'!$A$1:$BR$288))</f>
        <v>0</v>
      </c>
      <c r="AV189" s="176" cm="1">
        <f t="array" ref="AV189">_xlfn.XLOOKUP(AV$1,'PY1 Data(H)'!$A$1:$BR$1,_xlfn.XLOOKUP($A189,'PY1 Data(H)'!$A$1:$A$288,'PY1 Data(H)'!$A$1:$BR$288))</f>
        <v>0</v>
      </c>
      <c r="AW189" s="176" cm="1">
        <f t="array" ref="AW189">_xlfn.XLOOKUP(AW$1,'PY1 Data(H)'!$A$1:$BR$1,_xlfn.XLOOKUP($A189,'PY1 Data(H)'!$A$1:$A$288,'PY1 Data(H)'!$A$1:$BR$288))</f>
        <v>0</v>
      </c>
      <c r="AX189" s="176" cm="1">
        <f t="array" ref="AX189">_xlfn.XLOOKUP(AX$1,'PY1 Data(H)'!$A$1:$BR$1,_xlfn.XLOOKUP($A189,'PY1 Data(H)'!$A$1:$A$288,'PY1 Data(H)'!$A$1:$BR$288))</f>
        <v>0</v>
      </c>
      <c r="AY189" s="176" cm="1">
        <f t="array" ref="AY189">_xlfn.XLOOKUP(AY$1,'PY1 Data(H)'!$A$1:$BR$1,_xlfn.XLOOKUP($A189,'PY1 Data(H)'!$A$1:$A$288,'PY1 Data(H)'!$A$1:$BR$288))</f>
        <v>0</v>
      </c>
      <c r="AZ189" s="176" cm="1">
        <f t="array" ref="AZ189">_xlfn.XLOOKUP(AZ$1,'PY1 Data(H)'!$A$1:$BR$1,_xlfn.XLOOKUP($A189,'PY1 Data(H)'!$A$1:$A$288,'PY1 Data(H)'!$A$1:$BR$288))</f>
        <v>0</v>
      </c>
    </row>
    <row r="190" spans="1:52" x14ac:dyDescent="0.3">
      <c r="A190">
        <v>526</v>
      </c>
      <c r="D190" s="176" cm="1">
        <f t="array" ref="D190">_xlfn.XLOOKUP(D$1,'PY1 Data(H)'!$A$1:$BR$1,_xlfn.XLOOKUP($A190,'PY1 Data(H)'!$A$1:$A$288,'PY1 Data(H)'!$A$1:$BR$288))</f>
        <v>861957</v>
      </c>
      <c r="E190" s="176" cm="1">
        <f t="array" ref="E190">_xlfn.XLOOKUP(E$1,'PY1 Data(H)'!$A$1:$BR$1,_xlfn.XLOOKUP($A190,'PY1 Data(H)'!$A$1:$A$288,'PY1 Data(H)'!$A$1:$BR$288))</f>
        <v>295190</v>
      </c>
      <c r="F190" s="176" cm="1">
        <f t="array" ref="F190">_xlfn.XLOOKUP(F$1,'PY1 Data(H)'!$A$1:$BR$1,_xlfn.XLOOKUP($A190,'PY1 Data(H)'!$A$1:$A$288,'PY1 Data(H)'!$A$1:$BR$288))</f>
        <v>5495333</v>
      </c>
      <c r="G190" s="176" cm="1">
        <f t="array" ref="G190">_xlfn.XLOOKUP(G$1,'PY1 Data(H)'!$A$1:$BR$1,_xlfn.XLOOKUP($A190,'PY1 Data(H)'!$A$1:$A$288,'PY1 Data(H)'!$A$1:$BR$288))</f>
        <v>1409170</v>
      </c>
      <c r="H190" s="176" cm="1">
        <f t="array" ref="H190">_xlfn.XLOOKUP(H$1,'PY1 Data(H)'!$A$1:$BR$1,_xlfn.XLOOKUP($A190,'PY1 Data(H)'!$A$1:$A$288,'PY1 Data(H)'!$A$1:$BR$288))</f>
        <v>60129350</v>
      </c>
      <c r="I190" s="176" cm="1">
        <f t="array" ref="I190">_xlfn.XLOOKUP(I$1,'PY1 Data(H)'!$A$1:$BR$1,_xlfn.XLOOKUP($A190,'PY1 Data(H)'!$A$1:$A$288,'PY1 Data(H)'!$A$1:$BR$288))</f>
        <v>7650566</v>
      </c>
      <c r="J190" s="176" cm="1">
        <f t="array" ref="J190">_xlfn.XLOOKUP(J$1,'PY1 Data(H)'!$A$1:$BR$1,_xlfn.XLOOKUP($A190,'PY1 Data(H)'!$A$1:$A$288,'PY1 Data(H)'!$A$1:$BR$288))</f>
        <v>27742922</v>
      </c>
      <c r="K190" s="176" cm="1">
        <f t="array" ref="K190">_xlfn.XLOOKUP(K$1,'PY1 Data(H)'!$A$1:$BR$1,_xlfn.XLOOKUP($A190,'PY1 Data(H)'!$A$1:$A$288,'PY1 Data(H)'!$A$1:$BR$288))</f>
        <v>3260397</v>
      </c>
      <c r="L190" s="176" cm="1">
        <f t="array" ref="L190">_xlfn.XLOOKUP(L$1,'PY1 Data(H)'!$A$1:$BR$1,_xlfn.XLOOKUP($A190,'PY1 Data(H)'!$A$1:$A$288,'PY1 Data(H)'!$A$1:$BR$288))</f>
        <v>0</v>
      </c>
      <c r="M190" s="176" cm="1">
        <f t="array" ref="M190">_xlfn.XLOOKUP(M$1,'PY1 Data(H)'!$A$1:$BR$1,_xlfn.XLOOKUP($A190,'PY1 Data(H)'!$A$1:$A$288,'PY1 Data(H)'!$A$1:$BR$288))</f>
        <v>211008</v>
      </c>
      <c r="N190" s="176" cm="1">
        <f t="array" ref="N190">_xlfn.XLOOKUP(N$1,'PY1 Data(H)'!$A$1:$BR$1,_xlfn.XLOOKUP($A190,'PY1 Data(H)'!$A$1:$A$288,'PY1 Data(H)'!$A$1:$BR$288))</f>
        <v>475589</v>
      </c>
      <c r="O190" s="176" cm="1">
        <f t="array" ref="O190">_xlfn.XLOOKUP(O$1,'PY1 Data(H)'!$A$1:$BR$1,_xlfn.XLOOKUP($A190,'PY1 Data(H)'!$A$1:$A$288,'PY1 Data(H)'!$A$1:$BR$288))</f>
        <v>0</v>
      </c>
      <c r="P190" s="176" cm="1">
        <f t="array" ref="P190">_xlfn.XLOOKUP(P$1,'PY1 Data(H)'!$A$1:$BR$1,_xlfn.XLOOKUP($A190,'PY1 Data(H)'!$A$1:$A$288,'PY1 Data(H)'!$A$1:$BR$288))</f>
        <v>39408783</v>
      </c>
      <c r="Q190" s="176" cm="1">
        <f t="array" ref="Q190">_xlfn.XLOOKUP(Q$1,'PY1 Data(H)'!$A$1:$BR$1,_xlfn.XLOOKUP($A190,'PY1 Data(H)'!$A$1:$A$288,'PY1 Data(H)'!$A$1:$BR$288))</f>
        <v>228171</v>
      </c>
      <c r="R190" s="176" cm="1">
        <f t="array" ref="R190">_xlfn.XLOOKUP(R$1,'PY1 Data(H)'!$A$1:$BR$1,_xlfn.XLOOKUP($A190,'PY1 Data(H)'!$A$1:$A$288,'PY1 Data(H)'!$A$1:$BR$288))</f>
        <v>0</v>
      </c>
      <c r="S190" s="176" cm="1">
        <f t="array" ref="S190">_xlfn.XLOOKUP(S$1,'PY1 Data(H)'!$A$1:$BR$1,_xlfn.XLOOKUP($A190,'PY1 Data(H)'!$A$1:$A$288,'PY1 Data(H)'!$A$1:$BR$288))</f>
        <v>162588</v>
      </c>
      <c r="T190" s="176" cm="1">
        <f t="array" ref="T190">_xlfn.XLOOKUP(T$1,'PY1 Data(H)'!$A$1:$BR$1,_xlfn.XLOOKUP($A190,'PY1 Data(H)'!$A$1:$A$288,'PY1 Data(H)'!$A$1:$BR$288))</f>
        <v>87824</v>
      </c>
      <c r="U190" s="176" cm="1">
        <f t="array" ref="U190">_xlfn.XLOOKUP(U$1,'PY1 Data(H)'!$A$1:$BR$1,_xlfn.XLOOKUP($A190,'PY1 Data(H)'!$A$1:$A$288,'PY1 Data(H)'!$A$1:$BR$288))</f>
        <v>18056701</v>
      </c>
      <c r="V190" s="176" cm="1">
        <f t="array" ref="V190">_xlfn.XLOOKUP(V$1,'PY1 Data(H)'!$A$1:$BR$1,_xlfn.XLOOKUP($A190,'PY1 Data(H)'!$A$1:$A$288,'PY1 Data(H)'!$A$1:$BR$288))</f>
        <v>3675289</v>
      </c>
      <c r="W190" s="176" cm="1">
        <f t="array" ref="W190">_xlfn.XLOOKUP(W$1,'PY1 Data(H)'!$A$1:$BR$1,_xlfn.XLOOKUP($A190,'PY1 Data(H)'!$A$1:$A$288,'PY1 Data(H)'!$A$1:$BR$288))</f>
        <v>250670</v>
      </c>
      <c r="X190" s="176" cm="1">
        <f t="array" ref="X190">_xlfn.XLOOKUP(X$1,'PY1 Data(H)'!$A$1:$BR$1,_xlfn.XLOOKUP($A190,'PY1 Data(H)'!$A$1:$A$288,'PY1 Data(H)'!$A$1:$BR$288))</f>
        <v>447919</v>
      </c>
      <c r="Y190" s="176" cm="1">
        <f t="array" ref="Y190">_xlfn.XLOOKUP(Y$1,'PY1 Data(H)'!$A$1:$BR$1,_xlfn.XLOOKUP($A190,'PY1 Data(H)'!$A$1:$A$288,'PY1 Data(H)'!$A$1:$BR$288))</f>
        <v>305630</v>
      </c>
      <c r="Z190" s="176" cm="1">
        <f t="array" ref="Z190">_xlfn.XLOOKUP(Z$1,'PY1 Data(H)'!$A$1:$BR$1,_xlfn.XLOOKUP($A190,'PY1 Data(H)'!$A$1:$A$288,'PY1 Data(H)'!$A$1:$BR$288))</f>
        <v>561684</v>
      </c>
      <c r="AA190" s="176" cm="1">
        <f t="array" ref="AA190">_xlfn.XLOOKUP(AA$1,'PY1 Data(H)'!$A$1:$BR$1,_xlfn.XLOOKUP($A190,'PY1 Data(H)'!$A$1:$A$288,'PY1 Data(H)'!$A$1:$BR$288))</f>
        <v>17699</v>
      </c>
      <c r="AB190" s="176" cm="1">
        <f t="array" ref="AB190">_xlfn.XLOOKUP(AB$1,'PY1 Data(H)'!$A$1:$BR$1,_xlfn.XLOOKUP($A190,'PY1 Data(H)'!$A$1:$A$288,'PY1 Data(H)'!$A$1:$BR$288))</f>
        <v>41810</v>
      </c>
      <c r="AC190" s="176" cm="1">
        <f t="array" ref="AC190">_xlfn.XLOOKUP(AC$1,'PY1 Data(H)'!$A$1:$BR$1,_xlfn.XLOOKUP($A190,'PY1 Data(H)'!$A$1:$A$288,'PY1 Data(H)'!$A$1:$BR$288))</f>
        <v>665114</v>
      </c>
      <c r="AD190" s="176" cm="1">
        <f t="array" ref="AD190">_xlfn.XLOOKUP(AD$1,'PY1 Data(H)'!$A$1:$BR$1,_xlfn.XLOOKUP($A190,'PY1 Data(H)'!$A$1:$A$288,'PY1 Data(H)'!$A$1:$BR$288))</f>
        <v>126740</v>
      </c>
      <c r="AE190" s="176" cm="1">
        <f t="array" ref="AE190">_xlfn.XLOOKUP(AE$1,'PY1 Data(H)'!$A$1:$BR$1,_xlfn.XLOOKUP($A190,'PY1 Data(H)'!$A$1:$A$288,'PY1 Data(H)'!$A$1:$BR$288))</f>
        <v>158631</v>
      </c>
      <c r="AF190" s="176" cm="1">
        <f t="array" ref="AF190">_xlfn.XLOOKUP(AF$1,'PY1 Data(H)'!$A$1:$BR$1,_xlfn.XLOOKUP($A190,'PY1 Data(H)'!$A$1:$A$288,'PY1 Data(H)'!$A$1:$BR$288))</f>
        <v>8178264</v>
      </c>
      <c r="AG190" s="176" cm="1">
        <f t="array" ref="AG190">_xlfn.XLOOKUP(AG$1,'PY1 Data(H)'!$A$1:$BR$1,_xlfn.XLOOKUP($A190,'PY1 Data(H)'!$A$1:$A$288,'PY1 Data(H)'!$A$1:$BR$288))</f>
        <v>38206705</v>
      </c>
      <c r="AH190" s="176" cm="1">
        <f t="array" ref="AH190">_xlfn.XLOOKUP(AH$1,'PY1 Data(H)'!$A$1:$BR$1,_xlfn.XLOOKUP($A190,'PY1 Data(H)'!$A$1:$A$288,'PY1 Data(H)'!$A$1:$BR$288))</f>
        <v>0</v>
      </c>
      <c r="AI190" s="176" cm="1">
        <f t="array" ref="AI190">_xlfn.XLOOKUP(AI$1,'PY1 Data(H)'!$A$1:$BR$1,_xlfn.XLOOKUP($A190,'PY1 Data(H)'!$A$1:$A$288,'PY1 Data(H)'!$A$1:$BR$288))</f>
        <v>0</v>
      </c>
      <c r="AJ190" s="176" cm="1">
        <f t="array" ref="AJ190">_xlfn.XLOOKUP(AJ$1,'PY1 Data(H)'!$A$1:$BR$1,_xlfn.XLOOKUP($A190,'PY1 Data(H)'!$A$1:$A$288,'PY1 Data(H)'!$A$1:$BR$288))</f>
        <v>0</v>
      </c>
      <c r="AK190" s="176" cm="1">
        <f t="array" ref="AK190">_xlfn.XLOOKUP(AK$1,'PY1 Data(H)'!$A$1:$BR$1,_xlfn.XLOOKUP($A190,'PY1 Data(H)'!$A$1:$A$288,'PY1 Data(H)'!$A$1:$BR$288))</f>
        <v>103020</v>
      </c>
      <c r="AL190" s="176" cm="1">
        <f t="array" ref="AL190">_xlfn.XLOOKUP(AL$1,'PY1 Data(H)'!$A$1:$BR$1,_xlfn.XLOOKUP($A190,'PY1 Data(H)'!$A$1:$A$288,'PY1 Data(H)'!$A$1:$BR$288))</f>
        <v>33987</v>
      </c>
      <c r="AM190" s="176" cm="1">
        <f t="array" ref="AM190">_xlfn.XLOOKUP(AM$1,'PY1 Data(H)'!$A$1:$BR$1,_xlfn.XLOOKUP($A190,'PY1 Data(H)'!$A$1:$A$288,'PY1 Data(H)'!$A$1:$BR$288))</f>
        <v>961837</v>
      </c>
      <c r="AN190" s="176" cm="1">
        <f t="array" ref="AN190">_xlfn.XLOOKUP(AN$1,'PY1 Data(H)'!$A$1:$BR$1,_xlfn.XLOOKUP($A190,'PY1 Data(H)'!$A$1:$A$288,'PY1 Data(H)'!$A$1:$BR$288))</f>
        <v>348876</v>
      </c>
      <c r="AO190" s="176" cm="1">
        <f t="array" ref="AO190">_xlfn.XLOOKUP(AO$1,'PY1 Data(H)'!$A$1:$BR$1,_xlfn.XLOOKUP($A190,'PY1 Data(H)'!$A$1:$A$288,'PY1 Data(H)'!$A$1:$BR$288))</f>
        <v>372170</v>
      </c>
      <c r="AP190" s="176" cm="1">
        <f t="array" ref="AP190">_xlfn.XLOOKUP(AP$1,'PY1 Data(H)'!$A$1:$BR$1,_xlfn.XLOOKUP($A190,'PY1 Data(H)'!$A$1:$A$288,'PY1 Data(H)'!$A$1:$BR$288))</f>
        <v>78835</v>
      </c>
      <c r="AQ190" s="176" cm="1">
        <f t="array" ref="AQ190">_xlfn.XLOOKUP(AQ$1,'PY1 Data(H)'!$A$1:$BR$1,_xlfn.XLOOKUP($A190,'PY1 Data(H)'!$A$1:$A$288,'PY1 Data(H)'!$A$1:$BR$288))</f>
        <v>133478</v>
      </c>
      <c r="AR190" s="176" cm="1">
        <f t="array" ref="AR190">_xlfn.XLOOKUP(AR$1,'PY1 Data(H)'!$A$1:$BR$1,_xlfn.XLOOKUP($A190,'PY1 Data(H)'!$A$1:$A$288,'PY1 Data(H)'!$A$1:$BR$288))</f>
        <v>0</v>
      </c>
      <c r="AS190" s="176" cm="1">
        <f t="array" ref="AS190">_xlfn.XLOOKUP(AS$1,'PY1 Data(H)'!$A$1:$BR$1,_xlfn.XLOOKUP($A190,'PY1 Data(H)'!$A$1:$A$288,'PY1 Data(H)'!$A$1:$BR$288))</f>
        <v>18151</v>
      </c>
      <c r="AT190" s="176" cm="1">
        <f t="array" ref="AT190">_xlfn.XLOOKUP(AT$1,'PY1 Data(H)'!$A$1:$BR$1,_xlfn.XLOOKUP($A190,'PY1 Data(H)'!$A$1:$A$288,'PY1 Data(H)'!$A$1:$BR$288))</f>
        <v>0</v>
      </c>
      <c r="AU190" s="176" cm="1">
        <f t="array" ref="AU190">_xlfn.XLOOKUP(AU$1,'PY1 Data(H)'!$A$1:$BR$1,_xlfn.XLOOKUP($A190,'PY1 Data(H)'!$A$1:$A$288,'PY1 Data(H)'!$A$1:$BR$288))</f>
        <v>1648030</v>
      </c>
      <c r="AV190" s="176" cm="1">
        <f t="array" ref="AV190">_xlfn.XLOOKUP(AV$1,'PY1 Data(H)'!$A$1:$BR$1,_xlfn.XLOOKUP($A190,'PY1 Data(H)'!$A$1:$A$288,'PY1 Data(H)'!$A$1:$BR$288))</f>
        <v>0</v>
      </c>
      <c r="AW190" s="176" cm="1">
        <f t="array" ref="AW190">_xlfn.XLOOKUP(AW$1,'PY1 Data(H)'!$A$1:$BR$1,_xlfn.XLOOKUP($A190,'PY1 Data(H)'!$A$1:$A$288,'PY1 Data(H)'!$A$1:$BR$288))</f>
        <v>0</v>
      </c>
      <c r="AX190" s="176" cm="1">
        <f t="array" ref="AX190">_xlfn.XLOOKUP(AX$1,'PY1 Data(H)'!$A$1:$BR$1,_xlfn.XLOOKUP($A190,'PY1 Data(H)'!$A$1:$A$288,'PY1 Data(H)'!$A$1:$BR$288))</f>
        <v>0</v>
      </c>
      <c r="AY190" s="176" cm="1">
        <f t="array" ref="AY190">_xlfn.XLOOKUP(AY$1,'PY1 Data(H)'!$A$1:$BR$1,_xlfn.XLOOKUP($A190,'PY1 Data(H)'!$A$1:$A$288,'PY1 Data(H)'!$A$1:$BR$288))</f>
        <v>551910</v>
      </c>
      <c r="AZ190" s="176" cm="1">
        <f t="array" ref="AZ190">_xlfn.XLOOKUP(AZ$1,'PY1 Data(H)'!$A$1:$BR$1,_xlfn.XLOOKUP($A190,'PY1 Data(H)'!$A$1:$A$288,'PY1 Data(H)'!$A$1:$BR$288))</f>
        <v>161641</v>
      </c>
    </row>
    <row r="191" spans="1:52" x14ac:dyDescent="0.3">
      <c r="D191" s="176" t="e" cm="1">
        <f t="array" ref="D191">_xlfn.XLOOKUP(D$1,'PY1 Data(H)'!$A$1:$BR$1,_xlfn.XLOOKUP($A191,'PY1 Data(H)'!$A$1:$A$288,'PY1 Data(H)'!$A$1:$BR$288))</f>
        <v>#N/A</v>
      </c>
      <c r="E191" s="176" t="e" cm="1">
        <f t="array" ref="E191">_xlfn.XLOOKUP(E$1,'PY1 Data(H)'!$A$1:$BR$1,_xlfn.XLOOKUP($A191,'PY1 Data(H)'!$A$1:$A$288,'PY1 Data(H)'!$A$1:$BR$288))</f>
        <v>#N/A</v>
      </c>
      <c r="F191" s="176" t="e" cm="1">
        <f t="array" ref="F191">_xlfn.XLOOKUP(F$1,'PY1 Data(H)'!$A$1:$BR$1,_xlfn.XLOOKUP($A191,'PY1 Data(H)'!$A$1:$A$288,'PY1 Data(H)'!$A$1:$BR$288))</f>
        <v>#N/A</v>
      </c>
      <c r="G191" s="176" t="e" cm="1">
        <f t="array" ref="G191">_xlfn.XLOOKUP(G$1,'PY1 Data(H)'!$A$1:$BR$1,_xlfn.XLOOKUP($A191,'PY1 Data(H)'!$A$1:$A$288,'PY1 Data(H)'!$A$1:$BR$288))</f>
        <v>#N/A</v>
      </c>
      <c r="H191" s="176" t="e" cm="1">
        <f t="array" ref="H191">_xlfn.XLOOKUP(H$1,'PY1 Data(H)'!$A$1:$BR$1,_xlfn.XLOOKUP($A191,'PY1 Data(H)'!$A$1:$A$288,'PY1 Data(H)'!$A$1:$BR$288))</f>
        <v>#N/A</v>
      </c>
      <c r="I191" s="176" t="e" cm="1">
        <f t="array" ref="I191">_xlfn.XLOOKUP(I$1,'PY1 Data(H)'!$A$1:$BR$1,_xlfn.XLOOKUP($A191,'PY1 Data(H)'!$A$1:$A$288,'PY1 Data(H)'!$A$1:$BR$288))</f>
        <v>#N/A</v>
      </c>
      <c r="J191" s="176" t="e" cm="1">
        <f t="array" ref="J191">_xlfn.XLOOKUP(J$1,'PY1 Data(H)'!$A$1:$BR$1,_xlfn.XLOOKUP($A191,'PY1 Data(H)'!$A$1:$A$288,'PY1 Data(H)'!$A$1:$BR$288))</f>
        <v>#N/A</v>
      </c>
      <c r="K191" s="176" t="e" cm="1">
        <f t="array" ref="K191">_xlfn.XLOOKUP(K$1,'PY1 Data(H)'!$A$1:$BR$1,_xlfn.XLOOKUP($A191,'PY1 Data(H)'!$A$1:$A$288,'PY1 Data(H)'!$A$1:$BR$288))</f>
        <v>#N/A</v>
      </c>
      <c r="L191" s="176" t="e" cm="1">
        <f t="array" ref="L191">_xlfn.XLOOKUP(L$1,'PY1 Data(H)'!$A$1:$BR$1,_xlfn.XLOOKUP($A191,'PY1 Data(H)'!$A$1:$A$288,'PY1 Data(H)'!$A$1:$BR$288))</f>
        <v>#N/A</v>
      </c>
      <c r="M191" s="176" t="e" cm="1">
        <f t="array" ref="M191">_xlfn.XLOOKUP(M$1,'PY1 Data(H)'!$A$1:$BR$1,_xlfn.XLOOKUP($A191,'PY1 Data(H)'!$A$1:$A$288,'PY1 Data(H)'!$A$1:$BR$288))</f>
        <v>#N/A</v>
      </c>
      <c r="N191" s="176" t="e" cm="1">
        <f t="array" ref="N191">_xlfn.XLOOKUP(N$1,'PY1 Data(H)'!$A$1:$BR$1,_xlfn.XLOOKUP($A191,'PY1 Data(H)'!$A$1:$A$288,'PY1 Data(H)'!$A$1:$BR$288))</f>
        <v>#N/A</v>
      </c>
      <c r="O191" s="176" t="e" cm="1">
        <f t="array" ref="O191">_xlfn.XLOOKUP(O$1,'PY1 Data(H)'!$A$1:$BR$1,_xlfn.XLOOKUP($A191,'PY1 Data(H)'!$A$1:$A$288,'PY1 Data(H)'!$A$1:$BR$288))</f>
        <v>#N/A</v>
      </c>
      <c r="P191" s="176" t="e" cm="1">
        <f t="array" ref="P191">_xlfn.XLOOKUP(P$1,'PY1 Data(H)'!$A$1:$BR$1,_xlfn.XLOOKUP($A191,'PY1 Data(H)'!$A$1:$A$288,'PY1 Data(H)'!$A$1:$BR$288))</f>
        <v>#N/A</v>
      </c>
      <c r="Q191" s="176" t="e" cm="1">
        <f t="array" ref="Q191">_xlfn.XLOOKUP(Q$1,'PY1 Data(H)'!$A$1:$BR$1,_xlfn.XLOOKUP($A191,'PY1 Data(H)'!$A$1:$A$288,'PY1 Data(H)'!$A$1:$BR$288))</f>
        <v>#N/A</v>
      </c>
      <c r="R191" s="176" t="e" cm="1">
        <f t="array" ref="R191">_xlfn.XLOOKUP(R$1,'PY1 Data(H)'!$A$1:$BR$1,_xlfn.XLOOKUP($A191,'PY1 Data(H)'!$A$1:$A$288,'PY1 Data(H)'!$A$1:$BR$288))</f>
        <v>#N/A</v>
      </c>
      <c r="S191" s="176" t="e" cm="1">
        <f t="array" ref="S191">_xlfn.XLOOKUP(S$1,'PY1 Data(H)'!$A$1:$BR$1,_xlfn.XLOOKUP($A191,'PY1 Data(H)'!$A$1:$A$288,'PY1 Data(H)'!$A$1:$BR$288))</f>
        <v>#N/A</v>
      </c>
      <c r="T191" s="176" t="e" cm="1">
        <f t="array" ref="T191">_xlfn.XLOOKUP(T$1,'PY1 Data(H)'!$A$1:$BR$1,_xlfn.XLOOKUP($A191,'PY1 Data(H)'!$A$1:$A$288,'PY1 Data(H)'!$A$1:$BR$288))</f>
        <v>#N/A</v>
      </c>
      <c r="U191" s="176" t="e" cm="1">
        <f t="array" ref="U191">_xlfn.XLOOKUP(U$1,'PY1 Data(H)'!$A$1:$BR$1,_xlfn.XLOOKUP($A191,'PY1 Data(H)'!$A$1:$A$288,'PY1 Data(H)'!$A$1:$BR$288))</f>
        <v>#N/A</v>
      </c>
      <c r="V191" s="176" t="e" cm="1">
        <f t="array" ref="V191">_xlfn.XLOOKUP(V$1,'PY1 Data(H)'!$A$1:$BR$1,_xlfn.XLOOKUP($A191,'PY1 Data(H)'!$A$1:$A$288,'PY1 Data(H)'!$A$1:$BR$288))</f>
        <v>#N/A</v>
      </c>
      <c r="W191" s="176" t="e" cm="1">
        <f t="array" ref="W191">_xlfn.XLOOKUP(W$1,'PY1 Data(H)'!$A$1:$BR$1,_xlfn.XLOOKUP($A191,'PY1 Data(H)'!$A$1:$A$288,'PY1 Data(H)'!$A$1:$BR$288))</f>
        <v>#N/A</v>
      </c>
      <c r="X191" s="176" t="e" cm="1">
        <f t="array" ref="X191">_xlfn.XLOOKUP(X$1,'PY1 Data(H)'!$A$1:$BR$1,_xlfn.XLOOKUP($A191,'PY1 Data(H)'!$A$1:$A$288,'PY1 Data(H)'!$A$1:$BR$288))</f>
        <v>#N/A</v>
      </c>
      <c r="Y191" s="176" t="e" cm="1">
        <f t="array" ref="Y191">_xlfn.XLOOKUP(Y$1,'PY1 Data(H)'!$A$1:$BR$1,_xlfn.XLOOKUP($A191,'PY1 Data(H)'!$A$1:$A$288,'PY1 Data(H)'!$A$1:$BR$288))</f>
        <v>#N/A</v>
      </c>
      <c r="Z191" s="176" t="e" cm="1">
        <f t="array" ref="Z191">_xlfn.XLOOKUP(Z$1,'PY1 Data(H)'!$A$1:$BR$1,_xlfn.XLOOKUP($A191,'PY1 Data(H)'!$A$1:$A$288,'PY1 Data(H)'!$A$1:$BR$288))</f>
        <v>#N/A</v>
      </c>
      <c r="AA191" s="176" t="e" cm="1">
        <f t="array" ref="AA191">_xlfn.XLOOKUP(AA$1,'PY1 Data(H)'!$A$1:$BR$1,_xlfn.XLOOKUP($A191,'PY1 Data(H)'!$A$1:$A$288,'PY1 Data(H)'!$A$1:$BR$288))</f>
        <v>#N/A</v>
      </c>
      <c r="AB191" s="176" t="e" cm="1">
        <f t="array" ref="AB191">_xlfn.XLOOKUP(AB$1,'PY1 Data(H)'!$A$1:$BR$1,_xlfn.XLOOKUP($A191,'PY1 Data(H)'!$A$1:$A$288,'PY1 Data(H)'!$A$1:$BR$288))</f>
        <v>#N/A</v>
      </c>
      <c r="AC191" s="176" t="e" cm="1">
        <f t="array" ref="AC191">_xlfn.XLOOKUP(AC$1,'PY1 Data(H)'!$A$1:$BR$1,_xlfn.XLOOKUP($A191,'PY1 Data(H)'!$A$1:$A$288,'PY1 Data(H)'!$A$1:$BR$288))</f>
        <v>#N/A</v>
      </c>
      <c r="AD191" s="176" t="e" cm="1">
        <f t="array" ref="AD191">_xlfn.XLOOKUP(AD$1,'PY1 Data(H)'!$A$1:$BR$1,_xlfn.XLOOKUP($A191,'PY1 Data(H)'!$A$1:$A$288,'PY1 Data(H)'!$A$1:$BR$288))</f>
        <v>#N/A</v>
      </c>
      <c r="AE191" s="176" t="e" cm="1">
        <f t="array" ref="AE191">_xlfn.XLOOKUP(AE$1,'PY1 Data(H)'!$A$1:$BR$1,_xlfn.XLOOKUP($A191,'PY1 Data(H)'!$A$1:$A$288,'PY1 Data(H)'!$A$1:$BR$288))</f>
        <v>#N/A</v>
      </c>
      <c r="AF191" s="176" t="e" cm="1">
        <f t="array" ref="AF191">_xlfn.XLOOKUP(AF$1,'PY1 Data(H)'!$A$1:$BR$1,_xlfn.XLOOKUP($A191,'PY1 Data(H)'!$A$1:$A$288,'PY1 Data(H)'!$A$1:$BR$288))</f>
        <v>#N/A</v>
      </c>
      <c r="AG191" s="176" t="e" cm="1">
        <f t="array" ref="AG191">_xlfn.XLOOKUP(AG$1,'PY1 Data(H)'!$A$1:$BR$1,_xlfn.XLOOKUP($A191,'PY1 Data(H)'!$A$1:$A$288,'PY1 Data(H)'!$A$1:$BR$288))</f>
        <v>#N/A</v>
      </c>
      <c r="AH191" s="176" t="e" cm="1">
        <f t="array" ref="AH191">_xlfn.XLOOKUP(AH$1,'PY1 Data(H)'!$A$1:$BR$1,_xlfn.XLOOKUP($A191,'PY1 Data(H)'!$A$1:$A$288,'PY1 Data(H)'!$A$1:$BR$288))</f>
        <v>#N/A</v>
      </c>
      <c r="AI191" s="176" t="e" cm="1">
        <f t="array" ref="AI191">_xlfn.XLOOKUP(AI$1,'PY1 Data(H)'!$A$1:$BR$1,_xlfn.XLOOKUP($A191,'PY1 Data(H)'!$A$1:$A$288,'PY1 Data(H)'!$A$1:$BR$288))</f>
        <v>#N/A</v>
      </c>
      <c r="AJ191" s="176" t="e" cm="1">
        <f t="array" ref="AJ191">_xlfn.XLOOKUP(AJ$1,'PY1 Data(H)'!$A$1:$BR$1,_xlfn.XLOOKUP($A191,'PY1 Data(H)'!$A$1:$A$288,'PY1 Data(H)'!$A$1:$BR$288))</f>
        <v>#N/A</v>
      </c>
      <c r="AK191" s="176" t="e" cm="1">
        <f t="array" ref="AK191">_xlfn.XLOOKUP(AK$1,'PY1 Data(H)'!$A$1:$BR$1,_xlfn.XLOOKUP($A191,'PY1 Data(H)'!$A$1:$A$288,'PY1 Data(H)'!$A$1:$BR$288))</f>
        <v>#N/A</v>
      </c>
      <c r="AL191" s="176" t="e" cm="1">
        <f t="array" ref="AL191">_xlfn.XLOOKUP(AL$1,'PY1 Data(H)'!$A$1:$BR$1,_xlfn.XLOOKUP($A191,'PY1 Data(H)'!$A$1:$A$288,'PY1 Data(H)'!$A$1:$BR$288))</f>
        <v>#N/A</v>
      </c>
      <c r="AM191" s="176" t="e" cm="1">
        <f t="array" ref="AM191">_xlfn.XLOOKUP(AM$1,'PY1 Data(H)'!$A$1:$BR$1,_xlfn.XLOOKUP($A191,'PY1 Data(H)'!$A$1:$A$288,'PY1 Data(H)'!$A$1:$BR$288))</f>
        <v>#N/A</v>
      </c>
      <c r="AN191" s="176" t="e" cm="1">
        <f t="array" ref="AN191">_xlfn.XLOOKUP(AN$1,'PY1 Data(H)'!$A$1:$BR$1,_xlfn.XLOOKUP($A191,'PY1 Data(H)'!$A$1:$A$288,'PY1 Data(H)'!$A$1:$BR$288))</f>
        <v>#N/A</v>
      </c>
      <c r="AO191" s="176" t="e" cm="1">
        <f t="array" ref="AO191">_xlfn.XLOOKUP(AO$1,'PY1 Data(H)'!$A$1:$BR$1,_xlfn.XLOOKUP($A191,'PY1 Data(H)'!$A$1:$A$288,'PY1 Data(H)'!$A$1:$BR$288))</f>
        <v>#N/A</v>
      </c>
      <c r="AP191" s="176" t="e" cm="1">
        <f t="array" ref="AP191">_xlfn.XLOOKUP(AP$1,'PY1 Data(H)'!$A$1:$BR$1,_xlfn.XLOOKUP($A191,'PY1 Data(H)'!$A$1:$A$288,'PY1 Data(H)'!$A$1:$BR$288))</f>
        <v>#N/A</v>
      </c>
      <c r="AQ191" s="176" t="e" cm="1">
        <f t="array" ref="AQ191">_xlfn.XLOOKUP(AQ$1,'PY1 Data(H)'!$A$1:$BR$1,_xlfn.XLOOKUP($A191,'PY1 Data(H)'!$A$1:$A$288,'PY1 Data(H)'!$A$1:$BR$288))</f>
        <v>#N/A</v>
      </c>
      <c r="AR191" s="176" t="e" cm="1">
        <f t="array" ref="AR191">_xlfn.XLOOKUP(AR$1,'PY1 Data(H)'!$A$1:$BR$1,_xlfn.XLOOKUP($A191,'PY1 Data(H)'!$A$1:$A$288,'PY1 Data(H)'!$A$1:$BR$288))</f>
        <v>#N/A</v>
      </c>
      <c r="AS191" s="176" t="e" cm="1">
        <f t="array" ref="AS191">_xlfn.XLOOKUP(AS$1,'PY1 Data(H)'!$A$1:$BR$1,_xlfn.XLOOKUP($A191,'PY1 Data(H)'!$A$1:$A$288,'PY1 Data(H)'!$A$1:$BR$288))</f>
        <v>#N/A</v>
      </c>
      <c r="AT191" s="176" t="e" cm="1">
        <f t="array" ref="AT191">_xlfn.XLOOKUP(AT$1,'PY1 Data(H)'!$A$1:$BR$1,_xlfn.XLOOKUP($A191,'PY1 Data(H)'!$A$1:$A$288,'PY1 Data(H)'!$A$1:$BR$288))</f>
        <v>#N/A</v>
      </c>
      <c r="AU191" s="176" t="e" cm="1">
        <f t="array" ref="AU191">_xlfn.XLOOKUP(AU$1,'PY1 Data(H)'!$A$1:$BR$1,_xlfn.XLOOKUP($A191,'PY1 Data(H)'!$A$1:$A$288,'PY1 Data(H)'!$A$1:$BR$288))</f>
        <v>#N/A</v>
      </c>
      <c r="AV191" s="176" t="e" cm="1">
        <f t="array" ref="AV191">_xlfn.XLOOKUP(AV$1,'PY1 Data(H)'!$A$1:$BR$1,_xlfn.XLOOKUP($A191,'PY1 Data(H)'!$A$1:$A$288,'PY1 Data(H)'!$A$1:$BR$288))</f>
        <v>#N/A</v>
      </c>
      <c r="AW191" s="176" t="e" cm="1">
        <f t="array" ref="AW191">_xlfn.XLOOKUP(AW$1,'PY1 Data(H)'!$A$1:$BR$1,_xlfn.XLOOKUP($A191,'PY1 Data(H)'!$A$1:$A$288,'PY1 Data(H)'!$A$1:$BR$288))</f>
        <v>#N/A</v>
      </c>
      <c r="AX191" s="176" t="e" cm="1">
        <f t="array" ref="AX191">_xlfn.XLOOKUP(AX$1,'PY1 Data(H)'!$A$1:$BR$1,_xlfn.XLOOKUP($A191,'PY1 Data(H)'!$A$1:$A$288,'PY1 Data(H)'!$A$1:$BR$288))</f>
        <v>#N/A</v>
      </c>
      <c r="AY191" s="176" t="e" cm="1">
        <f t="array" ref="AY191">_xlfn.XLOOKUP(AY$1,'PY1 Data(H)'!$A$1:$BR$1,_xlfn.XLOOKUP($A191,'PY1 Data(H)'!$A$1:$A$288,'PY1 Data(H)'!$A$1:$BR$288))</f>
        <v>#N/A</v>
      </c>
      <c r="AZ191" s="176" t="e" cm="1">
        <f t="array" ref="AZ191">_xlfn.XLOOKUP(AZ$1,'PY1 Data(H)'!$A$1:$BR$1,_xlfn.XLOOKUP($A191,'PY1 Data(H)'!$A$1:$A$288,'PY1 Data(H)'!$A$1:$BR$288))</f>
        <v>#N/A</v>
      </c>
    </row>
    <row r="192" spans="1:52" x14ac:dyDescent="0.3">
      <c r="D192" s="176" t="e" cm="1">
        <f t="array" ref="D192">_xlfn.XLOOKUP(D$1,'PY1 Data(H)'!$A$1:$BR$1,_xlfn.XLOOKUP($A192,'PY1 Data(H)'!$A$1:$A$288,'PY1 Data(H)'!$A$1:$BR$288))</f>
        <v>#N/A</v>
      </c>
      <c r="E192" s="176" t="e" cm="1">
        <f t="array" ref="E192">_xlfn.XLOOKUP(E$1,'PY1 Data(H)'!$A$1:$BR$1,_xlfn.XLOOKUP($A192,'PY1 Data(H)'!$A$1:$A$288,'PY1 Data(H)'!$A$1:$BR$288))</f>
        <v>#N/A</v>
      </c>
      <c r="F192" s="176" t="e" cm="1">
        <f t="array" ref="F192">_xlfn.XLOOKUP(F$1,'PY1 Data(H)'!$A$1:$BR$1,_xlfn.XLOOKUP($A192,'PY1 Data(H)'!$A$1:$A$288,'PY1 Data(H)'!$A$1:$BR$288))</f>
        <v>#N/A</v>
      </c>
      <c r="G192" s="176" t="e" cm="1">
        <f t="array" ref="G192">_xlfn.XLOOKUP(G$1,'PY1 Data(H)'!$A$1:$BR$1,_xlfn.XLOOKUP($A192,'PY1 Data(H)'!$A$1:$A$288,'PY1 Data(H)'!$A$1:$BR$288))</f>
        <v>#N/A</v>
      </c>
      <c r="H192" s="176" t="e" cm="1">
        <f t="array" ref="H192">_xlfn.XLOOKUP(H$1,'PY1 Data(H)'!$A$1:$BR$1,_xlfn.XLOOKUP($A192,'PY1 Data(H)'!$A$1:$A$288,'PY1 Data(H)'!$A$1:$BR$288))</f>
        <v>#N/A</v>
      </c>
      <c r="I192" s="176" t="e" cm="1">
        <f t="array" ref="I192">_xlfn.XLOOKUP(I$1,'PY1 Data(H)'!$A$1:$BR$1,_xlfn.XLOOKUP($A192,'PY1 Data(H)'!$A$1:$A$288,'PY1 Data(H)'!$A$1:$BR$288))</f>
        <v>#N/A</v>
      </c>
      <c r="J192" s="176" t="e" cm="1">
        <f t="array" ref="J192">_xlfn.XLOOKUP(J$1,'PY1 Data(H)'!$A$1:$BR$1,_xlfn.XLOOKUP($A192,'PY1 Data(H)'!$A$1:$A$288,'PY1 Data(H)'!$A$1:$BR$288))</f>
        <v>#N/A</v>
      </c>
      <c r="K192" s="176" t="e" cm="1">
        <f t="array" ref="K192">_xlfn.XLOOKUP(K$1,'PY1 Data(H)'!$A$1:$BR$1,_xlfn.XLOOKUP($A192,'PY1 Data(H)'!$A$1:$A$288,'PY1 Data(H)'!$A$1:$BR$288))</f>
        <v>#N/A</v>
      </c>
      <c r="L192" s="176" t="e" cm="1">
        <f t="array" ref="L192">_xlfn.XLOOKUP(L$1,'PY1 Data(H)'!$A$1:$BR$1,_xlfn.XLOOKUP($A192,'PY1 Data(H)'!$A$1:$A$288,'PY1 Data(H)'!$A$1:$BR$288))</f>
        <v>#N/A</v>
      </c>
      <c r="M192" s="176" t="e" cm="1">
        <f t="array" ref="M192">_xlfn.XLOOKUP(M$1,'PY1 Data(H)'!$A$1:$BR$1,_xlfn.XLOOKUP($A192,'PY1 Data(H)'!$A$1:$A$288,'PY1 Data(H)'!$A$1:$BR$288))</f>
        <v>#N/A</v>
      </c>
      <c r="N192" s="176" t="e" cm="1">
        <f t="array" ref="N192">_xlfn.XLOOKUP(N$1,'PY1 Data(H)'!$A$1:$BR$1,_xlfn.XLOOKUP($A192,'PY1 Data(H)'!$A$1:$A$288,'PY1 Data(H)'!$A$1:$BR$288))</f>
        <v>#N/A</v>
      </c>
      <c r="O192" s="176" t="e" cm="1">
        <f t="array" ref="O192">_xlfn.XLOOKUP(O$1,'PY1 Data(H)'!$A$1:$BR$1,_xlfn.XLOOKUP($A192,'PY1 Data(H)'!$A$1:$A$288,'PY1 Data(H)'!$A$1:$BR$288))</f>
        <v>#N/A</v>
      </c>
      <c r="P192" s="176" t="e" cm="1">
        <f t="array" ref="P192">_xlfn.XLOOKUP(P$1,'PY1 Data(H)'!$A$1:$BR$1,_xlfn.XLOOKUP($A192,'PY1 Data(H)'!$A$1:$A$288,'PY1 Data(H)'!$A$1:$BR$288))</f>
        <v>#N/A</v>
      </c>
      <c r="Q192" s="176" t="e" cm="1">
        <f t="array" ref="Q192">_xlfn.XLOOKUP(Q$1,'PY1 Data(H)'!$A$1:$BR$1,_xlfn.XLOOKUP($A192,'PY1 Data(H)'!$A$1:$A$288,'PY1 Data(H)'!$A$1:$BR$288))</f>
        <v>#N/A</v>
      </c>
      <c r="R192" s="176" t="e" cm="1">
        <f t="array" ref="R192">_xlfn.XLOOKUP(R$1,'PY1 Data(H)'!$A$1:$BR$1,_xlfn.XLOOKUP($A192,'PY1 Data(H)'!$A$1:$A$288,'PY1 Data(H)'!$A$1:$BR$288))</f>
        <v>#N/A</v>
      </c>
      <c r="S192" s="176" t="e" cm="1">
        <f t="array" ref="S192">_xlfn.XLOOKUP(S$1,'PY1 Data(H)'!$A$1:$BR$1,_xlfn.XLOOKUP($A192,'PY1 Data(H)'!$A$1:$A$288,'PY1 Data(H)'!$A$1:$BR$288))</f>
        <v>#N/A</v>
      </c>
      <c r="T192" s="176" t="e" cm="1">
        <f t="array" ref="T192">_xlfn.XLOOKUP(T$1,'PY1 Data(H)'!$A$1:$BR$1,_xlfn.XLOOKUP($A192,'PY1 Data(H)'!$A$1:$A$288,'PY1 Data(H)'!$A$1:$BR$288))</f>
        <v>#N/A</v>
      </c>
      <c r="U192" s="176" t="e" cm="1">
        <f t="array" ref="U192">_xlfn.XLOOKUP(U$1,'PY1 Data(H)'!$A$1:$BR$1,_xlfn.XLOOKUP($A192,'PY1 Data(H)'!$A$1:$A$288,'PY1 Data(H)'!$A$1:$BR$288))</f>
        <v>#N/A</v>
      </c>
      <c r="V192" s="176" t="e" cm="1">
        <f t="array" ref="V192">_xlfn.XLOOKUP(V$1,'PY1 Data(H)'!$A$1:$BR$1,_xlfn.XLOOKUP($A192,'PY1 Data(H)'!$A$1:$A$288,'PY1 Data(H)'!$A$1:$BR$288))</f>
        <v>#N/A</v>
      </c>
      <c r="W192" s="176" t="e" cm="1">
        <f t="array" ref="W192">_xlfn.XLOOKUP(W$1,'PY1 Data(H)'!$A$1:$BR$1,_xlfn.XLOOKUP($A192,'PY1 Data(H)'!$A$1:$A$288,'PY1 Data(H)'!$A$1:$BR$288))</f>
        <v>#N/A</v>
      </c>
      <c r="X192" s="176" t="e" cm="1">
        <f t="array" ref="X192">_xlfn.XLOOKUP(X$1,'PY1 Data(H)'!$A$1:$BR$1,_xlfn.XLOOKUP($A192,'PY1 Data(H)'!$A$1:$A$288,'PY1 Data(H)'!$A$1:$BR$288))</f>
        <v>#N/A</v>
      </c>
      <c r="Y192" s="176" t="e" cm="1">
        <f t="array" ref="Y192">_xlfn.XLOOKUP(Y$1,'PY1 Data(H)'!$A$1:$BR$1,_xlfn.XLOOKUP($A192,'PY1 Data(H)'!$A$1:$A$288,'PY1 Data(H)'!$A$1:$BR$288))</f>
        <v>#N/A</v>
      </c>
      <c r="Z192" s="176" t="e" cm="1">
        <f t="array" ref="Z192">_xlfn.XLOOKUP(Z$1,'PY1 Data(H)'!$A$1:$BR$1,_xlfn.XLOOKUP($A192,'PY1 Data(H)'!$A$1:$A$288,'PY1 Data(H)'!$A$1:$BR$288))</f>
        <v>#N/A</v>
      </c>
      <c r="AA192" s="176" t="e" cm="1">
        <f t="array" ref="AA192">_xlfn.XLOOKUP(AA$1,'PY1 Data(H)'!$A$1:$BR$1,_xlfn.XLOOKUP($A192,'PY1 Data(H)'!$A$1:$A$288,'PY1 Data(H)'!$A$1:$BR$288))</f>
        <v>#N/A</v>
      </c>
      <c r="AB192" s="176" t="e" cm="1">
        <f t="array" ref="AB192">_xlfn.XLOOKUP(AB$1,'PY1 Data(H)'!$A$1:$BR$1,_xlfn.XLOOKUP($A192,'PY1 Data(H)'!$A$1:$A$288,'PY1 Data(H)'!$A$1:$BR$288))</f>
        <v>#N/A</v>
      </c>
      <c r="AC192" s="176" t="e" cm="1">
        <f t="array" ref="AC192">_xlfn.XLOOKUP(AC$1,'PY1 Data(H)'!$A$1:$BR$1,_xlfn.XLOOKUP($A192,'PY1 Data(H)'!$A$1:$A$288,'PY1 Data(H)'!$A$1:$BR$288))</f>
        <v>#N/A</v>
      </c>
      <c r="AD192" s="176" t="e" cm="1">
        <f t="array" ref="AD192">_xlfn.XLOOKUP(AD$1,'PY1 Data(H)'!$A$1:$BR$1,_xlfn.XLOOKUP($A192,'PY1 Data(H)'!$A$1:$A$288,'PY1 Data(H)'!$A$1:$BR$288))</f>
        <v>#N/A</v>
      </c>
      <c r="AE192" s="176" t="e" cm="1">
        <f t="array" ref="AE192">_xlfn.XLOOKUP(AE$1,'PY1 Data(H)'!$A$1:$BR$1,_xlfn.XLOOKUP($A192,'PY1 Data(H)'!$A$1:$A$288,'PY1 Data(H)'!$A$1:$BR$288))</f>
        <v>#N/A</v>
      </c>
      <c r="AF192" s="176" t="e" cm="1">
        <f t="array" ref="AF192">_xlfn.XLOOKUP(AF$1,'PY1 Data(H)'!$A$1:$BR$1,_xlfn.XLOOKUP($A192,'PY1 Data(H)'!$A$1:$A$288,'PY1 Data(H)'!$A$1:$BR$288))</f>
        <v>#N/A</v>
      </c>
      <c r="AG192" s="176" t="e" cm="1">
        <f t="array" ref="AG192">_xlfn.XLOOKUP(AG$1,'PY1 Data(H)'!$A$1:$BR$1,_xlfn.XLOOKUP($A192,'PY1 Data(H)'!$A$1:$A$288,'PY1 Data(H)'!$A$1:$BR$288))</f>
        <v>#N/A</v>
      </c>
      <c r="AH192" s="176" t="e" cm="1">
        <f t="array" ref="AH192">_xlfn.XLOOKUP(AH$1,'PY1 Data(H)'!$A$1:$BR$1,_xlfn.XLOOKUP($A192,'PY1 Data(H)'!$A$1:$A$288,'PY1 Data(H)'!$A$1:$BR$288))</f>
        <v>#N/A</v>
      </c>
      <c r="AI192" s="176" t="e" cm="1">
        <f t="array" ref="AI192">_xlfn.XLOOKUP(AI$1,'PY1 Data(H)'!$A$1:$BR$1,_xlfn.XLOOKUP($A192,'PY1 Data(H)'!$A$1:$A$288,'PY1 Data(H)'!$A$1:$BR$288))</f>
        <v>#N/A</v>
      </c>
      <c r="AJ192" s="176" t="e" cm="1">
        <f t="array" ref="AJ192">_xlfn.XLOOKUP(AJ$1,'PY1 Data(H)'!$A$1:$BR$1,_xlfn.XLOOKUP($A192,'PY1 Data(H)'!$A$1:$A$288,'PY1 Data(H)'!$A$1:$BR$288))</f>
        <v>#N/A</v>
      </c>
      <c r="AK192" s="176" t="e" cm="1">
        <f t="array" ref="AK192">_xlfn.XLOOKUP(AK$1,'PY1 Data(H)'!$A$1:$BR$1,_xlfn.XLOOKUP($A192,'PY1 Data(H)'!$A$1:$A$288,'PY1 Data(H)'!$A$1:$BR$288))</f>
        <v>#N/A</v>
      </c>
      <c r="AL192" s="176" t="e" cm="1">
        <f t="array" ref="AL192">_xlfn.XLOOKUP(AL$1,'PY1 Data(H)'!$A$1:$BR$1,_xlfn.XLOOKUP($A192,'PY1 Data(H)'!$A$1:$A$288,'PY1 Data(H)'!$A$1:$BR$288))</f>
        <v>#N/A</v>
      </c>
      <c r="AM192" s="176" t="e" cm="1">
        <f t="array" ref="AM192">_xlfn.XLOOKUP(AM$1,'PY1 Data(H)'!$A$1:$BR$1,_xlfn.XLOOKUP($A192,'PY1 Data(H)'!$A$1:$A$288,'PY1 Data(H)'!$A$1:$BR$288))</f>
        <v>#N/A</v>
      </c>
      <c r="AN192" s="176" t="e" cm="1">
        <f t="array" ref="AN192">_xlfn.XLOOKUP(AN$1,'PY1 Data(H)'!$A$1:$BR$1,_xlfn.XLOOKUP($A192,'PY1 Data(H)'!$A$1:$A$288,'PY1 Data(H)'!$A$1:$BR$288))</f>
        <v>#N/A</v>
      </c>
      <c r="AO192" s="176" t="e" cm="1">
        <f t="array" ref="AO192">_xlfn.XLOOKUP(AO$1,'PY1 Data(H)'!$A$1:$BR$1,_xlfn.XLOOKUP($A192,'PY1 Data(H)'!$A$1:$A$288,'PY1 Data(H)'!$A$1:$BR$288))</f>
        <v>#N/A</v>
      </c>
      <c r="AP192" s="176" t="e" cm="1">
        <f t="array" ref="AP192">_xlfn.XLOOKUP(AP$1,'PY1 Data(H)'!$A$1:$BR$1,_xlfn.XLOOKUP($A192,'PY1 Data(H)'!$A$1:$A$288,'PY1 Data(H)'!$A$1:$BR$288))</f>
        <v>#N/A</v>
      </c>
      <c r="AQ192" s="176" t="e" cm="1">
        <f t="array" ref="AQ192">_xlfn.XLOOKUP(AQ$1,'PY1 Data(H)'!$A$1:$BR$1,_xlfn.XLOOKUP($A192,'PY1 Data(H)'!$A$1:$A$288,'PY1 Data(H)'!$A$1:$BR$288))</f>
        <v>#N/A</v>
      </c>
      <c r="AR192" s="176" t="e" cm="1">
        <f t="array" ref="AR192">_xlfn.XLOOKUP(AR$1,'PY1 Data(H)'!$A$1:$BR$1,_xlfn.XLOOKUP($A192,'PY1 Data(H)'!$A$1:$A$288,'PY1 Data(H)'!$A$1:$BR$288))</f>
        <v>#N/A</v>
      </c>
      <c r="AS192" s="176" t="e" cm="1">
        <f t="array" ref="AS192">_xlfn.XLOOKUP(AS$1,'PY1 Data(H)'!$A$1:$BR$1,_xlfn.XLOOKUP($A192,'PY1 Data(H)'!$A$1:$A$288,'PY1 Data(H)'!$A$1:$BR$288))</f>
        <v>#N/A</v>
      </c>
      <c r="AT192" s="176" t="e" cm="1">
        <f t="array" ref="AT192">_xlfn.XLOOKUP(AT$1,'PY1 Data(H)'!$A$1:$BR$1,_xlfn.XLOOKUP($A192,'PY1 Data(H)'!$A$1:$A$288,'PY1 Data(H)'!$A$1:$BR$288))</f>
        <v>#N/A</v>
      </c>
      <c r="AU192" s="176" t="e" cm="1">
        <f t="array" ref="AU192">_xlfn.XLOOKUP(AU$1,'PY1 Data(H)'!$A$1:$BR$1,_xlfn.XLOOKUP($A192,'PY1 Data(H)'!$A$1:$A$288,'PY1 Data(H)'!$A$1:$BR$288))</f>
        <v>#N/A</v>
      </c>
      <c r="AV192" s="176" t="e" cm="1">
        <f t="array" ref="AV192">_xlfn.XLOOKUP(AV$1,'PY1 Data(H)'!$A$1:$BR$1,_xlfn.XLOOKUP($A192,'PY1 Data(H)'!$A$1:$A$288,'PY1 Data(H)'!$A$1:$BR$288))</f>
        <v>#N/A</v>
      </c>
      <c r="AW192" s="176" t="e" cm="1">
        <f t="array" ref="AW192">_xlfn.XLOOKUP(AW$1,'PY1 Data(H)'!$A$1:$BR$1,_xlfn.XLOOKUP($A192,'PY1 Data(H)'!$A$1:$A$288,'PY1 Data(H)'!$A$1:$BR$288))</f>
        <v>#N/A</v>
      </c>
      <c r="AX192" s="176" t="e" cm="1">
        <f t="array" ref="AX192">_xlfn.XLOOKUP(AX$1,'PY1 Data(H)'!$A$1:$BR$1,_xlfn.XLOOKUP($A192,'PY1 Data(H)'!$A$1:$A$288,'PY1 Data(H)'!$A$1:$BR$288))</f>
        <v>#N/A</v>
      </c>
      <c r="AY192" s="176" t="e" cm="1">
        <f t="array" ref="AY192">_xlfn.XLOOKUP(AY$1,'PY1 Data(H)'!$A$1:$BR$1,_xlfn.XLOOKUP($A192,'PY1 Data(H)'!$A$1:$A$288,'PY1 Data(H)'!$A$1:$BR$288))</f>
        <v>#N/A</v>
      </c>
      <c r="AZ192" s="176" t="e" cm="1">
        <f t="array" ref="AZ192">_xlfn.XLOOKUP(AZ$1,'PY1 Data(H)'!$A$1:$BR$1,_xlfn.XLOOKUP($A192,'PY1 Data(H)'!$A$1:$A$288,'PY1 Data(H)'!$A$1:$BR$288))</f>
        <v>#N/A</v>
      </c>
    </row>
    <row r="193" spans="1:52" x14ac:dyDescent="0.3">
      <c r="D193" s="176" t="e" cm="1">
        <f t="array" ref="D193">_xlfn.XLOOKUP(D$1,'PY1 Data(H)'!$A$1:$BR$1,_xlfn.XLOOKUP($A193,'PY1 Data(H)'!$A$1:$A$288,'PY1 Data(H)'!$A$1:$BR$288))</f>
        <v>#N/A</v>
      </c>
      <c r="E193" s="176" t="e" cm="1">
        <f t="array" ref="E193">_xlfn.XLOOKUP(E$1,'PY1 Data(H)'!$A$1:$BR$1,_xlfn.XLOOKUP($A193,'PY1 Data(H)'!$A$1:$A$288,'PY1 Data(H)'!$A$1:$BR$288))</f>
        <v>#N/A</v>
      </c>
      <c r="F193" s="176" t="e" cm="1">
        <f t="array" ref="F193">_xlfn.XLOOKUP(F$1,'PY1 Data(H)'!$A$1:$BR$1,_xlfn.XLOOKUP($A193,'PY1 Data(H)'!$A$1:$A$288,'PY1 Data(H)'!$A$1:$BR$288))</f>
        <v>#N/A</v>
      </c>
      <c r="G193" s="176" t="e" cm="1">
        <f t="array" ref="G193">_xlfn.XLOOKUP(G$1,'PY1 Data(H)'!$A$1:$BR$1,_xlfn.XLOOKUP($A193,'PY1 Data(H)'!$A$1:$A$288,'PY1 Data(H)'!$A$1:$BR$288))</f>
        <v>#N/A</v>
      </c>
      <c r="H193" s="176" t="e" cm="1">
        <f t="array" ref="H193">_xlfn.XLOOKUP(H$1,'PY1 Data(H)'!$A$1:$BR$1,_xlfn.XLOOKUP($A193,'PY1 Data(H)'!$A$1:$A$288,'PY1 Data(H)'!$A$1:$BR$288))</f>
        <v>#N/A</v>
      </c>
      <c r="I193" s="176" t="e" cm="1">
        <f t="array" ref="I193">_xlfn.XLOOKUP(I$1,'PY1 Data(H)'!$A$1:$BR$1,_xlfn.XLOOKUP($A193,'PY1 Data(H)'!$A$1:$A$288,'PY1 Data(H)'!$A$1:$BR$288))</f>
        <v>#N/A</v>
      </c>
      <c r="J193" s="176" t="e" cm="1">
        <f t="array" ref="J193">_xlfn.XLOOKUP(J$1,'PY1 Data(H)'!$A$1:$BR$1,_xlfn.XLOOKUP($A193,'PY1 Data(H)'!$A$1:$A$288,'PY1 Data(H)'!$A$1:$BR$288))</f>
        <v>#N/A</v>
      </c>
      <c r="K193" s="176" t="e" cm="1">
        <f t="array" ref="K193">_xlfn.XLOOKUP(K$1,'PY1 Data(H)'!$A$1:$BR$1,_xlfn.XLOOKUP($A193,'PY1 Data(H)'!$A$1:$A$288,'PY1 Data(H)'!$A$1:$BR$288))</f>
        <v>#N/A</v>
      </c>
      <c r="L193" s="176" t="e" cm="1">
        <f t="array" ref="L193">_xlfn.XLOOKUP(L$1,'PY1 Data(H)'!$A$1:$BR$1,_xlfn.XLOOKUP($A193,'PY1 Data(H)'!$A$1:$A$288,'PY1 Data(H)'!$A$1:$BR$288))</f>
        <v>#N/A</v>
      </c>
      <c r="M193" s="176" t="e" cm="1">
        <f t="array" ref="M193">_xlfn.XLOOKUP(M$1,'PY1 Data(H)'!$A$1:$BR$1,_xlfn.XLOOKUP($A193,'PY1 Data(H)'!$A$1:$A$288,'PY1 Data(H)'!$A$1:$BR$288))</f>
        <v>#N/A</v>
      </c>
      <c r="N193" s="176" t="e" cm="1">
        <f t="array" ref="N193">_xlfn.XLOOKUP(N$1,'PY1 Data(H)'!$A$1:$BR$1,_xlfn.XLOOKUP($A193,'PY1 Data(H)'!$A$1:$A$288,'PY1 Data(H)'!$A$1:$BR$288))</f>
        <v>#N/A</v>
      </c>
      <c r="O193" s="176" t="e" cm="1">
        <f t="array" ref="O193">_xlfn.XLOOKUP(O$1,'PY1 Data(H)'!$A$1:$BR$1,_xlfn.XLOOKUP($A193,'PY1 Data(H)'!$A$1:$A$288,'PY1 Data(H)'!$A$1:$BR$288))</f>
        <v>#N/A</v>
      </c>
      <c r="P193" s="176" t="e" cm="1">
        <f t="array" ref="P193">_xlfn.XLOOKUP(P$1,'PY1 Data(H)'!$A$1:$BR$1,_xlfn.XLOOKUP($A193,'PY1 Data(H)'!$A$1:$A$288,'PY1 Data(H)'!$A$1:$BR$288))</f>
        <v>#N/A</v>
      </c>
      <c r="Q193" s="176" t="e" cm="1">
        <f t="array" ref="Q193">_xlfn.XLOOKUP(Q$1,'PY1 Data(H)'!$A$1:$BR$1,_xlfn.XLOOKUP($A193,'PY1 Data(H)'!$A$1:$A$288,'PY1 Data(H)'!$A$1:$BR$288))</f>
        <v>#N/A</v>
      </c>
      <c r="R193" s="176" t="e" cm="1">
        <f t="array" ref="R193">_xlfn.XLOOKUP(R$1,'PY1 Data(H)'!$A$1:$BR$1,_xlfn.XLOOKUP($A193,'PY1 Data(H)'!$A$1:$A$288,'PY1 Data(H)'!$A$1:$BR$288))</f>
        <v>#N/A</v>
      </c>
      <c r="S193" s="176" t="e" cm="1">
        <f t="array" ref="S193">_xlfn.XLOOKUP(S$1,'PY1 Data(H)'!$A$1:$BR$1,_xlfn.XLOOKUP($A193,'PY1 Data(H)'!$A$1:$A$288,'PY1 Data(H)'!$A$1:$BR$288))</f>
        <v>#N/A</v>
      </c>
      <c r="T193" s="176" t="e" cm="1">
        <f t="array" ref="T193">_xlfn.XLOOKUP(T$1,'PY1 Data(H)'!$A$1:$BR$1,_xlfn.XLOOKUP($A193,'PY1 Data(H)'!$A$1:$A$288,'PY1 Data(H)'!$A$1:$BR$288))</f>
        <v>#N/A</v>
      </c>
      <c r="U193" s="176" t="e" cm="1">
        <f t="array" ref="U193">_xlfn.XLOOKUP(U$1,'PY1 Data(H)'!$A$1:$BR$1,_xlfn.XLOOKUP($A193,'PY1 Data(H)'!$A$1:$A$288,'PY1 Data(H)'!$A$1:$BR$288))</f>
        <v>#N/A</v>
      </c>
      <c r="V193" s="176" t="e" cm="1">
        <f t="array" ref="V193">_xlfn.XLOOKUP(V$1,'PY1 Data(H)'!$A$1:$BR$1,_xlfn.XLOOKUP($A193,'PY1 Data(H)'!$A$1:$A$288,'PY1 Data(H)'!$A$1:$BR$288))</f>
        <v>#N/A</v>
      </c>
      <c r="W193" s="176" t="e" cm="1">
        <f t="array" ref="W193">_xlfn.XLOOKUP(W$1,'PY1 Data(H)'!$A$1:$BR$1,_xlfn.XLOOKUP($A193,'PY1 Data(H)'!$A$1:$A$288,'PY1 Data(H)'!$A$1:$BR$288))</f>
        <v>#N/A</v>
      </c>
      <c r="X193" s="176" t="e" cm="1">
        <f t="array" ref="X193">_xlfn.XLOOKUP(X$1,'PY1 Data(H)'!$A$1:$BR$1,_xlfn.XLOOKUP($A193,'PY1 Data(H)'!$A$1:$A$288,'PY1 Data(H)'!$A$1:$BR$288))</f>
        <v>#N/A</v>
      </c>
      <c r="Y193" s="176" t="e" cm="1">
        <f t="array" ref="Y193">_xlfn.XLOOKUP(Y$1,'PY1 Data(H)'!$A$1:$BR$1,_xlfn.XLOOKUP($A193,'PY1 Data(H)'!$A$1:$A$288,'PY1 Data(H)'!$A$1:$BR$288))</f>
        <v>#N/A</v>
      </c>
      <c r="Z193" s="176" t="e" cm="1">
        <f t="array" ref="Z193">_xlfn.XLOOKUP(Z$1,'PY1 Data(H)'!$A$1:$BR$1,_xlfn.XLOOKUP($A193,'PY1 Data(H)'!$A$1:$A$288,'PY1 Data(H)'!$A$1:$BR$288))</f>
        <v>#N/A</v>
      </c>
      <c r="AA193" s="176" t="e" cm="1">
        <f t="array" ref="AA193">_xlfn.XLOOKUP(AA$1,'PY1 Data(H)'!$A$1:$BR$1,_xlfn.XLOOKUP($A193,'PY1 Data(H)'!$A$1:$A$288,'PY1 Data(H)'!$A$1:$BR$288))</f>
        <v>#N/A</v>
      </c>
      <c r="AB193" s="176" t="e" cm="1">
        <f t="array" ref="AB193">_xlfn.XLOOKUP(AB$1,'PY1 Data(H)'!$A$1:$BR$1,_xlfn.XLOOKUP($A193,'PY1 Data(H)'!$A$1:$A$288,'PY1 Data(H)'!$A$1:$BR$288))</f>
        <v>#N/A</v>
      </c>
      <c r="AC193" s="176" t="e" cm="1">
        <f t="array" ref="AC193">_xlfn.XLOOKUP(AC$1,'PY1 Data(H)'!$A$1:$BR$1,_xlfn.XLOOKUP($A193,'PY1 Data(H)'!$A$1:$A$288,'PY1 Data(H)'!$A$1:$BR$288))</f>
        <v>#N/A</v>
      </c>
      <c r="AD193" s="176" t="e" cm="1">
        <f t="array" ref="AD193">_xlfn.XLOOKUP(AD$1,'PY1 Data(H)'!$A$1:$BR$1,_xlfn.XLOOKUP($A193,'PY1 Data(H)'!$A$1:$A$288,'PY1 Data(H)'!$A$1:$BR$288))</f>
        <v>#N/A</v>
      </c>
      <c r="AE193" s="176" t="e" cm="1">
        <f t="array" ref="AE193">_xlfn.XLOOKUP(AE$1,'PY1 Data(H)'!$A$1:$BR$1,_xlfn.XLOOKUP($A193,'PY1 Data(H)'!$A$1:$A$288,'PY1 Data(H)'!$A$1:$BR$288))</f>
        <v>#N/A</v>
      </c>
      <c r="AF193" s="176" t="e" cm="1">
        <f t="array" ref="AF193">_xlfn.XLOOKUP(AF$1,'PY1 Data(H)'!$A$1:$BR$1,_xlfn.XLOOKUP($A193,'PY1 Data(H)'!$A$1:$A$288,'PY1 Data(H)'!$A$1:$BR$288))</f>
        <v>#N/A</v>
      </c>
      <c r="AG193" s="176" t="e" cm="1">
        <f t="array" ref="AG193">_xlfn.XLOOKUP(AG$1,'PY1 Data(H)'!$A$1:$BR$1,_xlfn.XLOOKUP($A193,'PY1 Data(H)'!$A$1:$A$288,'PY1 Data(H)'!$A$1:$BR$288))</f>
        <v>#N/A</v>
      </c>
      <c r="AH193" s="176" t="e" cm="1">
        <f t="array" ref="AH193">_xlfn.XLOOKUP(AH$1,'PY1 Data(H)'!$A$1:$BR$1,_xlfn.XLOOKUP($A193,'PY1 Data(H)'!$A$1:$A$288,'PY1 Data(H)'!$A$1:$BR$288))</f>
        <v>#N/A</v>
      </c>
      <c r="AI193" s="176" t="e" cm="1">
        <f t="array" ref="AI193">_xlfn.XLOOKUP(AI$1,'PY1 Data(H)'!$A$1:$BR$1,_xlfn.XLOOKUP($A193,'PY1 Data(H)'!$A$1:$A$288,'PY1 Data(H)'!$A$1:$BR$288))</f>
        <v>#N/A</v>
      </c>
      <c r="AJ193" s="176" t="e" cm="1">
        <f t="array" ref="AJ193">_xlfn.XLOOKUP(AJ$1,'PY1 Data(H)'!$A$1:$BR$1,_xlfn.XLOOKUP($A193,'PY1 Data(H)'!$A$1:$A$288,'PY1 Data(H)'!$A$1:$BR$288))</f>
        <v>#N/A</v>
      </c>
      <c r="AK193" s="176" t="e" cm="1">
        <f t="array" ref="AK193">_xlfn.XLOOKUP(AK$1,'PY1 Data(H)'!$A$1:$BR$1,_xlfn.XLOOKUP($A193,'PY1 Data(H)'!$A$1:$A$288,'PY1 Data(H)'!$A$1:$BR$288))</f>
        <v>#N/A</v>
      </c>
      <c r="AL193" s="176" t="e" cm="1">
        <f t="array" ref="AL193">_xlfn.XLOOKUP(AL$1,'PY1 Data(H)'!$A$1:$BR$1,_xlfn.XLOOKUP($A193,'PY1 Data(H)'!$A$1:$A$288,'PY1 Data(H)'!$A$1:$BR$288))</f>
        <v>#N/A</v>
      </c>
      <c r="AM193" s="176" t="e" cm="1">
        <f t="array" ref="AM193">_xlfn.XLOOKUP(AM$1,'PY1 Data(H)'!$A$1:$BR$1,_xlfn.XLOOKUP($A193,'PY1 Data(H)'!$A$1:$A$288,'PY1 Data(H)'!$A$1:$BR$288))</f>
        <v>#N/A</v>
      </c>
      <c r="AN193" s="176" t="e" cm="1">
        <f t="array" ref="AN193">_xlfn.XLOOKUP(AN$1,'PY1 Data(H)'!$A$1:$BR$1,_xlfn.XLOOKUP($A193,'PY1 Data(H)'!$A$1:$A$288,'PY1 Data(H)'!$A$1:$BR$288))</f>
        <v>#N/A</v>
      </c>
      <c r="AO193" s="176" t="e" cm="1">
        <f t="array" ref="AO193">_xlfn.XLOOKUP(AO$1,'PY1 Data(H)'!$A$1:$BR$1,_xlfn.XLOOKUP($A193,'PY1 Data(H)'!$A$1:$A$288,'PY1 Data(H)'!$A$1:$BR$288))</f>
        <v>#N/A</v>
      </c>
      <c r="AP193" s="176" t="e" cm="1">
        <f t="array" ref="AP193">_xlfn.XLOOKUP(AP$1,'PY1 Data(H)'!$A$1:$BR$1,_xlfn.XLOOKUP($A193,'PY1 Data(H)'!$A$1:$A$288,'PY1 Data(H)'!$A$1:$BR$288))</f>
        <v>#N/A</v>
      </c>
      <c r="AQ193" s="176" t="e" cm="1">
        <f t="array" ref="AQ193">_xlfn.XLOOKUP(AQ$1,'PY1 Data(H)'!$A$1:$BR$1,_xlfn.XLOOKUP($A193,'PY1 Data(H)'!$A$1:$A$288,'PY1 Data(H)'!$A$1:$BR$288))</f>
        <v>#N/A</v>
      </c>
      <c r="AR193" s="176" t="e" cm="1">
        <f t="array" ref="AR193">_xlfn.XLOOKUP(AR$1,'PY1 Data(H)'!$A$1:$BR$1,_xlfn.XLOOKUP($A193,'PY1 Data(H)'!$A$1:$A$288,'PY1 Data(H)'!$A$1:$BR$288))</f>
        <v>#N/A</v>
      </c>
      <c r="AS193" s="176" t="e" cm="1">
        <f t="array" ref="AS193">_xlfn.XLOOKUP(AS$1,'PY1 Data(H)'!$A$1:$BR$1,_xlfn.XLOOKUP($A193,'PY1 Data(H)'!$A$1:$A$288,'PY1 Data(H)'!$A$1:$BR$288))</f>
        <v>#N/A</v>
      </c>
      <c r="AT193" s="176" t="e" cm="1">
        <f t="array" ref="AT193">_xlfn.XLOOKUP(AT$1,'PY1 Data(H)'!$A$1:$BR$1,_xlfn.XLOOKUP($A193,'PY1 Data(H)'!$A$1:$A$288,'PY1 Data(H)'!$A$1:$BR$288))</f>
        <v>#N/A</v>
      </c>
      <c r="AU193" s="176" t="e" cm="1">
        <f t="array" ref="AU193">_xlfn.XLOOKUP(AU$1,'PY1 Data(H)'!$A$1:$BR$1,_xlfn.XLOOKUP($A193,'PY1 Data(H)'!$A$1:$A$288,'PY1 Data(H)'!$A$1:$BR$288))</f>
        <v>#N/A</v>
      </c>
      <c r="AV193" s="176" t="e" cm="1">
        <f t="array" ref="AV193">_xlfn.XLOOKUP(AV$1,'PY1 Data(H)'!$A$1:$BR$1,_xlfn.XLOOKUP($A193,'PY1 Data(H)'!$A$1:$A$288,'PY1 Data(H)'!$A$1:$BR$288))</f>
        <v>#N/A</v>
      </c>
      <c r="AW193" s="176" t="e" cm="1">
        <f t="array" ref="AW193">_xlfn.XLOOKUP(AW$1,'PY1 Data(H)'!$A$1:$BR$1,_xlfn.XLOOKUP($A193,'PY1 Data(H)'!$A$1:$A$288,'PY1 Data(H)'!$A$1:$BR$288))</f>
        <v>#N/A</v>
      </c>
      <c r="AX193" s="176" t="e" cm="1">
        <f t="array" ref="AX193">_xlfn.XLOOKUP(AX$1,'PY1 Data(H)'!$A$1:$BR$1,_xlfn.XLOOKUP($A193,'PY1 Data(H)'!$A$1:$A$288,'PY1 Data(H)'!$A$1:$BR$288))</f>
        <v>#N/A</v>
      </c>
      <c r="AY193" s="176" t="e" cm="1">
        <f t="array" ref="AY193">_xlfn.XLOOKUP(AY$1,'PY1 Data(H)'!$A$1:$BR$1,_xlfn.XLOOKUP($A193,'PY1 Data(H)'!$A$1:$A$288,'PY1 Data(H)'!$A$1:$BR$288))</f>
        <v>#N/A</v>
      </c>
      <c r="AZ193" s="176" t="e" cm="1">
        <f t="array" ref="AZ193">_xlfn.XLOOKUP(AZ$1,'PY1 Data(H)'!$A$1:$BR$1,_xlfn.XLOOKUP($A193,'PY1 Data(H)'!$A$1:$A$288,'PY1 Data(H)'!$A$1:$BR$288))</f>
        <v>#N/A</v>
      </c>
    </row>
    <row r="194" spans="1:52" x14ac:dyDescent="0.3">
      <c r="D194" s="176" t="e" cm="1">
        <f t="array" ref="D194">_xlfn.XLOOKUP(D$1,'PY1 Data(H)'!$A$1:$BR$1,_xlfn.XLOOKUP($A194,'PY1 Data(H)'!$A$1:$A$288,'PY1 Data(H)'!$A$1:$BR$288))</f>
        <v>#N/A</v>
      </c>
      <c r="E194" s="176" t="e" cm="1">
        <f t="array" ref="E194">_xlfn.XLOOKUP(E$1,'PY1 Data(H)'!$A$1:$BR$1,_xlfn.XLOOKUP($A194,'PY1 Data(H)'!$A$1:$A$288,'PY1 Data(H)'!$A$1:$BR$288))</f>
        <v>#N/A</v>
      </c>
      <c r="F194" s="176" t="e" cm="1">
        <f t="array" ref="F194">_xlfn.XLOOKUP(F$1,'PY1 Data(H)'!$A$1:$BR$1,_xlfn.XLOOKUP($A194,'PY1 Data(H)'!$A$1:$A$288,'PY1 Data(H)'!$A$1:$BR$288))</f>
        <v>#N/A</v>
      </c>
      <c r="G194" s="176" t="e" cm="1">
        <f t="array" ref="G194">_xlfn.XLOOKUP(G$1,'PY1 Data(H)'!$A$1:$BR$1,_xlfn.XLOOKUP($A194,'PY1 Data(H)'!$A$1:$A$288,'PY1 Data(H)'!$A$1:$BR$288))</f>
        <v>#N/A</v>
      </c>
      <c r="H194" s="176" t="e" cm="1">
        <f t="array" ref="H194">_xlfn.XLOOKUP(H$1,'PY1 Data(H)'!$A$1:$BR$1,_xlfn.XLOOKUP($A194,'PY1 Data(H)'!$A$1:$A$288,'PY1 Data(H)'!$A$1:$BR$288))</f>
        <v>#N/A</v>
      </c>
      <c r="I194" s="176" t="e" cm="1">
        <f t="array" ref="I194">_xlfn.XLOOKUP(I$1,'PY1 Data(H)'!$A$1:$BR$1,_xlfn.XLOOKUP($A194,'PY1 Data(H)'!$A$1:$A$288,'PY1 Data(H)'!$A$1:$BR$288))</f>
        <v>#N/A</v>
      </c>
      <c r="J194" s="176" t="e" cm="1">
        <f t="array" ref="J194">_xlfn.XLOOKUP(J$1,'PY1 Data(H)'!$A$1:$BR$1,_xlfn.XLOOKUP($A194,'PY1 Data(H)'!$A$1:$A$288,'PY1 Data(H)'!$A$1:$BR$288))</f>
        <v>#N/A</v>
      </c>
      <c r="K194" s="176" t="e" cm="1">
        <f t="array" ref="K194">_xlfn.XLOOKUP(K$1,'PY1 Data(H)'!$A$1:$BR$1,_xlfn.XLOOKUP($A194,'PY1 Data(H)'!$A$1:$A$288,'PY1 Data(H)'!$A$1:$BR$288))</f>
        <v>#N/A</v>
      </c>
      <c r="L194" s="176" t="e" cm="1">
        <f t="array" ref="L194">_xlfn.XLOOKUP(L$1,'PY1 Data(H)'!$A$1:$BR$1,_xlfn.XLOOKUP($A194,'PY1 Data(H)'!$A$1:$A$288,'PY1 Data(H)'!$A$1:$BR$288))</f>
        <v>#N/A</v>
      </c>
      <c r="M194" s="176" t="e" cm="1">
        <f t="array" ref="M194">_xlfn.XLOOKUP(M$1,'PY1 Data(H)'!$A$1:$BR$1,_xlfn.XLOOKUP($A194,'PY1 Data(H)'!$A$1:$A$288,'PY1 Data(H)'!$A$1:$BR$288))</f>
        <v>#N/A</v>
      </c>
      <c r="N194" s="176" t="e" cm="1">
        <f t="array" ref="N194">_xlfn.XLOOKUP(N$1,'PY1 Data(H)'!$A$1:$BR$1,_xlfn.XLOOKUP($A194,'PY1 Data(H)'!$A$1:$A$288,'PY1 Data(H)'!$A$1:$BR$288))</f>
        <v>#N/A</v>
      </c>
      <c r="O194" s="176" t="e" cm="1">
        <f t="array" ref="O194">_xlfn.XLOOKUP(O$1,'PY1 Data(H)'!$A$1:$BR$1,_xlfn.XLOOKUP($A194,'PY1 Data(H)'!$A$1:$A$288,'PY1 Data(H)'!$A$1:$BR$288))</f>
        <v>#N/A</v>
      </c>
      <c r="P194" s="176" t="e" cm="1">
        <f t="array" ref="P194">_xlfn.XLOOKUP(P$1,'PY1 Data(H)'!$A$1:$BR$1,_xlfn.XLOOKUP($A194,'PY1 Data(H)'!$A$1:$A$288,'PY1 Data(H)'!$A$1:$BR$288))</f>
        <v>#N/A</v>
      </c>
      <c r="Q194" s="176" t="e" cm="1">
        <f t="array" ref="Q194">_xlfn.XLOOKUP(Q$1,'PY1 Data(H)'!$A$1:$BR$1,_xlfn.XLOOKUP($A194,'PY1 Data(H)'!$A$1:$A$288,'PY1 Data(H)'!$A$1:$BR$288))</f>
        <v>#N/A</v>
      </c>
      <c r="R194" s="176" t="e" cm="1">
        <f t="array" ref="R194">_xlfn.XLOOKUP(R$1,'PY1 Data(H)'!$A$1:$BR$1,_xlfn.XLOOKUP($A194,'PY1 Data(H)'!$A$1:$A$288,'PY1 Data(H)'!$A$1:$BR$288))</f>
        <v>#N/A</v>
      </c>
      <c r="S194" s="176" t="e" cm="1">
        <f t="array" ref="S194">_xlfn.XLOOKUP(S$1,'PY1 Data(H)'!$A$1:$BR$1,_xlfn.XLOOKUP($A194,'PY1 Data(H)'!$A$1:$A$288,'PY1 Data(H)'!$A$1:$BR$288))</f>
        <v>#N/A</v>
      </c>
      <c r="T194" s="176" t="e" cm="1">
        <f t="array" ref="T194">_xlfn.XLOOKUP(T$1,'PY1 Data(H)'!$A$1:$BR$1,_xlfn.XLOOKUP($A194,'PY1 Data(H)'!$A$1:$A$288,'PY1 Data(H)'!$A$1:$BR$288))</f>
        <v>#N/A</v>
      </c>
      <c r="U194" s="176" t="e" cm="1">
        <f t="array" ref="U194">_xlfn.XLOOKUP(U$1,'PY1 Data(H)'!$A$1:$BR$1,_xlfn.XLOOKUP($A194,'PY1 Data(H)'!$A$1:$A$288,'PY1 Data(H)'!$A$1:$BR$288))</f>
        <v>#N/A</v>
      </c>
      <c r="V194" s="176" t="e" cm="1">
        <f t="array" ref="V194">_xlfn.XLOOKUP(V$1,'PY1 Data(H)'!$A$1:$BR$1,_xlfn.XLOOKUP($A194,'PY1 Data(H)'!$A$1:$A$288,'PY1 Data(H)'!$A$1:$BR$288))</f>
        <v>#N/A</v>
      </c>
      <c r="W194" s="176" t="e" cm="1">
        <f t="array" ref="W194">_xlfn.XLOOKUP(W$1,'PY1 Data(H)'!$A$1:$BR$1,_xlfn.XLOOKUP($A194,'PY1 Data(H)'!$A$1:$A$288,'PY1 Data(H)'!$A$1:$BR$288))</f>
        <v>#N/A</v>
      </c>
      <c r="X194" s="176" t="e" cm="1">
        <f t="array" ref="X194">_xlfn.XLOOKUP(X$1,'PY1 Data(H)'!$A$1:$BR$1,_xlfn.XLOOKUP($A194,'PY1 Data(H)'!$A$1:$A$288,'PY1 Data(H)'!$A$1:$BR$288))</f>
        <v>#N/A</v>
      </c>
      <c r="Y194" s="176" t="e" cm="1">
        <f t="array" ref="Y194">_xlfn.XLOOKUP(Y$1,'PY1 Data(H)'!$A$1:$BR$1,_xlfn.XLOOKUP($A194,'PY1 Data(H)'!$A$1:$A$288,'PY1 Data(H)'!$A$1:$BR$288))</f>
        <v>#N/A</v>
      </c>
      <c r="Z194" s="176" t="e" cm="1">
        <f t="array" ref="Z194">_xlfn.XLOOKUP(Z$1,'PY1 Data(H)'!$A$1:$BR$1,_xlfn.XLOOKUP($A194,'PY1 Data(H)'!$A$1:$A$288,'PY1 Data(H)'!$A$1:$BR$288))</f>
        <v>#N/A</v>
      </c>
      <c r="AA194" s="176" t="e" cm="1">
        <f t="array" ref="AA194">_xlfn.XLOOKUP(AA$1,'PY1 Data(H)'!$A$1:$BR$1,_xlfn.XLOOKUP($A194,'PY1 Data(H)'!$A$1:$A$288,'PY1 Data(H)'!$A$1:$BR$288))</f>
        <v>#N/A</v>
      </c>
      <c r="AB194" s="176" t="e" cm="1">
        <f t="array" ref="AB194">_xlfn.XLOOKUP(AB$1,'PY1 Data(H)'!$A$1:$BR$1,_xlfn.XLOOKUP($A194,'PY1 Data(H)'!$A$1:$A$288,'PY1 Data(H)'!$A$1:$BR$288))</f>
        <v>#N/A</v>
      </c>
      <c r="AC194" s="176" t="e" cm="1">
        <f t="array" ref="AC194">_xlfn.XLOOKUP(AC$1,'PY1 Data(H)'!$A$1:$BR$1,_xlfn.XLOOKUP($A194,'PY1 Data(H)'!$A$1:$A$288,'PY1 Data(H)'!$A$1:$BR$288))</f>
        <v>#N/A</v>
      </c>
      <c r="AD194" s="176" t="e" cm="1">
        <f t="array" ref="AD194">_xlfn.XLOOKUP(AD$1,'PY1 Data(H)'!$A$1:$BR$1,_xlfn.XLOOKUP($A194,'PY1 Data(H)'!$A$1:$A$288,'PY1 Data(H)'!$A$1:$BR$288))</f>
        <v>#N/A</v>
      </c>
      <c r="AE194" s="176" t="e" cm="1">
        <f t="array" ref="AE194">_xlfn.XLOOKUP(AE$1,'PY1 Data(H)'!$A$1:$BR$1,_xlfn.XLOOKUP($A194,'PY1 Data(H)'!$A$1:$A$288,'PY1 Data(H)'!$A$1:$BR$288))</f>
        <v>#N/A</v>
      </c>
      <c r="AF194" s="176" t="e" cm="1">
        <f t="array" ref="AF194">_xlfn.XLOOKUP(AF$1,'PY1 Data(H)'!$A$1:$BR$1,_xlfn.XLOOKUP($A194,'PY1 Data(H)'!$A$1:$A$288,'PY1 Data(H)'!$A$1:$BR$288))</f>
        <v>#N/A</v>
      </c>
      <c r="AG194" s="176" t="e" cm="1">
        <f t="array" ref="AG194">_xlfn.XLOOKUP(AG$1,'PY1 Data(H)'!$A$1:$BR$1,_xlfn.XLOOKUP($A194,'PY1 Data(H)'!$A$1:$A$288,'PY1 Data(H)'!$A$1:$BR$288))</f>
        <v>#N/A</v>
      </c>
      <c r="AH194" s="176" t="e" cm="1">
        <f t="array" ref="AH194">_xlfn.XLOOKUP(AH$1,'PY1 Data(H)'!$A$1:$BR$1,_xlfn.XLOOKUP($A194,'PY1 Data(H)'!$A$1:$A$288,'PY1 Data(H)'!$A$1:$BR$288))</f>
        <v>#N/A</v>
      </c>
      <c r="AI194" s="176" t="e" cm="1">
        <f t="array" ref="AI194">_xlfn.XLOOKUP(AI$1,'PY1 Data(H)'!$A$1:$BR$1,_xlfn.XLOOKUP($A194,'PY1 Data(H)'!$A$1:$A$288,'PY1 Data(H)'!$A$1:$BR$288))</f>
        <v>#N/A</v>
      </c>
      <c r="AJ194" s="176" t="e" cm="1">
        <f t="array" ref="AJ194">_xlfn.XLOOKUP(AJ$1,'PY1 Data(H)'!$A$1:$BR$1,_xlfn.XLOOKUP($A194,'PY1 Data(H)'!$A$1:$A$288,'PY1 Data(H)'!$A$1:$BR$288))</f>
        <v>#N/A</v>
      </c>
      <c r="AK194" s="176" t="e" cm="1">
        <f t="array" ref="AK194">_xlfn.XLOOKUP(AK$1,'PY1 Data(H)'!$A$1:$BR$1,_xlfn.XLOOKUP($A194,'PY1 Data(H)'!$A$1:$A$288,'PY1 Data(H)'!$A$1:$BR$288))</f>
        <v>#N/A</v>
      </c>
      <c r="AL194" s="176" t="e" cm="1">
        <f t="array" ref="AL194">_xlfn.XLOOKUP(AL$1,'PY1 Data(H)'!$A$1:$BR$1,_xlfn.XLOOKUP($A194,'PY1 Data(H)'!$A$1:$A$288,'PY1 Data(H)'!$A$1:$BR$288))</f>
        <v>#N/A</v>
      </c>
      <c r="AM194" s="176" t="e" cm="1">
        <f t="array" ref="AM194">_xlfn.XLOOKUP(AM$1,'PY1 Data(H)'!$A$1:$BR$1,_xlfn.XLOOKUP($A194,'PY1 Data(H)'!$A$1:$A$288,'PY1 Data(H)'!$A$1:$BR$288))</f>
        <v>#N/A</v>
      </c>
      <c r="AN194" s="176" t="e" cm="1">
        <f t="array" ref="AN194">_xlfn.XLOOKUP(AN$1,'PY1 Data(H)'!$A$1:$BR$1,_xlfn.XLOOKUP($A194,'PY1 Data(H)'!$A$1:$A$288,'PY1 Data(H)'!$A$1:$BR$288))</f>
        <v>#N/A</v>
      </c>
      <c r="AO194" s="176" t="e" cm="1">
        <f t="array" ref="AO194">_xlfn.XLOOKUP(AO$1,'PY1 Data(H)'!$A$1:$BR$1,_xlfn.XLOOKUP($A194,'PY1 Data(H)'!$A$1:$A$288,'PY1 Data(H)'!$A$1:$BR$288))</f>
        <v>#N/A</v>
      </c>
      <c r="AP194" s="176" t="e" cm="1">
        <f t="array" ref="AP194">_xlfn.XLOOKUP(AP$1,'PY1 Data(H)'!$A$1:$BR$1,_xlfn.XLOOKUP($A194,'PY1 Data(H)'!$A$1:$A$288,'PY1 Data(H)'!$A$1:$BR$288))</f>
        <v>#N/A</v>
      </c>
      <c r="AQ194" s="176" t="e" cm="1">
        <f t="array" ref="AQ194">_xlfn.XLOOKUP(AQ$1,'PY1 Data(H)'!$A$1:$BR$1,_xlfn.XLOOKUP($A194,'PY1 Data(H)'!$A$1:$A$288,'PY1 Data(H)'!$A$1:$BR$288))</f>
        <v>#N/A</v>
      </c>
      <c r="AR194" s="176" t="e" cm="1">
        <f t="array" ref="AR194">_xlfn.XLOOKUP(AR$1,'PY1 Data(H)'!$A$1:$BR$1,_xlfn.XLOOKUP($A194,'PY1 Data(H)'!$A$1:$A$288,'PY1 Data(H)'!$A$1:$BR$288))</f>
        <v>#N/A</v>
      </c>
      <c r="AS194" s="176" t="e" cm="1">
        <f t="array" ref="AS194">_xlfn.XLOOKUP(AS$1,'PY1 Data(H)'!$A$1:$BR$1,_xlfn.XLOOKUP($A194,'PY1 Data(H)'!$A$1:$A$288,'PY1 Data(H)'!$A$1:$BR$288))</f>
        <v>#N/A</v>
      </c>
      <c r="AT194" s="176" t="e" cm="1">
        <f t="array" ref="AT194">_xlfn.XLOOKUP(AT$1,'PY1 Data(H)'!$A$1:$BR$1,_xlfn.XLOOKUP($A194,'PY1 Data(H)'!$A$1:$A$288,'PY1 Data(H)'!$A$1:$BR$288))</f>
        <v>#N/A</v>
      </c>
      <c r="AU194" s="176" t="e" cm="1">
        <f t="array" ref="AU194">_xlfn.XLOOKUP(AU$1,'PY1 Data(H)'!$A$1:$BR$1,_xlfn.XLOOKUP($A194,'PY1 Data(H)'!$A$1:$A$288,'PY1 Data(H)'!$A$1:$BR$288))</f>
        <v>#N/A</v>
      </c>
      <c r="AV194" s="176" t="e" cm="1">
        <f t="array" ref="AV194">_xlfn.XLOOKUP(AV$1,'PY1 Data(H)'!$A$1:$BR$1,_xlfn.XLOOKUP($A194,'PY1 Data(H)'!$A$1:$A$288,'PY1 Data(H)'!$A$1:$BR$288))</f>
        <v>#N/A</v>
      </c>
      <c r="AW194" s="176" t="e" cm="1">
        <f t="array" ref="AW194">_xlfn.XLOOKUP(AW$1,'PY1 Data(H)'!$A$1:$BR$1,_xlfn.XLOOKUP($A194,'PY1 Data(H)'!$A$1:$A$288,'PY1 Data(H)'!$A$1:$BR$288))</f>
        <v>#N/A</v>
      </c>
      <c r="AX194" s="176" t="e" cm="1">
        <f t="array" ref="AX194">_xlfn.XLOOKUP(AX$1,'PY1 Data(H)'!$A$1:$BR$1,_xlfn.XLOOKUP($A194,'PY1 Data(H)'!$A$1:$A$288,'PY1 Data(H)'!$A$1:$BR$288))</f>
        <v>#N/A</v>
      </c>
      <c r="AY194" s="176" t="e" cm="1">
        <f t="array" ref="AY194">_xlfn.XLOOKUP(AY$1,'PY1 Data(H)'!$A$1:$BR$1,_xlfn.XLOOKUP($A194,'PY1 Data(H)'!$A$1:$A$288,'PY1 Data(H)'!$A$1:$BR$288))</f>
        <v>#N/A</v>
      </c>
      <c r="AZ194" s="176" t="e" cm="1">
        <f t="array" ref="AZ194">_xlfn.XLOOKUP(AZ$1,'PY1 Data(H)'!$A$1:$BR$1,_xlfn.XLOOKUP($A194,'PY1 Data(H)'!$A$1:$A$288,'PY1 Data(H)'!$A$1:$BR$288))</f>
        <v>#N/A</v>
      </c>
    </row>
    <row r="195" spans="1:52" x14ac:dyDescent="0.3">
      <c r="A195">
        <v>527</v>
      </c>
      <c r="D195" s="176" cm="1">
        <f t="array" ref="D195">_xlfn.XLOOKUP(D$1,'PY1 Data(H)'!$A$1:$BR$1,_xlfn.XLOOKUP($A195,'PY1 Data(H)'!$A$1:$A$288,'PY1 Data(H)'!$A$1:$BR$288))</f>
        <v>0</v>
      </c>
      <c r="E195" s="176" cm="1">
        <f t="array" ref="E195">_xlfn.XLOOKUP(E$1,'PY1 Data(H)'!$A$1:$BR$1,_xlfn.XLOOKUP($A195,'PY1 Data(H)'!$A$1:$A$288,'PY1 Data(H)'!$A$1:$BR$288))</f>
        <v>0</v>
      </c>
      <c r="F195" s="176" cm="1">
        <f t="array" ref="F195">_xlfn.XLOOKUP(F$1,'PY1 Data(H)'!$A$1:$BR$1,_xlfn.XLOOKUP($A195,'PY1 Data(H)'!$A$1:$A$288,'PY1 Data(H)'!$A$1:$BR$288))</f>
        <v>0</v>
      </c>
      <c r="G195" s="176" cm="1">
        <f t="array" ref="G195">_xlfn.XLOOKUP(G$1,'PY1 Data(H)'!$A$1:$BR$1,_xlfn.XLOOKUP($A195,'PY1 Data(H)'!$A$1:$A$288,'PY1 Data(H)'!$A$1:$BR$288))</f>
        <v>0</v>
      </c>
      <c r="H195" s="176" cm="1">
        <f t="array" ref="H195">_xlfn.XLOOKUP(H$1,'PY1 Data(H)'!$A$1:$BR$1,_xlfn.XLOOKUP($A195,'PY1 Data(H)'!$A$1:$A$288,'PY1 Data(H)'!$A$1:$BR$288))</f>
        <v>0</v>
      </c>
      <c r="I195" s="176" cm="1">
        <f t="array" ref="I195">_xlfn.XLOOKUP(I$1,'PY1 Data(H)'!$A$1:$BR$1,_xlfn.XLOOKUP($A195,'PY1 Data(H)'!$A$1:$A$288,'PY1 Data(H)'!$A$1:$BR$288))</f>
        <v>0</v>
      </c>
      <c r="J195" s="176" cm="1">
        <f t="array" ref="J195">_xlfn.XLOOKUP(J$1,'PY1 Data(H)'!$A$1:$BR$1,_xlfn.XLOOKUP($A195,'PY1 Data(H)'!$A$1:$A$288,'PY1 Data(H)'!$A$1:$BR$288))</f>
        <v>0</v>
      </c>
      <c r="K195" s="176" cm="1">
        <f t="array" ref="K195">_xlfn.XLOOKUP(K$1,'PY1 Data(H)'!$A$1:$BR$1,_xlfn.XLOOKUP($A195,'PY1 Data(H)'!$A$1:$A$288,'PY1 Data(H)'!$A$1:$BR$288))</f>
        <v>0</v>
      </c>
      <c r="L195" s="176" cm="1">
        <f t="array" ref="L195">_xlfn.XLOOKUP(L$1,'PY1 Data(H)'!$A$1:$BR$1,_xlfn.XLOOKUP($A195,'PY1 Data(H)'!$A$1:$A$288,'PY1 Data(H)'!$A$1:$BR$288))</f>
        <v>0</v>
      </c>
      <c r="M195" s="176" cm="1">
        <f t="array" ref="M195">_xlfn.XLOOKUP(M$1,'PY1 Data(H)'!$A$1:$BR$1,_xlfn.XLOOKUP($A195,'PY1 Data(H)'!$A$1:$A$288,'PY1 Data(H)'!$A$1:$BR$288))</f>
        <v>0</v>
      </c>
      <c r="N195" s="176" cm="1">
        <f t="array" ref="N195">_xlfn.XLOOKUP(N$1,'PY1 Data(H)'!$A$1:$BR$1,_xlfn.XLOOKUP($A195,'PY1 Data(H)'!$A$1:$A$288,'PY1 Data(H)'!$A$1:$BR$288))</f>
        <v>0</v>
      </c>
      <c r="O195" s="176" cm="1">
        <f t="array" ref="O195">_xlfn.XLOOKUP(O$1,'PY1 Data(H)'!$A$1:$BR$1,_xlfn.XLOOKUP($A195,'PY1 Data(H)'!$A$1:$A$288,'PY1 Data(H)'!$A$1:$BR$288))</f>
        <v>0</v>
      </c>
      <c r="P195" s="176" cm="1">
        <f t="array" ref="P195">_xlfn.XLOOKUP(P$1,'PY1 Data(H)'!$A$1:$BR$1,_xlfn.XLOOKUP($A195,'PY1 Data(H)'!$A$1:$A$288,'PY1 Data(H)'!$A$1:$BR$288))</f>
        <v>51466337</v>
      </c>
      <c r="Q195" s="176" cm="1">
        <f t="array" ref="Q195">_xlfn.XLOOKUP(Q$1,'PY1 Data(H)'!$A$1:$BR$1,_xlfn.XLOOKUP($A195,'PY1 Data(H)'!$A$1:$A$288,'PY1 Data(H)'!$A$1:$BR$288))</f>
        <v>0</v>
      </c>
      <c r="R195" s="176" cm="1">
        <f t="array" ref="R195">_xlfn.XLOOKUP(R$1,'PY1 Data(H)'!$A$1:$BR$1,_xlfn.XLOOKUP($A195,'PY1 Data(H)'!$A$1:$A$288,'PY1 Data(H)'!$A$1:$BR$288))</f>
        <v>0</v>
      </c>
      <c r="S195" s="176" cm="1">
        <f t="array" ref="S195">_xlfn.XLOOKUP(S$1,'PY1 Data(H)'!$A$1:$BR$1,_xlfn.XLOOKUP($A195,'PY1 Data(H)'!$A$1:$A$288,'PY1 Data(H)'!$A$1:$BR$288))</f>
        <v>0</v>
      </c>
      <c r="T195" s="176" cm="1">
        <f t="array" ref="T195">_xlfn.XLOOKUP(T$1,'PY1 Data(H)'!$A$1:$BR$1,_xlfn.XLOOKUP($A195,'PY1 Data(H)'!$A$1:$A$288,'PY1 Data(H)'!$A$1:$BR$288))</f>
        <v>0</v>
      </c>
      <c r="U195" s="176" cm="1">
        <f t="array" ref="U195">_xlfn.XLOOKUP(U$1,'PY1 Data(H)'!$A$1:$BR$1,_xlfn.XLOOKUP($A195,'PY1 Data(H)'!$A$1:$A$288,'PY1 Data(H)'!$A$1:$BR$288))</f>
        <v>10238853</v>
      </c>
      <c r="V195" s="176" cm="1">
        <f t="array" ref="V195">_xlfn.XLOOKUP(V$1,'PY1 Data(H)'!$A$1:$BR$1,_xlfn.XLOOKUP($A195,'PY1 Data(H)'!$A$1:$A$288,'PY1 Data(H)'!$A$1:$BR$288))</f>
        <v>0</v>
      </c>
      <c r="W195" s="176" cm="1">
        <f t="array" ref="W195">_xlfn.XLOOKUP(W$1,'PY1 Data(H)'!$A$1:$BR$1,_xlfn.XLOOKUP($A195,'PY1 Data(H)'!$A$1:$A$288,'PY1 Data(H)'!$A$1:$BR$288))</f>
        <v>0</v>
      </c>
      <c r="X195" s="176" cm="1">
        <f t="array" ref="X195">_xlfn.XLOOKUP(X$1,'PY1 Data(H)'!$A$1:$BR$1,_xlfn.XLOOKUP($A195,'PY1 Data(H)'!$A$1:$A$288,'PY1 Data(H)'!$A$1:$BR$288))</f>
        <v>0</v>
      </c>
      <c r="Y195" s="176" cm="1">
        <f t="array" ref="Y195">_xlfn.XLOOKUP(Y$1,'PY1 Data(H)'!$A$1:$BR$1,_xlfn.XLOOKUP($A195,'PY1 Data(H)'!$A$1:$A$288,'PY1 Data(H)'!$A$1:$BR$288))</f>
        <v>0</v>
      </c>
      <c r="Z195" s="176" cm="1">
        <f t="array" ref="Z195">_xlfn.XLOOKUP(Z$1,'PY1 Data(H)'!$A$1:$BR$1,_xlfn.XLOOKUP($A195,'PY1 Data(H)'!$A$1:$A$288,'PY1 Data(H)'!$A$1:$BR$288))</f>
        <v>0</v>
      </c>
      <c r="AA195" s="176" cm="1">
        <f t="array" ref="AA195">_xlfn.XLOOKUP(AA$1,'PY1 Data(H)'!$A$1:$BR$1,_xlfn.XLOOKUP($A195,'PY1 Data(H)'!$A$1:$A$288,'PY1 Data(H)'!$A$1:$BR$288))</f>
        <v>0</v>
      </c>
      <c r="AB195" s="176" cm="1">
        <f t="array" ref="AB195">_xlfn.XLOOKUP(AB$1,'PY1 Data(H)'!$A$1:$BR$1,_xlfn.XLOOKUP($A195,'PY1 Data(H)'!$A$1:$A$288,'PY1 Data(H)'!$A$1:$BR$288))</f>
        <v>0</v>
      </c>
      <c r="AC195" s="176" cm="1">
        <f t="array" ref="AC195">_xlfn.XLOOKUP(AC$1,'PY1 Data(H)'!$A$1:$BR$1,_xlfn.XLOOKUP($A195,'PY1 Data(H)'!$A$1:$A$288,'PY1 Data(H)'!$A$1:$BR$288))</f>
        <v>0</v>
      </c>
      <c r="AD195" s="176" cm="1">
        <f t="array" ref="AD195">_xlfn.XLOOKUP(AD$1,'PY1 Data(H)'!$A$1:$BR$1,_xlfn.XLOOKUP($A195,'PY1 Data(H)'!$A$1:$A$288,'PY1 Data(H)'!$A$1:$BR$288))</f>
        <v>0</v>
      </c>
      <c r="AE195" s="176" cm="1">
        <f t="array" ref="AE195">_xlfn.XLOOKUP(AE$1,'PY1 Data(H)'!$A$1:$BR$1,_xlfn.XLOOKUP($A195,'PY1 Data(H)'!$A$1:$A$288,'PY1 Data(H)'!$A$1:$BR$288))</f>
        <v>0</v>
      </c>
      <c r="AF195" s="176" cm="1">
        <f t="array" ref="AF195">_xlfn.XLOOKUP(AF$1,'PY1 Data(H)'!$A$1:$BR$1,_xlfn.XLOOKUP($A195,'PY1 Data(H)'!$A$1:$A$288,'PY1 Data(H)'!$A$1:$BR$288))</f>
        <v>0</v>
      </c>
      <c r="AG195" s="176" cm="1">
        <f t="array" ref="AG195">_xlfn.XLOOKUP(AG$1,'PY1 Data(H)'!$A$1:$BR$1,_xlfn.XLOOKUP($A195,'PY1 Data(H)'!$A$1:$A$288,'PY1 Data(H)'!$A$1:$BR$288))</f>
        <v>0</v>
      </c>
      <c r="AH195" s="176" cm="1">
        <f t="array" ref="AH195">_xlfn.XLOOKUP(AH$1,'PY1 Data(H)'!$A$1:$BR$1,_xlfn.XLOOKUP($A195,'PY1 Data(H)'!$A$1:$A$288,'PY1 Data(H)'!$A$1:$BR$288))</f>
        <v>0</v>
      </c>
      <c r="AI195" s="176" cm="1">
        <f t="array" ref="AI195">_xlfn.XLOOKUP(AI$1,'PY1 Data(H)'!$A$1:$BR$1,_xlfn.XLOOKUP($A195,'PY1 Data(H)'!$A$1:$A$288,'PY1 Data(H)'!$A$1:$BR$288))</f>
        <v>0</v>
      </c>
      <c r="AJ195" s="176" cm="1">
        <f t="array" ref="AJ195">_xlfn.XLOOKUP(AJ$1,'PY1 Data(H)'!$A$1:$BR$1,_xlfn.XLOOKUP($A195,'PY1 Data(H)'!$A$1:$A$288,'PY1 Data(H)'!$A$1:$BR$288))</f>
        <v>0</v>
      </c>
      <c r="AK195" s="176" cm="1">
        <f t="array" ref="AK195">_xlfn.XLOOKUP(AK$1,'PY1 Data(H)'!$A$1:$BR$1,_xlfn.XLOOKUP($A195,'PY1 Data(H)'!$A$1:$A$288,'PY1 Data(H)'!$A$1:$BR$288))</f>
        <v>0</v>
      </c>
      <c r="AL195" s="176" cm="1">
        <f t="array" ref="AL195">_xlfn.XLOOKUP(AL$1,'PY1 Data(H)'!$A$1:$BR$1,_xlfn.XLOOKUP($A195,'PY1 Data(H)'!$A$1:$A$288,'PY1 Data(H)'!$A$1:$BR$288))</f>
        <v>0</v>
      </c>
      <c r="AM195" s="176" cm="1">
        <f t="array" ref="AM195">_xlfn.XLOOKUP(AM$1,'PY1 Data(H)'!$A$1:$BR$1,_xlfn.XLOOKUP($A195,'PY1 Data(H)'!$A$1:$A$288,'PY1 Data(H)'!$A$1:$BR$288))</f>
        <v>0</v>
      </c>
      <c r="AN195" s="176" cm="1">
        <f t="array" ref="AN195">_xlfn.XLOOKUP(AN$1,'PY1 Data(H)'!$A$1:$BR$1,_xlfn.XLOOKUP($A195,'PY1 Data(H)'!$A$1:$A$288,'PY1 Data(H)'!$A$1:$BR$288))</f>
        <v>0</v>
      </c>
      <c r="AO195" s="176" cm="1">
        <f t="array" ref="AO195">_xlfn.XLOOKUP(AO$1,'PY1 Data(H)'!$A$1:$BR$1,_xlfn.XLOOKUP($A195,'PY1 Data(H)'!$A$1:$A$288,'PY1 Data(H)'!$A$1:$BR$288))</f>
        <v>0</v>
      </c>
      <c r="AP195" s="176" cm="1">
        <f t="array" ref="AP195">_xlfn.XLOOKUP(AP$1,'PY1 Data(H)'!$A$1:$BR$1,_xlfn.XLOOKUP($A195,'PY1 Data(H)'!$A$1:$A$288,'PY1 Data(H)'!$A$1:$BR$288))</f>
        <v>0</v>
      </c>
      <c r="AQ195" s="176" cm="1">
        <f t="array" ref="AQ195">_xlfn.XLOOKUP(AQ$1,'PY1 Data(H)'!$A$1:$BR$1,_xlfn.XLOOKUP($A195,'PY1 Data(H)'!$A$1:$A$288,'PY1 Data(H)'!$A$1:$BR$288))</f>
        <v>0</v>
      </c>
      <c r="AR195" s="176" cm="1">
        <f t="array" ref="AR195">_xlfn.XLOOKUP(AR$1,'PY1 Data(H)'!$A$1:$BR$1,_xlfn.XLOOKUP($A195,'PY1 Data(H)'!$A$1:$A$288,'PY1 Data(H)'!$A$1:$BR$288))</f>
        <v>0</v>
      </c>
      <c r="AS195" s="176" cm="1">
        <f t="array" ref="AS195">_xlfn.XLOOKUP(AS$1,'PY1 Data(H)'!$A$1:$BR$1,_xlfn.XLOOKUP($A195,'PY1 Data(H)'!$A$1:$A$288,'PY1 Data(H)'!$A$1:$BR$288))</f>
        <v>0</v>
      </c>
      <c r="AT195" s="176" cm="1">
        <f t="array" ref="AT195">_xlfn.XLOOKUP(AT$1,'PY1 Data(H)'!$A$1:$BR$1,_xlfn.XLOOKUP($A195,'PY1 Data(H)'!$A$1:$A$288,'PY1 Data(H)'!$A$1:$BR$288))</f>
        <v>0</v>
      </c>
      <c r="AU195" s="176" cm="1">
        <f t="array" ref="AU195">_xlfn.XLOOKUP(AU$1,'PY1 Data(H)'!$A$1:$BR$1,_xlfn.XLOOKUP($A195,'PY1 Data(H)'!$A$1:$A$288,'PY1 Data(H)'!$A$1:$BR$288))</f>
        <v>0</v>
      </c>
      <c r="AV195" s="176" cm="1">
        <f t="array" ref="AV195">_xlfn.XLOOKUP(AV$1,'PY1 Data(H)'!$A$1:$BR$1,_xlfn.XLOOKUP($A195,'PY1 Data(H)'!$A$1:$A$288,'PY1 Data(H)'!$A$1:$BR$288))</f>
        <v>0</v>
      </c>
      <c r="AW195" s="176" cm="1">
        <f t="array" ref="AW195">_xlfn.XLOOKUP(AW$1,'PY1 Data(H)'!$A$1:$BR$1,_xlfn.XLOOKUP($A195,'PY1 Data(H)'!$A$1:$A$288,'PY1 Data(H)'!$A$1:$BR$288))</f>
        <v>0</v>
      </c>
      <c r="AX195" s="176" cm="1">
        <f t="array" ref="AX195">_xlfn.XLOOKUP(AX$1,'PY1 Data(H)'!$A$1:$BR$1,_xlfn.XLOOKUP($A195,'PY1 Data(H)'!$A$1:$A$288,'PY1 Data(H)'!$A$1:$BR$288))</f>
        <v>0</v>
      </c>
      <c r="AY195" s="176" cm="1">
        <f t="array" ref="AY195">_xlfn.XLOOKUP(AY$1,'PY1 Data(H)'!$A$1:$BR$1,_xlfn.XLOOKUP($A195,'PY1 Data(H)'!$A$1:$A$288,'PY1 Data(H)'!$A$1:$BR$288))</f>
        <v>0</v>
      </c>
      <c r="AZ195" s="176" cm="1">
        <f t="array" ref="AZ195">_xlfn.XLOOKUP(AZ$1,'PY1 Data(H)'!$A$1:$BR$1,_xlfn.XLOOKUP($A195,'PY1 Data(H)'!$A$1:$A$288,'PY1 Data(H)'!$A$1:$BR$288))</f>
        <v>0</v>
      </c>
    </row>
    <row r="196" spans="1:52" x14ac:dyDescent="0.3">
      <c r="A196">
        <v>356</v>
      </c>
      <c r="D196" s="176" cm="1">
        <f t="array" ref="D196">_xlfn.XLOOKUP(D$1,'PY1 Data(H)'!$A$1:$BR$1,_xlfn.XLOOKUP($A196,'PY1 Data(H)'!$A$1:$A$288,'PY1 Data(H)'!$A$1:$BR$288))</f>
        <v>0</v>
      </c>
      <c r="E196" s="176" cm="1">
        <f t="array" ref="E196">_xlfn.XLOOKUP(E$1,'PY1 Data(H)'!$A$1:$BR$1,_xlfn.XLOOKUP($A196,'PY1 Data(H)'!$A$1:$A$288,'PY1 Data(H)'!$A$1:$BR$288))</f>
        <v>0</v>
      </c>
      <c r="F196" s="176" cm="1">
        <f t="array" ref="F196">_xlfn.XLOOKUP(F$1,'PY1 Data(H)'!$A$1:$BR$1,_xlfn.XLOOKUP($A196,'PY1 Data(H)'!$A$1:$A$288,'PY1 Data(H)'!$A$1:$BR$288))</f>
        <v>0</v>
      </c>
      <c r="G196" s="176" cm="1">
        <f t="array" ref="G196">_xlfn.XLOOKUP(G$1,'PY1 Data(H)'!$A$1:$BR$1,_xlfn.XLOOKUP($A196,'PY1 Data(H)'!$A$1:$A$288,'PY1 Data(H)'!$A$1:$BR$288))</f>
        <v>0</v>
      </c>
      <c r="H196" s="176" cm="1">
        <f t="array" ref="H196">_xlfn.XLOOKUP(H$1,'PY1 Data(H)'!$A$1:$BR$1,_xlfn.XLOOKUP($A196,'PY1 Data(H)'!$A$1:$A$288,'PY1 Data(H)'!$A$1:$BR$288))</f>
        <v>0</v>
      </c>
      <c r="I196" s="176" cm="1">
        <f t="array" ref="I196">_xlfn.XLOOKUP(I$1,'PY1 Data(H)'!$A$1:$BR$1,_xlfn.XLOOKUP($A196,'PY1 Data(H)'!$A$1:$A$288,'PY1 Data(H)'!$A$1:$BR$288))</f>
        <v>0</v>
      </c>
      <c r="J196" s="176" cm="1">
        <f t="array" ref="J196">_xlfn.XLOOKUP(J$1,'PY1 Data(H)'!$A$1:$BR$1,_xlfn.XLOOKUP($A196,'PY1 Data(H)'!$A$1:$A$288,'PY1 Data(H)'!$A$1:$BR$288))</f>
        <v>0</v>
      </c>
      <c r="K196" s="176" cm="1">
        <f t="array" ref="K196">_xlfn.XLOOKUP(K$1,'PY1 Data(H)'!$A$1:$BR$1,_xlfn.XLOOKUP($A196,'PY1 Data(H)'!$A$1:$A$288,'PY1 Data(H)'!$A$1:$BR$288))</f>
        <v>0</v>
      </c>
      <c r="L196" s="176" cm="1">
        <f t="array" ref="L196">_xlfn.XLOOKUP(L$1,'PY1 Data(H)'!$A$1:$BR$1,_xlfn.XLOOKUP($A196,'PY1 Data(H)'!$A$1:$A$288,'PY1 Data(H)'!$A$1:$BR$288))</f>
        <v>0</v>
      </c>
      <c r="M196" s="176" cm="1">
        <f t="array" ref="M196">_xlfn.XLOOKUP(M$1,'PY1 Data(H)'!$A$1:$BR$1,_xlfn.XLOOKUP($A196,'PY1 Data(H)'!$A$1:$A$288,'PY1 Data(H)'!$A$1:$BR$288))</f>
        <v>0</v>
      </c>
      <c r="N196" s="176" cm="1">
        <f t="array" ref="N196">_xlfn.XLOOKUP(N$1,'PY1 Data(H)'!$A$1:$BR$1,_xlfn.XLOOKUP($A196,'PY1 Data(H)'!$A$1:$A$288,'PY1 Data(H)'!$A$1:$BR$288))</f>
        <v>0</v>
      </c>
      <c r="O196" s="176" cm="1">
        <f t="array" ref="O196">_xlfn.XLOOKUP(O$1,'PY1 Data(H)'!$A$1:$BR$1,_xlfn.XLOOKUP($A196,'PY1 Data(H)'!$A$1:$A$288,'PY1 Data(H)'!$A$1:$BR$288))</f>
        <v>0</v>
      </c>
      <c r="P196" s="176" cm="1">
        <f t="array" ref="P196">_xlfn.XLOOKUP(P$1,'PY1 Data(H)'!$A$1:$BR$1,_xlfn.XLOOKUP($A196,'PY1 Data(H)'!$A$1:$A$288,'PY1 Data(H)'!$A$1:$BR$288))</f>
        <v>620239722</v>
      </c>
      <c r="Q196" s="176" cm="1">
        <f t="array" ref="Q196">_xlfn.XLOOKUP(Q$1,'PY1 Data(H)'!$A$1:$BR$1,_xlfn.XLOOKUP($A196,'PY1 Data(H)'!$A$1:$A$288,'PY1 Data(H)'!$A$1:$BR$288))</f>
        <v>0</v>
      </c>
      <c r="R196" s="176" cm="1">
        <f t="array" ref="R196">_xlfn.XLOOKUP(R$1,'PY1 Data(H)'!$A$1:$BR$1,_xlfn.XLOOKUP($A196,'PY1 Data(H)'!$A$1:$A$288,'PY1 Data(H)'!$A$1:$BR$288))</f>
        <v>0</v>
      </c>
      <c r="S196" s="176" cm="1">
        <f t="array" ref="S196">_xlfn.XLOOKUP(S$1,'PY1 Data(H)'!$A$1:$BR$1,_xlfn.XLOOKUP($A196,'PY1 Data(H)'!$A$1:$A$288,'PY1 Data(H)'!$A$1:$BR$288))</f>
        <v>0</v>
      </c>
      <c r="T196" s="176" cm="1">
        <f t="array" ref="T196">_xlfn.XLOOKUP(T$1,'PY1 Data(H)'!$A$1:$BR$1,_xlfn.XLOOKUP($A196,'PY1 Data(H)'!$A$1:$A$288,'PY1 Data(H)'!$A$1:$BR$288))</f>
        <v>0</v>
      </c>
      <c r="U196" s="176" cm="1">
        <f t="array" ref="U196">_xlfn.XLOOKUP(U$1,'PY1 Data(H)'!$A$1:$BR$1,_xlfn.XLOOKUP($A196,'PY1 Data(H)'!$A$1:$A$288,'PY1 Data(H)'!$A$1:$BR$288))</f>
        <v>361552155</v>
      </c>
      <c r="V196" s="176" cm="1">
        <f t="array" ref="V196">_xlfn.XLOOKUP(V$1,'PY1 Data(H)'!$A$1:$BR$1,_xlfn.XLOOKUP($A196,'PY1 Data(H)'!$A$1:$A$288,'PY1 Data(H)'!$A$1:$BR$288))</f>
        <v>0</v>
      </c>
      <c r="W196" s="176" cm="1">
        <f t="array" ref="W196">_xlfn.XLOOKUP(W$1,'PY1 Data(H)'!$A$1:$BR$1,_xlfn.XLOOKUP($A196,'PY1 Data(H)'!$A$1:$A$288,'PY1 Data(H)'!$A$1:$BR$288))</f>
        <v>0</v>
      </c>
      <c r="X196" s="176" cm="1">
        <f t="array" ref="X196">_xlfn.XLOOKUP(X$1,'PY1 Data(H)'!$A$1:$BR$1,_xlfn.XLOOKUP($A196,'PY1 Data(H)'!$A$1:$A$288,'PY1 Data(H)'!$A$1:$BR$288))</f>
        <v>0</v>
      </c>
      <c r="Y196" s="176" cm="1">
        <f t="array" ref="Y196">_xlfn.XLOOKUP(Y$1,'PY1 Data(H)'!$A$1:$BR$1,_xlfn.XLOOKUP($A196,'PY1 Data(H)'!$A$1:$A$288,'PY1 Data(H)'!$A$1:$BR$288))</f>
        <v>0</v>
      </c>
      <c r="Z196" s="176" cm="1">
        <f t="array" ref="Z196">_xlfn.XLOOKUP(Z$1,'PY1 Data(H)'!$A$1:$BR$1,_xlfn.XLOOKUP($A196,'PY1 Data(H)'!$A$1:$A$288,'PY1 Data(H)'!$A$1:$BR$288))</f>
        <v>0</v>
      </c>
      <c r="AA196" s="176" cm="1">
        <f t="array" ref="AA196">_xlfn.XLOOKUP(AA$1,'PY1 Data(H)'!$A$1:$BR$1,_xlfn.XLOOKUP($A196,'PY1 Data(H)'!$A$1:$A$288,'PY1 Data(H)'!$A$1:$BR$288))</f>
        <v>0</v>
      </c>
      <c r="AB196" s="176" cm="1">
        <f t="array" ref="AB196">_xlfn.XLOOKUP(AB$1,'PY1 Data(H)'!$A$1:$BR$1,_xlfn.XLOOKUP($A196,'PY1 Data(H)'!$A$1:$A$288,'PY1 Data(H)'!$A$1:$BR$288))</f>
        <v>0</v>
      </c>
      <c r="AC196" s="176" cm="1">
        <f t="array" ref="AC196">_xlfn.XLOOKUP(AC$1,'PY1 Data(H)'!$A$1:$BR$1,_xlfn.XLOOKUP($A196,'PY1 Data(H)'!$A$1:$A$288,'PY1 Data(H)'!$A$1:$BR$288))</f>
        <v>0</v>
      </c>
      <c r="AD196" s="176" cm="1">
        <f t="array" ref="AD196">_xlfn.XLOOKUP(AD$1,'PY1 Data(H)'!$A$1:$BR$1,_xlfn.XLOOKUP($A196,'PY1 Data(H)'!$A$1:$A$288,'PY1 Data(H)'!$A$1:$BR$288))</f>
        <v>0</v>
      </c>
      <c r="AE196" s="176" cm="1">
        <f t="array" ref="AE196">_xlfn.XLOOKUP(AE$1,'PY1 Data(H)'!$A$1:$BR$1,_xlfn.XLOOKUP($A196,'PY1 Data(H)'!$A$1:$A$288,'PY1 Data(H)'!$A$1:$BR$288))</f>
        <v>0</v>
      </c>
      <c r="AF196" s="176" cm="1">
        <f t="array" ref="AF196">_xlfn.XLOOKUP(AF$1,'PY1 Data(H)'!$A$1:$BR$1,_xlfn.XLOOKUP($A196,'PY1 Data(H)'!$A$1:$A$288,'PY1 Data(H)'!$A$1:$BR$288))</f>
        <v>0</v>
      </c>
      <c r="AG196" s="176" cm="1">
        <f t="array" ref="AG196">_xlfn.XLOOKUP(AG$1,'PY1 Data(H)'!$A$1:$BR$1,_xlfn.XLOOKUP($A196,'PY1 Data(H)'!$A$1:$A$288,'PY1 Data(H)'!$A$1:$BR$288))</f>
        <v>0</v>
      </c>
      <c r="AH196" s="176" cm="1">
        <f t="array" ref="AH196">_xlfn.XLOOKUP(AH$1,'PY1 Data(H)'!$A$1:$BR$1,_xlfn.XLOOKUP($A196,'PY1 Data(H)'!$A$1:$A$288,'PY1 Data(H)'!$A$1:$BR$288))</f>
        <v>0</v>
      </c>
      <c r="AI196" s="176" cm="1">
        <f t="array" ref="AI196">_xlfn.XLOOKUP(AI$1,'PY1 Data(H)'!$A$1:$BR$1,_xlfn.XLOOKUP($A196,'PY1 Data(H)'!$A$1:$A$288,'PY1 Data(H)'!$A$1:$BR$288))</f>
        <v>0</v>
      </c>
      <c r="AJ196" s="176" cm="1">
        <f t="array" ref="AJ196">_xlfn.XLOOKUP(AJ$1,'PY1 Data(H)'!$A$1:$BR$1,_xlfn.XLOOKUP($A196,'PY1 Data(H)'!$A$1:$A$288,'PY1 Data(H)'!$A$1:$BR$288))</f>
        <v>0</v>
      </c>
      <c r="AK196" s="176" cm="1">
        <f t="array" ref="AK196">_xlfn.XLOOKUP(AK$1,'PY1 Data(H)'!$A$1:$BR$1,_xlfn.XLOOKUP($A196,'PY1 Data(H)'!$A$1:$A$288,'PY1 Data(H)'!$A$1:$BR$288))</f>
        <v>0</v>
      </c>
      <c r="AL196" s="176" cm="1">
        <f t="array" ref="AL196">_xlfn.XLOOKUP(AL$1,'PY1 Data(H)'!$A$1:$BR$1,_xlfn.XLOOKUP($A196,'PY1 Data(H)'!$A$1:$A$288,'PY1 Data(H)'!$A$1:$BR$288))</f>
        <v>0</v>
      </c>
      <c r="AM196" s="176" cm="1">
        <f t="array" ref="AM196">_xlfn.XLOOKUP(AM$1,'PY1 Data(H)'!$A$1:$BR$1,_xlfn.XLOOKUP($A196,'PY1 Data(H)'!$A$1:$A$288,'PY1 Data(H)'!$A$1:$BR$288))</f>
        <v>0</v>
      </c>
      <c r="AN196" s="176" cm="1">
        <f t="array" ref="AN196">_xlfn.XLOOKUP(AN$1,'PY1 Data(H)'!$A$1:$BR$1,_xlfn.XLOOKUP($A196,'PY1 Data(H)'!$A$1:$A$288,'PY1 Data(H)'!$A$1:$BR$288))</f>
        <v>0</v>
      </c>
      <c r="AO196" s="176" cm="1">
        <f t="array" ref="AO196">_xlfn.XLOOKUP(AO$1,'PY1 Data(H)'!$A$1:$BR$1,_xlfn.XLOOKUP($A196,'PY1 Data(H)'!$A$1:$A$288,'PY1 Data(H)'!$A$1:$BR$288))</f>
        <v>0</v>
      </c>
      <c r="AP196" s="176" cm="1">
        <f t="array" ref="AP196">_xlfn.XLOOKUP(AP$1,'PY1 Data(H)'!$A$1:$BR$1,_xlfn.XLOOKUP($A196,'PY1 Data(H)'!$A$1:$A$288,'PY1 Data(H)'!$A$1:$BR$288))</f>
        <v>0</v>
      </c>
      <c r="AQ196" s="176" cm="1">
        <f t="array" ref="AQ196">_xlfn.XLOOKUP(AQ$1,'PY1 Data(H)'!$A$1:$BR$1,_xlfn.XLOOKUP($A196,'PY1 Data(H)'!$A$1:$A$288,'PY1 Data(H)'!$A$1:$BR$288))</f>
        <v>0</v>
      </c>
      <c r="AR196" s="176" cm="1">
        <f t="array" ref="AR196">_xlfn.XLOOKUP(AR$1,'PY1 Data(H)'!$A$1:$BR$1,_xlfn.XLOOKUP($A196,'PY1 Data(H)'!$A$1:$A$288,'PY1 Data(H)'!$A$1:$BR$288))</f>
        <v>0</v>
      </c>
      <c r="AS196" s="176" cm="1">
        <f t="array" ref="AS196">_xlfn.XLOOKUP(AS$1,'PY1 Data(H)'!$A$1:$BR$1,_xlfn.XLOOKUP($A196,'PY1 Data(H)'!$A$1:$A$288,'PY1 Data(H)'!$A$1:$BR$288))</f>
        <v>0</v>
      </c>
      <c r="AT196" s="176" cm="1">
        <f t="array" ref="AT196">_xlfn.XLOOKUP(AT$1,'PY1 Data(H)'!$A$1:$BR$1,_xlfn.XLOOKUP($A196,'PY1 Data(H)'!$A$1:$A$288,'PY1 Data(H)'!$A$1:$BR$288))</f>
        <v>0</v>
      </c>
      <c r="AU196" s="176" cm="1">
        <f t="array" ref="AU196">_xlfn.XLOOKUP(AU$1,'PY1 Data(H)'!$A$1:$BR$1,_xlfn.XLOOKUP($A196,'PY1 Data(H)'!$A$1:$A$288,'PY1 Data(H)'!$A$1:$BR$288))</f>
        <v>0</v>
      </c>
      <c r="AV196" s="176" cm="1">
        <f t="array" ref="AV196">_xlfn.XLOOKUP(AV$1,'PY1 Data(H)'!$A$1:$BR$1,_xlfn.XLOOKUP($A196,'PY1 Data(H)'!$A$1:$A$288,'PY1 Data(H)'!$A$1:$BR$288))</f>
        <v>0</v>
      </c>
      <c r="AW196" s="176" cm="1">
        <f t="array" ref="AW196">_xlfn.XLOOKUP(AW$1,'PY1 Data(H)'!$A$1:$BR$1,_xlfn.XLOOKUP($A196,'PY1 Data(H)'!$A$1:$A$288,'PY1 Data(H)'!$A$1:$BR$288))</f>
        <v>0</v>
      </c>
      <c r="AX196" s="176" cm="1">
        <f t="array" ref="AX196">_xlfn.XLOOKUP(AX$1,'PY1 Data(H)'!$A$1:$BR$1,_xlfn.XLOOKUP($A196,'PY1 Data(H)'!$A$1:$A$288,'PY1 Data(H)'!$A$1:$BR$288))</f>
        <v>0</v>
      </c>
      <c r="AY196" s="176" cm="1">
        <f t="array" ref="AY196">_xlfn.XLOOKUP(AY$1,'PY1 Data(H)'!$A$1:$BR$1,_xlfn.XLOOKUP($A196,'PY1 Data(H)'!$A$1:$A$288,'PY1 Data(H)'!$A$1:$BR$288))</f>
        <v>0</v>
      </c>
      <c r="AZ196" s="176" cm="1">
        <f t="array" ref="AZ196">_xlfn.XLOOKUP(AZ$1,'PY1 Data(H)'!$A$1:$BR$1,_xlfn.XLOOKUP($A196,'PY1 Data(H)'!$A$1:$A$288,'PY1 Data(H)'!$A$1:$BR$288))</f>
        <v>0</v>
      </c>
    </row>
    <row r="197" spans="1:52" x14ac:dyDescent="0.3">
      <c r="A197">
        <v>357</v>
      </c>
      <c r="D197" s="176" cm="1">
        <f t="array" ref="D197">_xlfn.XLOOKUP(D$1,'PY1 Data(H)'!$A$1:$BR$1,_xlfn.XLOOKUP($A197,'PY1 Data(H)'!$A$1:$A$288,'PY1 Data(H)'!$A$1:$BR$288))</f>
        <v>0</v>
      </c>
      <c r="E197" s="176" cm="1">
        <f t="array" ref="E197">_xlfn.XLOOKUP(E$1,'PY1 Data(H)'!$A$1:$BR$1,_xlfn.XLOOKUP($A197,'PY1 Data(H)'!$A$1:$A$288,'PY1 Data(H)'!$A$1:$BR$288))</f>
        <v>0</v>
      </c>
      <c r="F197" s="176" cm="1">
        <f t="array" ref="F197">_xlfn.XLOOKUP(F$1,'PY1 Data(H)'!$A$1:$BR$1,_xlfn.XLOOKUP($A197,'PY1 Data(H)'!$A$1:$A$288,'PY1 Data(H)'!$A$1:$BR$288))</f>
        <v>0</v>
      </c>
      <c r="G197" s="176" cm="1">
        <f t="array" ref="G197">_xlfn.XLOOKUP(G$1,'PY1 Data(H)'!$A$1:$BR$1,_xlfn.XLOOKUP($A197,'PY1 Data(H)'!$A$1:$A$288,'PY1 Data(H)'!$A$1:$BR$288))</f>
        <v>0</v>
      </c>
      <c r="H197" s="176" cm="1">
        <f t="array" ref="H197">_xlfn.XLOOKUP(H$1,'PY1 Data(H)'!$A$1:$BR$1,_xlfn.XLOOKUP($A197,'PY1 Data(H)'!$A$1:$A$288,'PY1 Data(H)'!$A$1:$BR$288))</f>
        <v>0</v>
      </c>
      <c r="I197" s="176" cm="1">
        <f t="array" ref="I197">_xlfn.XLOOKUP(I$1,'PY1 Data(H)'!$A$1:$BR$1,_xlfn.XLOOKUP($A197,'PY1 Data(H)'!$A$1:$A$288,'PY1 Data(H)'!$A$1:$BR$288))</f>
        <v>0</v>
      </c>
      <c r="J197" s="176" cm="1">
        <f t="array" ref="J197">_xlfn.XLOOKUP(J$1,'PY1 Data(H)'!$A$1:$BR$1,_xlfn.XLOOKUP($A197,'PY1 Data(H)'!$A$1:$A$288,'PY1 Data(H)'!$A$1:$BR$288))</f>
        <v>0</v>
      </c>
      <c r="K197" s="176" cm="1">
        <f t="array" ref="K197">_xlfn.XLOOKUP(K$1,'PY1 Data(H)'!$A$1:$BR$1,_xlfn.XLOOKUP($A197,'PY1 Data(H)'!$A$1:$A$288,'PY1 Data(H)'!$A$1:$BR$288))</f>
        <v>0</v>
      </c>
      <c r="L197" s="176" cm="1">
        <f t="array" ref="L197">_xlfn.XLOOKUP(L$1,'PY1 Data(H)'!$A$1:$BR$1,_xlfn.XLOOKUP($A197,'PY1 Data(H)'!$A$1:$A$288,'PY1 Data(H)'!$A$1:$BR$288))</f>
        <v>0</v>
      </c>
      <c r="M197" s="176" cm="1">
        <f t="array" ref="M197">_xlfn.XLOOKUP(M$1,'PY1 Data(H)'!$A$1:$BR$1,_xlfn.XLOOKUP($A197,'PY1 Data(H)'!$A$1:$A$288,'PY1 Data(H)'!$A$1:$BR$288))</f>
        <v>0</v>
      </c>
      <c r="N197" s="176" cm="1">
        <f t="array" ref="N197">_xlfn.XLOOKUP(N$1,'PY1 Data(H)'!$A$1:$BR$1,_xlfn.XLOOKUP($A197,'PY1 Data(H)'!$A$1:$A$288,'PY1 Data(H)'!$A$1:$BR$288))</f>
        <v>0</v>
      </c>
      <c r="O197" s="176" cm="1">
        <f t="array" ref="O197">_xlfn.XLOOKUP(O$1,'PY1 Data(H)'!$A$1:$BR$1,_xlfn.XLOOKUP($A197,'PY1 Data(H)'!$A$1:$A$288,'PY1 Data(H)'!$A$1:$BR$288))</f>
        <v>0</v>
      </c>
      <c r="P197" s="176" cm="1">
        <f t="array" ref="P197">_xlfn.XLOOKUP(P$1,'PY1 Data(H)'!$A$1:$BR$1,_xlfn.XLOOKUP($A197,'PY1 Data(H)'!$A$1:$A$288,'PY1 Data(H)'!$A$1:$BR$288))</f>
        <v>351111564</v>
      </c>
      <c r="Q197" s="176" cm="1">
        <f t="array" ref="Q197">_xlfn.XLOOKUP(Q$1,'PY1 Data(H)'!$A$1:$BR$1,_xlfn.XLOOKUP($A197,'PY1 Data(H)'!$A$1:$A$288,'PY1 Data(H)'!$A$1:$BR$288))</f>
        <v>0</v>
      </c>
      <c r="R197" s="176" cm="1">
        <f t="array" ref="R197">_xlfn.XLOOKUP(R$1,'PY1 Data(H)'!$A$1:$BR$1,_xlfn.XLOOKUP($A197,'PY1 Data(H)'!$A$1:$A$288,'PY1 Data(H)'!$A$1:$BR$288))</f>
        <v>0</v>
      </c>
      <c r="S197" s="176" cm="1">
        <f t="array" ref="S197">_xlfn.XLOOKUP(S$1,'PY1 Data(H)'!$A$1:$BR$1,_xlfn.XLOOKUP($A197,'PY1 Data(H)'!$A$1:$A$288,'PY1 Data(H)'!$A$1:$BR$288))</f>
        <v>0</v>
      </c>
      <c r="T197" s="176" cm="1">
        <f t="array" ref="T197">_xlfn.XLOOKUP(T$1,'PY1 Data(H)'!$A$1:$BR$1,_xlfn.XLOOKUP($A197,'PY1 Data(H)'!$A$1:$A$288,'PY1 Data(H)'!$A$1:$BR$288))</f>
        <v>0</v>
      </c>
      <c r="U197" s="176" cm="1">
        <f t="array" ref="U197">_xlfn.XLOOKUP(U$1,'PY1 Data(H)'!$A$1:$BR$1,_xlfn.XLOOKUP($A197,'PY1 Data(H)'!$A$1:$A$288,'PY1 Data(H)'!$A$1:$BR$288))</f>
        <v>220224221</v>
      </c>
      <c r="V197" s="176" cm="1">
        <f t="array" ref="V197">_xlfn.XLOOKUP(V$1,'PY1 Data(H)'!$A$1:$BR$1,_xlfn.XLOOKUP($A197,'PY1 Data(H)'!$A$1:$A$288,'PY1 Data(H)'!$A$1:$BR$288))</f>
        <v>0</v>
      </c>
      <c r="W197" s="176" cm="1">
        <f t="array" ref="W197">_xlfn.XLOOKUP(W$1,'PY1 Data(H)'!$A$1:$BR$1,_xlfn.XLOOKUP($A197,'PY1 Data(H)'!$A$1:$A$288,'PY1 Data(H)'!$A$1:$BR$288))</f>
        <v>0</v>
      </c>
      <c r="X197" s="176" cm="1">
        <f t="array" ref="X197">_xlfn.XLOOKUP(X$1,'PY1 Data(H)'!$A$1:$BR$1,_xlfn.XLOOKUP($A197,'PY1 Data(H)'!$A$1:$A$288,'PY1 Data(H)'!$A$1:$BR$288))</f>
        <v>0</v>
      </c>
      <c r="Y197" s="176" cm="1">
        <f t="array" ref="Y197">_xlfn.XLOOKUP(Y$1,'PY1 Data(H)'!$A$1:$BR$1,_xlfn.XLOOKUP($A197,'PY1 Data(H)'!$A$1:$A$288,'PY1 Data(H)'!$A$1:$BR$288))</f>
        <v>0</v>
      </c>
      <c r="Z197" s="176" cm="1">
        <f t="array" ref="Z197">_xlfn.XLOOKUP(Z$1,'PY1 Data(H)'!$A$1:$BR$1,_xlfn.XLOOKUP($A197,'PY1 Data(H)'!$A$1:$A$288,'PY1 Data(H)'!$A$1:$BR$288))</f>
        <v>0</v>
      </c>
      <c r="AA197" s="176" cm="1">
        <f t="array" ref="AA197">_xlfn.XLOOKUP(AA$1,'PY1 Data(H)'!$A$1:$BR$1,_xlfn.XLOOKUP($A197,'PY1 Data(H)'!$A$1:$A$288,'PY1 Data(H)'!$A$1:$BR$288))</f>
        <v>0</v>
      </c>
      <c r="AB197" s="176" cm="1">
        <f t="array" ref="AB197">_xlfn.XLOOKUP(AB$1,'PY1 Data(H)'!$A$1:$BR$1,_xlfn.XLOOKUP($A197,'PY1 Data(H)'!$A$1:$A$288,'PY1 Data(H)'!$A$1:$BR$288))</f>
        <v>0</v>
      </c>
      <c r="AC197" s="176" cm="1">
        <f t="array" ref="AC197">_xlfn.XLOOKUP(AC$1,'PY1 Data(H)'!$A$1:$BR$1,_xlfn.XLOOKUP($A197,'PY1 Data(H)'!$A$1:$A$288,'PY1 Data(H)'!$A$1:$BR$288))</f>
        <v>0</v>
      </c>
      <c r="AD197" s="176" cm="1">
        <f t="array" ref="AD197">_xlfn.XLOOKUP(AD$1,'PY1 Data(H)'!$A$1:$BR$1,_xlfn.XLOOKUP($A197,'PY1 Data(H)'!$A$1:$A$288,'PY1 Data(H)'!$A$1:$BR$288))</f>
        <v>0</v>
      </c>
      <c r="AE197" s="176" cm="1">
        <f t="array" ref="AE197">_xlfn.XLOOKUP(AE$1,'PY1 Data(H)'!$A$1:$BR$1,_xlfn.XLOOKUP($A197,'PY1 Data(H)'!$A$1:$A$288,'PY1 Data(H)'!$A$1:$BR$288))</f>
        <v>0</v>
      </c>
      <c r="AF197" s="176" cm="1">
        <f t="array" ref="AF197">_xlfn.XLOOKUP(AF$1,'PY1 Data(H)'!$A$1:$BR$1,_xlfn.XLOOKUP($A197,'PY1 Data(H)'!$A$1:$A$288,'PY1 Data(H)'!$A$1:$BR$288))</f>
        <v>0</v>
      </c>
      <c r="AG197" s="176" cm="1">
        <f t="array" ref="AG197">_xlfn.XLOOKUP(AG$1,'PY1 Data(H)'!$A$1:$BR$1,_xlfn.XLOOKUP($A197,'PY1 Data(H)'!$A$1:$A$288,'PY1 Data(H)'!$A$1:$BR$288))</f>
        <v>0</v>
      </c>
      <c r="AH197" s="176" cm="1">
        <f t="array" ref="AH197">_xlfn.XLOOKUP(AH$1,'PY1 Data(H)'!$A$1:$BR$1,_xlfn.XLOOKUP($A197,'PY1 Data(H)'!$A$1:$A$288,'PY1 Data(H)'!$A$1:$BR$288))</f>
        <v>0</v>
      </c>
      <c r="AI197" s="176" cm="1">
        <f t="array" ref="AI197">_xlfn.XLOOKUP(AI$1,'PY1 Data(H)'!$A$1:$BR$1,_xlfn.XLOOKUP($A197,'PY1 Data(H)'!$A$1:$A$288,'PY1 Data(H)'!$A$1:$BR$288))</f>
        <v>0</v>
      </c>
      <c r="AJ197" s="176" cm="1">
        <f t="array" ref="AJ197">_xlfn.XLOOKUP(AJ$1,'PY1 Data(H)'!$A$1:$BR$1,_xlfn.XLOOKUP($A197,'PY1 Data(H)'!$A$1:$A$288,'PY1 Data(H)'!$A$1:$BR$288))</f>
        <v>0</v>
      </c>
      <c r="AK197" s="176" cm="1">
        <f t="array" ref="AK197">_xlfn.XLOOKUP(AK$1,'PY1 Data(H)'!$A$1:$BR$1,_xlfn.XLOOKUP($A197,'PY1 Data(H)'!$A$1:$A$288,'PY1 Data(H)'!$A$1:$BR$288))</f>
        <v>0</v>
      </c>
      <c r="AL197" s="176" cm="1">
        <f t="array" ref="AL197">_xlfn.XLOOKUP(AL$1,'PY1 Data(H)'!$A$1:$BR$1,_xlfn.XLOOKUP($A197,'PY1 Data(H)'!$A$1:$A$288,'PY1 Data(H)'!$A$1:$BR$288))</f>
        <v>0</v>
      </c>
      <c r="AM197" s="176" cm="1">
        <f t="array" ref="AM197">_xlfn.XLOOKUP(AM$1,'PY1 Data(H)'!$A$1:$BR$1,_xlfn.XLOOKUP($A197,'PY1 Data(H)'!$A$1:$A$288,'PY1 Data(H)'!$A$1:$BR$288))</f>
        <v>0</v>
      </c>
      <c r="AN197" s="176" cm="1">
        <f t="array" ref="AN197">_xlfn.XLOOKUP(AN$1,'PY1 Data(H)'!$A$1:$BR$1,_xlfn.XLOOKUP($A197,'PY1 Data(H)'!$A$1:$A$288,'PY1 Data(H)'!$A$1:$BR$288))</f>
        <v>0</v>
      </c>
      <c r="AO197" s="176" cm="1">
        <f t="array" ref="AO197">_xlfn.XLOOKUP(AO$1,'PY1 Data(H)'!$A$1:$BR$1,_xlfn.XLOOKUP($A197,'PY1 Data(H)'!$A$1:$A$288,'PY1 Data(H)'!$A$1:$BR$288))</f>
        <v>0</v>
      </c>
      <c r="AP197" s="176" cm="1">
        <f t="array" ref="AP197">_xlfn.XLOOKUP(AP$1,'PY1 Data(H)'!$A$1:$BR$1,_xlfn.XLOOKUP($A197,'PY1 Data(H)'!$A$1:$A$288,'PY1 Data(H)'!$A$1:$BR$288))</f>
        <v>0</v>
      </c>
      <c r="AQ197" s="176" cm="1">
        <f t="array" ref="AQ197">_xlfn.XLOOKUP(AQ$1,'PY1 Data(H)'!$A$1:$BR$1,_xlfn.XLOOKUP($A197,'PY1 Data(H)'!$A$1:$A$288,'PY1 Data(H)'!$A$1:$BR$288))</f>
        <v>0</v>
      </c>
      <c r="AR197" s="176" cm="1">
        <f t="array" ref="AR197">_xlfn.XLOOKUP(AR$1,'PY1 Data(H)'!$A$1:$BR$1,_xlfn.XLOOKUP($A197,'PY1 Data(H)'!$A$1:$A$288,'PY1 Data(H)'!$A$1:$BR$288))</f>
        <v>0</v>
      </c>
      <c r="AS197" s="176" cm="1">
        <f t="array" ref="AS197">_xlfn.XLOOKUP(AS$1,'PY1 Data(H)'!$A$1:$BR$1,_xlfn.XLOOKUP($A197,'PY1 Data(H)'!$A$1:$A$288,'PY1 Data(H)'!$A$1:$BR$288))</f>
        <v>0</v>
      </c>
      <c r="AT197" s="176" cm="1">
        <f t="array" ref="AT197">_xlfn.XLOOKUP(AT$1,'PY1 Data(H)'!$A$1:$BR$1,_xlfn.XLOOKUP($A197,'PY1 Data(H)'!$A$1:$A$288,'PY1 Data(H)'!$A$1:$BR$288))</f>
        <v>0</v>
      </c>
      <c r="AU197" s="176" cm="1">
        <f t="array" ref="AU197">_xlfn.XLOOKUP(AU$1,'PY1 Data(H)'!$A$1:$BR$1,_xlfn.XLOOKUP($A197,'PY1 Data(H)'!$A$1:$A$288,'PY1 Data(H)'!$A$1:$BR$288))</f>
        <v>0</v>
      </c>
      <c r="AV197" s="176" cm="1">
        <f t="array" ref="AV197">_xlfn.XLOOKUP(AV$1,'PY1 Data(H)'!$A$1:$BR$1,_xlfn.XLOOKUP($A197,'PY1 Data(H)'!$A$1:$A$288,'PY1 Data(H)'!$A$1:$BR$288))</f>
        <v>0</v>
      </c>
      <c r="AW197" s="176" cm="1">
        <f t="array" ref="AW197">_xlfn.XLOOKUP(AW$1,'PY1 Data(H)'!$A$1:$BR$1,_xlfn.XLOOKUP($A197,'PY1 Data(H)'!$A$1:$A$288,'PY1 Data(H)'!$A$1:$BR$288))</f>
        <v>0</v>
      </c>
      <c r="AX197" s="176" cm="1">
        <f t="array" ref="AX197">_xlfn.XLOOKUP(AX$1,'PY1 Data(H)'!$A$1:$BR$1,_xlfn.XLOOKUP($A197,'PY1 Data(H)'!$A$1:$A$288,'PY1 Data(H)'!$A$1:$BR$288))</f>
        <v>0</v>
      </c>
      <c r="AY197" s="176" cm="1">
        <f t="array" ref="AY197">_xlfn.XLOOKUP(AY$1,'PY1 Data(H)'!$A$1:$BR$1,_xlfn.XLOOKUP($A197,'PY1 Data(H)'!$A$1:$A$288,'PY1 Data(H)'!$A$1:$BR$288))</f>
        <v>0</v>
      </c>
      <c r="AZ197" s="176" cm="1">
        <f t="array" ref="AZ197">_xlfn.XLOOKUP(AZ$1,'PY1 Data(H)'!$A$1:$BR$1,_xlfn.XLOOKUP($A197,'PY1 Data(H)'!$A$1:$A$288,'PY1 Data(H)'!$A$1:$BR$288))</f>
        <v>0</v>
      </c>
    </row>
    <row r="198" spans="1:52" x14ac:dyDescent="0.3">
      <c r="D198" s="176" t="e" cm="1">
        <f t="array" ref="D198">_xlfn.XLOOKUP(D$1,'PY1 Data(H)'!$A$1:$BR$1,_xlfn.XLOOKUP($A198,'PY1 Data(H)'!$A$1:$A$288,'PY1 Data(H)'!$A$1:$BR$288))</f>
        <v>#N/A</v>
      </c>
      <c r="E198" s="176" t="e" cm="1">
        <f t="array" ref="E198">_xlfn.XLOOKUP(E$1,'PY1 Data(H)'!$A$1:$BR$1,_xlfn.XLOOKUP($A198,'PY1 Data(H)'!$A$1:$A$288,'PY1 Data(H)'!$A$1:$BR$288))</f>
        <v>#N/A</v>
      </c>
      <c r="F198" s="176" t="e" cm="1">
        <f t="array" ref="F198">_xlfn.XLOOKUP(F$1,'PY1 Data(H)'!$A$1:$BR$1,_xlfn.XLOOKUP($A198,'PY1 Data(H)'!$A$1:$A$288,'PY1 Data(H)'!$A$1:$BR$288))</f>
        <v>#N/A</v>
      </c>
      <c r="G198" s="176" t="e" cm="1">
        <f t="array" ref="G198">_xlfn.XLOOKUP(G$1,'PY1 Data(H)'!$A$1:$BR$1,_xlfn.XLOOKUP($A198,'PY1 Data(H)'!$A$1:$A$288,'PY1 Data(H)'!$A$1:$BR$288))</f>
        <v>#N/A</v>
      </c>
      <c r="H198" s="176" t="e" cm="1">
        <f t="array" ref="H198">_xlfn.XLOOKUP(H$1,'PY1 Data(H)'!$A$1:$BR$1,_xlfn.XLOOKUP($A198,'PY1 Data(H)'!$A$1:$A$288,'PY1 Data(H)'!$A$1:$BR$288))</f>
        <v>#N/A</v>
      </c>
      <c r="I198" s="176" t="e" cm="1">
        <f t="array" ref="I198">_xlfn.XLOOKUP(I$1,'PY1 Data(H)'!$A$1:$BR$1,_xlfn.XLOOKUP($A198,'PY1 Data(H)'!$A$1:$A$288,'PY1 Data(H)'!$A$1:$BR$288))</f>
        <v>#N/A</v>
      </c>
      <c r="J198" s="176" t="e" cm="1">
        <f t="array" ref="J198">_xlfn.XLOOKUP(J$1,'PY1 Data(H)'!$A$1:$BR$1,_xlfn.XLOOKUP($A198,'PY1 Data(H)'!$A$1:$A$288,'PY1 Data(H)'!$A$1:$BR$288))</f>
        <v>#N/A</v>
      </c>
      <c r="K198" s="176" t="e" cm="1">
        <f t="array" ref="K198">_xlfn.XLOOKUP(K$1,'PY1 Data(H)'!$A$1:$BR$1,_xlfn.XLOOKUP($A198,'PY1 Data(H)'!$A$1:$A$288,'PY1 Data(H)'!$A$1:$BR$288))</f>
        <v>#N/A</v>
      </c>
      <c r="L198" s="176" t="e" cm="1">
        <f t="array" ref="L198">_xlfn.XLOOKUP(L$1,'PY1 Data(H)'!$A$1:$BR$1,_xlfn.XLOOKUP($A198,'PY1 Data(H)'!$A$1:$A$288,'PY1 Data(H)'!$A$1:$BR$288))</f>
        <v>#N/A</v>
      </c>
      <c r="M198" s="176" t="e" cm="1">
        <f t="array" ref="M198">_xlfn.XLOOKUP(M$1,'PY1 Data(H)'!$A$1:$BR$1,_xlfn.XLOOKUP($A198,'PY1 Data(H)'!$A$1:$A$288,'PY1 Data(H)'!$A$1:$BR$288))</f>
        <v>#N/A</v>
      </c>
      <c r="N198" s="176" t="e" cm="1">
        <f t="array" ref="N198">_xlfn.XLOOKUP(N$1,'PY1 Data(H)'!$A$1:$BR$1,_xlfn.XLOOKUP($A198,'PY1 Data(H)'!$A$1:$A$288,'PY1 Data(H)'!$A$1:$BR$288))</f>
        <v>#N/A</v>
      </c>
      <c r="O198" s="176" t="e" cm="1">
        <f t="array" ref="O198">_xlfn.XLOOKUP(O$1,'PY1 Data(H)'!$A$1:$BR$1,_xlfn.XLOOKUP($A198,'PY1 Data(H)'!$A$1:$A$288,'PY1 Data(H)'!$A$1:$BR$288))</f>
        <v>#N/A</v>
      </c>
      <c r="P198" s="176" t="e" cm="1">
        <f t="array" ref="P198">_xlfn.XLOOKUP(P$1,'PY1 Data(H)'!$A$1:$BR$1,_xlfn.XLOOKUP($A198,'PY1 Data(H)'!$A$1:$A$288,'PY1 Data(H)'!$A$1:$BR$288))</f>
        <v>#N/A</v>
      </c>
      <c r="Q198" s="176" t="e" cm="1">
        <f t="array" ref="Q198">_xlfn.XLOOKUP(Q$1,'PY1 Data(H)'!$A$1:$BR$1,_xlfn.XLOOKUP($A198,'PY1 Data(H)'!$A$1:$A$288,'PY1 Data(H)'!$A$1:$BR$288))</f>
        <v>#N/A</v>
      </c>
      <c r="R198" s="176" t="e" cm="1">
        <f t="array" ref="R198">_xlfn.XLOOKUP(R$1,'PY1 Data(H)'!$A$1:$BR$1,_xlfn.XLOOKUP($A198,'PY1 Data(H)'!$A$1:$A$288,'PY1 Data(H)'!$A$1:$BR$288))</f>
        <v>#N/A</v>
      </c>
      <c r="S198" s="176" t="e" cm="1">
        <f t="array" ref="S198">_xlfn.XLOOKUP(S$1,'PY1 Data(H)'!$A$1:$BR$1,_xlfn.XLOOKUP($A198,'PY1 Data(H)'!$A$1:$A$288,'PY1 Data(H)'!$A$1:$BR$288))</f>
        <v>#N/A</v>
      </c>
      <c r="T198" s="176" t="e" cm="1">
        <f t="array" ref="T198">_xlfn.XLOOKUP(T$1,'PY1 Data(H)'!$A$1:$BR$1,_xlfn.XLOOKUP($A198,'PY1 Data(H)'!$A$1:$A$288,'PY1 Data(H)'!$A$1:$BR$288))</f>
        <v>#N/A</v>
      </c>
      <c r="U198" s="176" t="e" cm="1">
        <f t="array" ref="U198">_xlfn.XLOOKUP(U$1,'PY1 Data(H)'!$A$1:$BR$1,_xlfn.XLOOKUP($A198,'PY1 Data(H)'!$A$1:$A$288,'PY1 Data(H)'!$A$1:$BR$288))</f>
        <v>#N/A</v>
      </c>
      <c r="V198" s="176" t="e" cm="1">
        <f t="array" ref="V198">_xlfn.XLOOKUP(V$1,'PY1 Data(H)'!$A$1:$BR$1,_xlfn.XLOOKUP($A198,'PY1 Data(H)'!$A$1:$A$288,'PY1 Data(H)'!$A$1:$BR$288))</f>
        <v>#N/A</v>
      </c>
      <c r="W198" s="176" t="e" cm="1">
        <f t="array" ref="W198">_xlfn.XLOOKUP(W$1,'PY1 Data(H)'!$A$1:$BR$1,_xlfn.XLOOKUP($A198,'PY1 Data(H)'!$A$1:$A$288,'PY1 Data(H)'!$A$1:$BR$288))</f>
        <v>#N/A</v>
      </c>
      <c r="X198" s="176" t="e" cm="1">
        <f t="array" ref="X198">_xlfn.XLOOKUP(X$1,'PY1 Data(H)'!$A$1:$BR$1,_xlfn.XLOOKUP($A198,'PY1 Data(H)'!$A$1:$A$288,'PY1 Data(H)'!$A$1:$BR$288))</f>
        <v>#N/A</v>
      </c>
      <c r="Y198" s="176" t="e" cm="1">
        <f t="array" ref="Y198">_xlfn.XLOOKUP(Y$1,'PY1 Data(H)'!$A$1:$BR$1,_xlfn.XLOOKUP($A198,'PY1 Data(H)'!$A$1:$A$288,'PY1 Data(H)'!$A$1:$BR$288))</f>
        <v>#N/A</v>
      </c>
      <c r="Z198" s="176" t="e" cm="1">
        <f t="array" ref="Z198">_xlfn.XLOOKUP(Z$1,'PY1 Data(H)'!$A$1:$BR$1,_xlfn.XLOOKUP($A198,'PY1 Data(H)'!$A$1:$A$288,'PY1 Data(H)'!$A$1:$BR$288))</f>
        <v>#N/A</v>
      </c>
      <c r="AA198" s="176" t="e" cm="1">
        <f t="array" ref="AA198">_xlfn.XLOOKUP(AA$1,'PY1 Data(H)'!$A$1:$BR$1,_xlfn.XLOOKUP($A198,'PY1 Data(H)'!$A$1:$A$288,'PY1 Data(H)'!$A$1:$BR$288))</f>
        <v>#N/A</v>
      </c>
      <c r="AB198" s="176" t="e" cm="1">
        <f t="array" ref="AB198">_xlfn.XLOOKUP(AB$1,'PY1 Data(H)'!$A$1:$BR$1,_xlfn.XLOOKUP($A198,'PY1 Data(H)'!$A$1:$A$288,'PY1 Data(H)'!$A$1:$BR$288))</f>
        <v>#N/A</v>
      </c>
      <c r="AC198" s="176" t="e" cm="1">
        <f t="array" ref="AC198">_xlfn.XLOOKUP(AC$1,'PY1 Data(H)'!$A$1:$BR$1,_xlfn.XLOOKUP($A198,'PY1 Data(H)'!$A$1:$A$288,'PY1 Data(H)'!$A$1:$BR$288))</f>
        <v>#N/A</v>
      </c>
      <c r="AD198" s="176" t="e" cm="1">
        <f t="array" ref="AD198">_xlfn.XLOOKUP(AD$1,'PY1 Data(H)'!$A$1:$BR$1,_xlfn.XLOOKUP($A198,'PY1 Data(H)'!$A$1:$A$288,'PY1 Data(H)'!$A$1:$BR$288))</f>
        <v>#N/A</v>
      </c>
      <c r="AE198" s="176" t="e" cm="1">
        <f t="array" ref="AE198">_xlfn.XLOOKUP(AE$1,'PY1 Data(H)'!$A$1:$BR$1,_xlfn.XLOOKUP($A198,'PY1 Data(H)'!$A$1:$A$288,'PY1 Data(H)'!$A$1:$BR$288))</f>
        <v>#N/A</v>
      </c>
      <c r="AF198" s="176" t="e" cm="1">
        <f t="array" ref="AF198">_xlfn.XLOOKUP(AF$1,'PY1 Data(H)'!$A$1:$BR$1,_xlfn.XLOOKUP($A198,'PY1 Data(H)'!$A$1:$A$288,'PY1 Data(H)'!$A$1:$BR$288))</f>
        <v>#N/A</v>
      </c>
      <c r="AG198" s="176" t="e" cm="1">
        <f t="array" ref="AG198">_xlfn.XLOOKUP(AG$1,'PY1 Data(H)'!$A$1:$BR$1,_xlfn.XLOOKUP($A198,'PY1 Data(H)'!$A$1:$A$288,'PY1 Data(H)'!$A$1:$BR$288))</f>
        <v>#N/A</v>
      </c>
      <c r="AH198" s="176" t="e" cm="1">
        <f t="array" ref="AH198">_xlfn.XLOOKUP(AH$1,'PY1 Data(H)'!$A$1:$BR$1,_xlfn.XLOOKUP($A198,'PY1 Data(H)'!$A$1:$A$288,'PY1 Data(H)'!$A$1:$BR$288))</f>
        <v>#N/A</v>
      </c>
      <c r="AI198" s="176" t="e" cm="1">
        <f t="array" ref="AI198">_xlfn.XLOOKUP(AI$1,'PY1 Data(H)'!$A$1:$BR$1,_xlfn.XLOOKUP($A198,'PY1 Data(H)'!$A$1:$A$288,'PY1 Data(H)'!$A$1:$BR$288))</f>
        <v>#N/A</v>
      </c>
      <c r="AJ198" s="176" t="e" cm="1">
        <f t="array" ref="AJ198">_xlfn.XLOOKUP(AJ$1,'PY1 Data(H)'!$A$1:$BR$1,_xlfn.XLOOKUP($A198,'PY1 Data(H)'!$A$1:$A$288,'PY1 Data(H)'!$A$1:$BR$288))</f>
        <v>#N/A</v>
      </c>
      <c r="AK198" s="176" t="e" cm="1">
        <f t="array" ref="AK198">_xlfn.XLOOKUP(AK$1,'PY1 Data(H)'!$A$1:$BR$1,_xlfn.XLOOKUP($A198,'PY1 Data(H)'!$A$1:$A$288,'PY1 Data(H)'!$A$1:$BR$288))</f>
        <v>#N/A</v>
      </c>
      <c r="AL198" s="176" t="e" cm="1">
        <f t="array" ref="AL198">_xlfn.XLOOKUP(AL$1,'PY1 Data(H)'!$A$1:$BR$1,_xlfn.XLOOKUP($A198,'PY1 Data(H)'!$A$1:$A$288,'PY1 Data(H)'!$A$1:$BR$288))</f>
        <v>#N/A</v>
      </c>
      <c r="AM198" s="176" t="e" cm="1">
        <f t="array" ref="AM198">_xlfn.XLOOKUP(AM$1,'PY1 Data(H)'!$A$1:$BR$1,_xlfn.XLOOKUP($A198,'PY1 Data(H)'!$A$1:$A$288,'PY1 Data(H)'!$A$1:$BR$288))</f>
        <v>#N/A</v>
      </c>
      <c r="AN198" s="176" t="e" cm="1">
        <f t="array" ref="AN198">_xlfn.XLOOKUP(AN$1,'PY1 Data(H)'!$A$1:$BR$1,_xlfn.XLOOKUP($A198,'PY1 Data(H)'!$A$1:$A$288,'PY1 Data(H)'!$A$1:$BR$288))</f>
        <v>#N/A</v>
      </c>
      <c r="AO198" s="176" t="e" cm="1">
        <f t="array" ref="AO198">_xlfn.XLOOKUP(AO$1,'PY1 Data(H)'!$A$1:$BR$1,_xlfn.XLOOKUP($A198,'PY1 Data(H)'!$A$1:$A$288,'PY1 Data(H)'!$A$1:$BR$288))</f>
        <v>#N/A</v>
      </c>
      <c r="AP198" s="176" t="e" cm="1">
        <f t="array" ref="AP198">_xlfn.XLOOKUP(AP$1,'PY1 Data(H)'!$A$1:$BR$1,_xlfn.XLOOKUP($A198,'PY1 Data(H)'!$A$1:$A$288,'PY1 Data(H)'!$A$1:$BR$288))</f>
        <v>#N/A</v>
      </c>
      <c r="AQ198" s="176" t="e" cm="1">
        <f t="array" ref="AQ198">_xlfn.XLOOKUP(AQ$1,'PY1 Data(H)'!$A$1:$BR$1,_xlfn.XLOOKUP($A198,'PY1 Data(H)'!$A$1:$A$288,'PY1 Data(H)'!$A$1:$BR$288))</f>
        <v>#N/A</v>
      </c>
      <c r="AR198" s="176" t="e" cm="1">
        <f t="array" ref="AR198">_xlfn.XLOOKUP(AR$1,'PY1 Data(H)'!$A$1:$BR$1,_xlfn.XLOOKUP($A198,'PY1 Data(H)'!$A$1:$A$288,'PY1 Data(H)'!$A$1:$BR$288))</f>
        <v>#N/A</v>
      </c>
      <c r="AS198" s="176" t="e" cm="1">
        <f t="array" ref="AS198">_xlfn.XLOOKUP(AS$1,'PY1 Data(H)'!$A$1:$BR$1,_xlfn.XLOOKUP($A198,'PY1 Data(H)'!$A$1:$A$288,'PY1 Data(H)'!$A$1:$BR$288))</f>
        <v>#N/A</v>
      </c>
      <c r="AT198" s="176" t="e" cm="1">
        <f t="array" ref="AT198">_xlfn.XLOOKUP(AT$1,'PY1 Data(H)'!$A$1:$BR$1,_xlfn.XLOOKUP($A198,'PY1 Data(H)'!$A$1:$A$288,'PY1 Data(H)'!$A$1:$BR$288))</f>
        <v>#N/A</v>
      </c>
      <c r="AU198" s="176" t="e" cm="1">
        <f t="array" ref="AU198">_xlfn.XLOOKUP(AU$1,'PY1 Data(H)'!$A$1:$BR$1,_xlfn.XLOOKUP($A198,'PY1 Data(H)'!$A$1:$A$288,'PY1 Data(H)'!$A$1:$BR$288))</f>
        <v>#N/A</v>
      </c>
      <c r="AV198" s="176" t="e" cm="1">
        <f t="array" ref="AV198">_xlfn.XLOOKUP(AV$1,'PY1 Data(H)'!$A$1:$BR$1,_xlfn.XLOOKUP($A198,'PY1 Data(H)'!$A$1:$A$288,'PY1 Data(H)'!$A$1:$BR$288))</f>
        <v>#N/A</v>
      </c>
      <c r="AW198" s="176" t="e" cm="1">
        <f t="array" ref="AW198">_xlfn.XLOOKUP(AW$1,'PY1 Data(H)'!$A$1:$BR$1,_xlfn.XLOOKUP($A198,'PY1 Data(H)'!$A$1:$A$288,'PY1 Data(H)'!$A$1:$BR$288))</f>
        <v>#N/A</v>
      </c>
      <c r="AX198" s="176" t="e" cm="1">
        <f t="array" ref="AX198">_xlfn.XLOOKUP(AX$1,'PY1 Data(H)'!$A$1:$BR$1,_xlfn.XLOOKUP($A198,'PY1 Data(H)'!$A$1:$A$288,'PY1 Data(H)'!$A$1:$BR$288))</f>
        <v>#N/A</v>
      </c>
      <c r="AY198" s="176" t="e" cm="1">
        <f t="array" ref="AY198">_xlfn.XLOOKUP(AY$1,'PY1 Data(H)'!$A$1:$BR$1,_xlfn.XLOOKUP($A198,'PY1 Data(H)'!$A$1:$A$288,'PY1 Data(H)'!$A$1:$BR$288))</f>
        <v>#N/A</v>
      </c>
      <c r="AZ198" s="176" t="e" cm="1">
        <f t="array" ref="AZ198">_xlfn.XLOOKUP(AZ$1,'PY1 Data(H)'!$A$1:$BR$1,_xlfn.XLOOKUP($A198,'PY1 Data(H)'!$A$1:$A$288,'PY1 Data(H)'!$A$1:$BR$288))</f>
        <v>#N/A</v>
      </c>
    </row>
    <row r="199" spans="1:52" x14ac:dyDescent="0.3">
      <c r="A199">
        <v>337</v>
      </c>
      <c r="D199" s="176" cm="1">
        <f t="array" ref="D199">_xlfn.XLOOKUP(D$1,'PY1 Data(H)'!$A$1:$BR$1,_xlfn.XLOOKUP($A199,'PY1 Data(H)'!$A$1:$A$288,'PY1 Data(H)'!$A$1:$BR$288))</f>
        <v>0</v>
      </c>
      <c r="E199" s="176" cm="1">
        <f t="array" ref="E199">_xlfn.XLOOKUP(E$1,'PY1 Data(H)'!$A$1:$BR$1,_xlfn.XLOOKUP($A199,'PY1 Data(H)'!$A$1:$A$288,'PY1 Data(H)'!$A$1:$BR$288))</f>
        <v>0</v>
      </c>
      <c r="F199" s="176" cm="1">
        <f t="array" ref="F199">_xlfn.XLOOKUP(F$1,'PY1 Data(H)'!$A$1:$BR$1,_xlfn.XLOOKUP($A199,'PY1 Data(H)'!$A$1:$A$288,'PY1 Data(H)'!$A$1:$BR$288))</f>
        <v>0</v>
      </c>
      <c r="G199" s="176" cm="1">
        <f t="array" ref="G199">_xlfn.XLOOKUP(G$1,'PY1 Data(H)'!$A$1:$BR$1,_xlfn.XLOOKUP($A199,'PY1 Data(H)'!$A$1:$A$288,'PY1 Data(H)'!$A$1:$BR$288))</f>
        <v>0</v>
      </c>
      <c r="H199" s="176" cm="1">
        <f t="array" ref="H199">_xlfn.XLOOKUP(H$1,'PY1 Data(H)'!$A$1:$BR$1,_xlfn.XLOOKUP($A199,'PY1 Data(H)'!$A$1:$A$288,'PY1 Data(H)'!$A$1:$BR$288))</f>
        <v>0</v>
      </c>
      <c r="I199" s="176" cm="1">
        <f t="array" ref="I199">_xlfn.XLOOKUP(I$1,'PY1 Data(H)'!$A$1:$BR$1,_xlfn.XLOOKUP($A199,'PY1 Data(H)'!$A$1:$A$288,'PY1 Data(H)'!$A$1:$BR$288))</f>
        <v>0</v>
      </c>
      <c r="J199" s="176" cm="1">
        <f t="array" ref="J199">_xlfn.XLOOKUP(J$1,'PY1 Data(H)'!$A$1:$BR$1,_xlfn.XLOOKUP($A199,'PY1 Data(H)'!$A$1:$A$288,'PY1 Data(H)'!$A$1:$BR$288))</f>
        <v>0</v>
      </c>
      <c r="K199" s="176" cm="1">
        <f t="array" ref="K199">_xlfn.XLOOKUP(K$1,'PY1 Data(H)'!$A$1:$BR$1,_xlfn.XLOOKUP($A199,'PY1 Data(H)'!$A$1:$A$288,'PY1 Data(H)'!$A$1:$BR$288))</f>
        <v>0</v>
      </c>
      <c r="L199" s="176" cm="1">
        <f t="array" ref="L199">_xlfn.XLOOKUP(L$1,'PY1 Data(H)'!$A$1:$BR$1,_xlfn.XLOOKUP($A199,'PY1 Data(H)'!$A$1:$A$288,'PY1 Data(H)'!$A$1:$BR$288))</f>
        <v>0</v>
      </c>
      <c r="M199" s="176" cm="1">
        <f t="array" ref="M199">_xlfn.XLOOKUP(M$1,'PY1 Data(H)'!$A$1:$BR$1,_xlfn.XLOOKUP($A199,'PY1 Data(H)'!$A$1:$A$288,'PY1 Data(H)'!$A$1:$BR$288))</f>
        <v>0</v>
      </c>
      <c r="N199" s="176" cm="1">
        <f t="array" ref="N199">_xlfn.XLOOKUP(N$1,'PY1 Data(H)'!$A$1:$BR$1,_xlfn.XLOOKUP($A199,'PY1 Data(H)'!$A$1:$A$288,'PY1 Data(H)'!$A$1:$BR$288))</f>
        <v>0</v>
      </c>
      <c r="O199" s="176" cm="1">
        <f t="array" ref="O199">_xlfn.XLOOKUP(O$1,'PY1 Data(H)'!$A$1:$BR$1,_xlfn.XLOOKUP($A199,'PY1 Data(H)'!$A$1:$A$288,'PY1 Data(H)'!$A$1:$BR$288))</f>
        <v>0</v>
      </c>
      <c r="P199" s="176" cm="1">
        <f t="array" ref="P199">_xlfn.XLOOKUP(P$1,'PY1 Data(H)'!$A$1:$BR$1,_xlfn.XLOOKUP($A199,'PY1 Data(H)'!$A$1:$A$288,'PY1 Data(H)'!$A$1:$BR$288))</f>
        <v>0</v>
      </c>
      <c r="Q199" s="176" cm="1">
        <f t="array" ref="Q199">_xlfn.XLOOKUP(Q$1,'PY1 Data(H)'!$A$1:$BR$1,_xlfn.XLOOKUP($A199,'PY1 Data(H)'!$A$1:$A$288,'PY1 Data(H)'!$A$1:$BR$288))</f>
        <v>0</v>
      </c>
      <c r="R199" s="176" cm="1">
        <f t="array" ref="R199">_xlfn.XLOOKUP(R$1,'PY1 Data(H)'!$A$1:$BR$1,_xlfn.XLOOKUP($A199,'PY1 Data(H)'!$A$1:$A$288,'PY1 Data(H)'!$A$1:$BR$288))</f>
        <v>0</v>
      </c>
      <c r="S199" s="176" cm="1">
        <f t="array" ref="S199">_xlfn.XLOOKUP(S$1,'PY1 Data(H)'!$A$1:$BR$1,_xlfn.XLOOKUP($A199,'PY1 Data(H)'!$A$1:$A$288,'PY1 Data(H)'!$A$1:$BR$288))</f>
        <v>0</v>
      </c>
      <c r="T199" s="176" cm="1">
        <f t="array" ref="T199">_xlfn.XLOOKUP(T$1,'PY1 Data(H)'!$A$1:$BR$1,_xlfn.XLOOKUP($A199,'PY1 Data(H)'!$A$1:$A$288,'PY1 Data(H)'!$A$1:$BR$288))</f>
        <v>0</v>
      </c>
      <c r="U199" s="176" cm="1">
        <f t="array" ref="U199">_xlfn.XLOOKUP(U$1,'PY1 Data(H)'!$A$1:$BR$1,_xlfn.XLOOKUP($A199,'PY1 Data(H)'!$A$1:$A$288,'PY1 Data(H)'!$A$1:$BR$288))</f>
        <v>0</v>
      </c>
      <c r="V199" s="176" cm="1">
        <f t="array" ref="V199">_xlfn.XLOOKUP(V$1,'PY1 Data(H)'!$A$1:$BR$1,_xlfn.XLOOKUP($A199,'PY1 Data(H)'!$A$1:$A$288,'PY1 Data(H)'!$A$1:$BR$288))</f>
        <v>0</v>
      </c>
      <c r="W199" s="176" cm="1">
        <f t="array" ref="W199">_xlfn.XLOOKUP(W$1,'PY1 Data(H)'!$A$1:$BR$1,_xlfn.XLOOKUP($A199,'PY1 Data(H)'!$A$1:$A$288,'PY1 Data(H)'!$A$1:$BR$288))</f>
        <v>0</v>
      </c>
      <c r="X199" s="176" cm="1">
        <f t="array" ref="X199">_xlfn.XLOOKUP(X$1,'PY1 Data(H)'!$A$1:$BR$1,_xlfn.XLOOKUP($A199,'PY1 Data(H)'!$A$1:$A$288,'PY1 Data(H)'!$A$1:$BR$288))</f>
        <v>0</v>
      </c>
      <c r="Y199" s="176" cm="1">
        <f t="array" ref="Y199">_xlfn.XLOOKUP(Y$1,'PY1 Data(H)'!$A$1:$BR$1,_xlfn.XLOOKUP($A199,'PY1 Data(H)'!$A$1:$A$288,'PY1 Data(H)'!$A$1:$BR$288))</f>
        <v>0</v>
      </c>
      <c r="Z199" s="176" cm="1">
        <f t="array" ref="Z199">_xlfn.XLOOKUP(Z$1,'PY1 Data(H)'!$A$1:$BR$1,_xlfn.XLOOKUP($A199,'PY1 Data(H)'!$A$1:$A$288,'PY1 Data(H)'!$A$1:$BR$288))</f>
        <v>0</v>
      </c>
      <c r="AA199" s="176" cm="1">
        <f t="array" ref="AA199">_xlfn.XLOOKUP(AA$1,'PY1 Data(H)'!$A$1:$BR$1,_xlfn.XLOOKUP($A199,'PY1 Data(H)'!$A$1:$A$288,'PY1 Data(H)'!$A$1:$BR$288))</f>
        <v>0</v>
      </c>
      <c r="AB199" s="176" cm="1">
        <f t="array" ref="AB199">_xlfn.XLOOKUP(AB$1,'PY1 Data(H)'!$A$1:$BR$1,_xlfn.XLOOKUP($A199,'PY1 Data(H)'!$A$1:$A$288,'PY1 Data(H)'!$A$1:$BR$288))</f>
        <v>0</v>
      </c>
      <c r="AC199" s="176" cm="1">
        <f t="array" ref="AC199">_xlfn.XLOOKUP(AC$1,'PY1 Data(H)'!$A$1:$BR$1,_xlfn.XLOOKUP($A199,'PY1 Data(H)'!$A$1:$A$288,'PY1 Data(H)'!$A$1:$BR$288))</f>
        <v>0</v>
      </c>
      <c r="AD199" s="176" cm="1">
        <f t="array" ref="AD199">_xlfn.XLOOKUP(AD$1,'PY1 Data(H)'!$A$1:$BR$1,_xlfn.XLOOKUP($A199,'PY1 Data(H)'!$A$1:$A$288,'PY1 Data(H)'!$A$1:$BR$288))</f>
        <v>0</v>
      </c>
      <c r="AE199" s="176" cm="1">
        <f t="array" ref="AE199">_xlfn.XLOOKUP(AE$1,'PY1 Data(H)'!$A$1:$BR$1,_xlfn.XLOOKUP($A199,'PY1 Data(H)'!$A$1:$A$288,'PY1 Data(H)'!$A$1:$BR$288))</f>
        <v>0</v>
      </c>
      <c r="AF199" s="176" cm="1">
        <f t="array" ref="AF199">_xlfn.XLOOKUP(AF$1,'PY1 Data(H)'!$A$1:$BR$1,_xlfn.XLOOKUP($A199,'PY1 Data(H)'!$A$1:$A$288,'PY1 Data(H)'!$A$1:$BR$288))</f>
        <v>0</v>
      </c>
      <c r="AG199" s="176" cm="1">
        <f t="array" ref="AG199">_xlfn.XLOOKUP(AG$1,'PY1 Data(H)'!$A$1:$BR$1,_xlfn.XLOOKUP($A199,'PY1 Data(H)'!$A$1:$A$288,'PY1 Data(H)'!$A$1:$BR$288))</f>
        <v>0</v>
      </c>
      <c r="AH199" s="176" cm="1">
        <f t="array" ref="AH199">_xlfn.XLOOKUP(AH$1,'PY1 Data(H)'!$A$1:$BR$1,_xlfn.XLOOKUP($A199,'PY1 Data(H)'!$A$1:$A$288,'PY1 Data(H)'!$A$1:$BR$288))</f>
        <v>0</v>
      </c>
      <c r="AI199" s="176" cm="1">
        <f t="array" ref="AI199">_xlfn.XLOOKUP(AI$1,'PY1 Data(H)'!$A$1:$BR$1,_xlfn.XLOOKUP($A199,'PY1 Data(H)'!$A$1:$A$288,'PY1 Data(H)'!$A$1:$BR$288))</f>
        <v>0</v>
      </c>
      <c r="AJ199" s="176" cm="1">
        <f t="array" ref="AJ199">_xlfn.XLOOKUP(AJ$1,'PY1 Data(H)'!$A$1:$BR$1,_xlfn.XLOOKUP($A199,'PY1 Data(H)'!$A$1:$A$288,'PY1 Data(H)'!$A$1:$BR$288))</f>
        <v>0</v>
      </c>
      <c r="AK199" s="176" cm="1">
        <f t="array" ref="AK199">_xlfn.XLOOKUP(AK$1,'PY1 Data(H)'!$A$1:$BR$1,_xlfn.XLOOKUP($A199,'PY1 Data(H)'!$A$1:$A$288,'PY1 Data(H)'!$A$1:$BR$288))</f>
        <v>0</v>
      </c>
      <c r="AL199" s="176" cm="1">
        <f t="array" ref="AL199">_xlfn.XLOOKUP(AL$1,'PY1 Data(H)'!$A$1:$BR$1,_xlfn.XLOOKUP($A199,'PY1 Data(H)'!$A$1:$A$288,'PY1 Data(H)'!$A$1:$BR$288))</f>
        <v>0</v>
      </c>
      <c r="AM199" s="176" cm="1">
        <f t="array" ref="AM199">_xlfn.XLOOKUP(AM$1,'PY1 Data(H)'!$A$1:$BR$1,_xlfn.XLOOKUP($A199,'PY1 Data(H)'!$A$1:$A$288,'PY1 Data(H)'!$A$1:$BR$288))</f>
        <v>0</v>
      </c>
      <c r="AN199" s="176" cm="1">
        <f t="array" ref="AN199">_xlfn.XLOOKUP(AN$1,'PY1 Data(H)'!$A$1:$BR$1,_xlfn.XLOOKUP($A199,'PY1 Data(H)'!$A$1:$A$288,'PY1 Data(H)'!$A$1:$BR$288))</f>
        <v>0</v>
      </c>
      <c r="AO199" s="176" cm="1">
        <f t="array" ref="AO199">_xlfn.XLOOKUP(AO$1,'PY1 Data(H)'!$A$1:$BR$1,_xlfn.XLOOKUP($A199,'PY1 Data(H)'!$A$1:$A$288,'PY1 Data(H)'!$A$1:$BR$288))</f>
        <v>0</v>
      </c>
      <c r="AP199" s="176" cm="1">
        <f t="array" ref="AP199">_xlfn.XLOOKUP(AP$1,'PY1 Data(H)'!$A$1:$BR$1,_xlfn.XLOOKUP($A199,'PY1 Data(H)'!$A$1:$A$288,'PY1 Data(H)'!$A$1:$BR$288))</f>
        <v>0</v>
      </c>
      <c r="AQ199" s="176" cm="1">
        <f t="array" ref="AQ199">_xlfn.XLOOKUP(AQ$1,'PY1 Data(H)'!$A$1:$BR$1,_xlfn.XLOOKUP($A199,'PY1 Data(H)'!$A$1:$A$288,'PY1 Data(H)'!$A$1:$BR$288))</f>
        <v>0</v>
      </c>
      <c r="AR199" s="176" cm="1">
        <f t="array" ref="AR199">_xlfn.XLOOKUP(AR$1,'PY1 Data(H)'!$A$1:$BR$1,_xlfn.XLOOKUP($A199,'PY1 Data(H)'!$A$1:$A$288,'PY1 Data(H)'!$A$1:$BR$288))</f>
        <v>0</v>
      </c>
      <c r="AS199" s="176" cm="1">
        <f t="array" ref="AS199">_xlfn.XLOOKUP(AS$1,'PY1 Data(H)'!$A$1:$BR$1,_xlfn.XLOOKUP($A199,'PY1 Data(H)'!$A$1:$A$288,'PY1 Data(H)'!$A$1:$BR$288))</f>
        <v>0</v>
      </c>
      <c r="AT199" s="176" cm="1">
        <f t="array" ref="AT199">_xlfn.XLOOKUP(AT$1,'PY1 Data(H)'!$A$1:$BR$1,_xlfn.XLOOKUP($A199,'PY1 Data(H)'!$A$1:$A$288,'PY1 Data(H)'!$A$1:$BR$288))</f>
        <v>0</v>
      </c>
      <c r="AU199" s="176" cm="1">
        <f t="array" ref="AU199">_xlfn.XLOOKUP(AU$1,'PY1 Data(H)'!$A$1:$BR$1,_xlfn.XLOOKUP($A199,'PY1 Data(H)'!$A$1:$A$288,'PY1 Data(H)'!$A$1:$BR$288))</f>
        <v>0</v>
      </c>
      <c r="AV199" s="176" cm="1">
        <f t="array" ref="AV199">_xlfn.XLOOKUP(AV$1,'PY1 Data(H)'!$A$1:$BR$1,_xlfn.XLOOKUP($A199,'PY1 Data(H)'!$A$1:$A$288,'PY1 Data(H)'!$A$1:$BR$288))</f>
        <v>0</v>
      </c>
      <c r="AW199" s="176" cm="1">
        <f t="array" ref="AW199">_xlfn.XLOOKUP(AW$1,'PY1 Data(H)'!$A$1:$BR$1,_xlfn.XLOOKUP($A199,'PY1 Data(H)'!$A$1:$A$288,'PY1 Data(H)'!$A$1:$BR$288))</f>
        <v>0</v>
      </c>
      <c r="AX199" s="176" cm="1">
        <f t="array" ref="AX199">_xlfn.XLOOKUP(AX$1,'PY1 Data(H)'!$A$1:$BR$1,_xlfn.XLOOKUP($A199,'PY1 Data(H)'!$A$1:$A$288,'PY1 Data(H)'!$A$1:$BR$288))</f>
        <v>0</v>
      </c>
      <c r="AY199" s="176" cm="1">
        <f t="array" ref="AY199">_xlfn.XLOOKUP(AY$1,'PY1 Data(H)'!$A$1:$BR$1,_xlfn.XLOOKUP($A199,'PY1 Data(H)'!$A$1:$A$288,'PY1 Data(H)'!$A$1:$BR$288))</f>
        <v>0</v>
      </c>
      <c r="AZ199" s="176" cm="1">
        <f t="array" ref="AZ199">_xlfn.XLOOKUP(AZ$1,'PY1 Data(H)'!$A$1:$BR$1,_xlfn.XLOOKUP($A199,'PY1 Data(H)'!$A$1:$A$288,'PY1 Data(H)'!$A$1:$BR$288))</f>
        <v>0</v>
      </c>
    </row>
    <row r="200" spans="1:52" x14ac:dyDescent="0.3">
      <c r="A200">
        <v>343</v>
      </c>
      <c r="D200" s="176" cm="1">
        <f t="array" ref="D200">_xlfn.XLOOKUP(D$1,'PY1 Data(H)'!$A$1:$BR$1,_xlfn.XLOOKUP($A200,'PY1 Data(H)'!$A$1:$A$288,'PY1 Data(H)'!$A$1:$BR$288))</f>
        <v>0</v>
      </c>
      <c r="E200" s="176" cm="1">
        <f t="array" ref="E200">_xlfn.XLOOKUP(E$1,'PY1 Data(H)'!$A$1:$BR$1,_xlfn.XLOOKUP($A200,'PY1 Data(H)'!$A$1:$A$288,'PY1 Data(H)'!$A$1:$BR$288))</f>
        <v>0</v>
      </c>
      <c r="F200" s="176" cm="1">
        <f t="array" ref="F200">_xlfn.XLOOKUP(F$1,'PY1 Data(H)'!$A$1:$BR$1,_xlfn.XLOOKUP($A200,'PY1 Data(H)'!$A$1:$A$288,'PY1 Data(H)'!$A$1:$BR$288))</f>
        <v>0</v>
      </c>
      <c r="G200" s="176" cm="1">
        <f t="array" ref="G200">_xlfn.XLOOKUP(G$1,'PY1 Data(H)'!$A$1:$BR$1,_xlfn.XLOOKUP($A200,'PY1 Data(H)'!$A$1:$A$288,'PY1 Data(H)'!$A$1:$BR$288))</f>
        <v>0</v>
      </c>
      <c r="H200" s="176" cm="1">
        <f t="array" ref="H200">_xlfn.XLOOKUP(H$1,'PY1 Data(H)'!$A$1:$BR$1,_xlfn.XLOOKUP($A200,'PY1 Data(H)'!$A$1:$A$288,'PY1 Data(H)'!$A$1:$BR$288))</f>
        <v>0</v>
      </c>
      <c r="I200" s="176" cm="1">
        <f t="array" ref="I200">_xlfn.XLOOKUP(I$1,'PY1 Data(H)'!$A$1:$BR$1,_xlfn.XLOOKUP($A200,'PY1 Data(H)'!$A$1:$A$288,'PY1 Data(H)'!$A$1:$BR$288))</f>
        <v>0</v>
      </c>
      <c r="J200" s="176" cm="1">
        <f t="array" ref="J200">_xlfn.XLOOKUP(J$1,'PY1 Data(H)'!$A$1:$BR$1,_xlfn.XLOOKUP($A200,'PY1 Data(H)'!$A$1:$A$288,'PY1 Data(H)'!$A$1:$BR$288))</f>
        <v>0</v>
      </c>
      <c r="K200" s="176" cm="1">
        <f t="array" ref="K200">_xlfn.XLOOKUP(K$1,'PY1 Data(H)'!$A$1:$BR$1,_xlfn.XLOOKUP($A200,'PY1 Data(H)'!$A$1:$A$288,'PY1 Data(H)'!$A$1:$BR$288))</f>
        <v>0</v>
      </c>
      <c r="L200" s="176" cm="1">
        <f t="array" ref="L200">_xlfn.XLOOKUP(L$1,'PY1 Data(H)'!$A$1:$BR$1,_xlfn.XLOOKUP($A200,'PY1 Data(H)'!$A$1:$A$288,'PY1 Data(H)'!$A$1:$BR$288))</f>
        <v>0</v>
      </c>
      <c r="M200" s="176" cm="1">
        <f t="array" ref="M200">_xlfn.XLOOKUP(M$1,'PY1 Data(H)'!$A$1:$BR$1,_xlfn.XLOOKUP($A200,'PY1 Data(H)'!$A$1:$A$288,'PY1 Data(H)'!$A$1:$BR$288))</f>
        <v>0</v>
      </c>
      <c r="N200" s="176" cm="1">
        <f t="array" ref="N200">_xlfn.XLOOKUP(N$1,'PY1 Data(H)'!$A$1:$BR$1,_xlfn.XLOOKUP($A200,'PY1 Data(H)'!$A$1:$A$288,'PY1 Data(H)'!$A$1:$BR$288))</f>
        <v>0</v>
      </c>
      <c r="O200" s="176" cm="1">
        <f t="array" ref="O200">_xlfn.XLOOKUP(O$1,'PY1 Data(H)'!$A$1:$BR$1,_xlfn.XLOOKUP($A200,'PY1 Data(H)'!$A$1:$A$288,'PY1 Data(H)'!$A$1:$BR$288))</f>
        <v>0</v>
      </c>
      <c r="P200" s="176" cm="1">
        <f t="array" ref="P200">_xlfn.XLOOKUP(P$1,'PY1 Data(H)'!$A$1:$BR$1,_xlfn.XLOOKUP($A200,'PY1 Data(H)'!$A$1:$A$288,'PY1 Data(H)'!$A$1:$BR$288))</f>
        <v>0</v>
      </c>
      <c r="Q200" s="176" cm="1">
        <f t="array" ref="Q200">_xlfn.XLOOKUP(Q$1,'PY1 Data(H)'!$A$1:$BR$1,_xlfn.XLOOKUP($A200,'PY1 Data(H)'!$A$1:$A$288,'PY1 Data(H)'!$A$1:$BR$288))</f>
        <v>0</v>
      </c>
      <c r="R200" s="176" cm="1">
        <f t="array" ref="R200">_xlfn.XLOOKUP(R$1,'PY1 Data(H)'!$A$1:$BR$1,_xlfn.XLOOKUP($A200,'PY1 Data(H)'!$A$1:$A$288,'PY1 Data(H)'!$A$1:$BR$288))</f>
        <v>0</v>
      </c>
      <c r="S200" s="176" cm="1">
        <f t="array" ref="S200">_xlfn.XLOOKUP(S$1,'PY1 Data(H)'!$A$1:$BR$1,_xlfn.XLOOKUP($A200,'PY1 Data(H)'!$A$1:$A$288,'PY1 Data(H)'!$A$1:$BR$288))</f>
        <v>0</v>
      </c>
      <c r="T200" s="176" cm="1">
        <f t="array" ref="T200">_xlfn.XLOOKUP(T$1,'PY1 Data(H)'!$A$1:$BR$1,_xlfn.XLOOKUP($A200,'PY1 Data(H)'!$A$1:$A$288,'PY1 Data(H)'!$A$1:$BR$288))</f>
        <v>0</v>
      </c>
      <c r="U200" s="176" cm="1">
        <f t="array" ref="U200">_xlfn.XLOOKUP(U$1,'PY1 Data(H)'!$A$1:$BR$1,_xlfn.XLOOKUP($A200,'PY1 Data(H)'!$A$1:$A$288,'PY1 Data(H)'!$A$1:$BR$288))</f>
        <v>0</v>
      </c>
      <c r="V200" s="176" cm="1">
        <f t="array" ref="V200">_xlfn.XLOOKUP(V$1,'PY1 Data(H)'!$A$1:$BR$1,_xlfn.XLOOKUP($A200,'PY1 Data(H)'!$A$1:$A$288,'PY1 Data(H)'!$A$1:$BR$288))</f>
        <v>0</v>
      </c>
      <c r="W200" s="176" cm="1">
        <f t="array" ref="W200">_xlfn.XLOOKUP(W$1,'PY1 Data(H)'!$A$1:$BR$1,_xlfn.XLOOKUP($A200,'PY1 Data(H)'!$A$1:$A$288,'PY1 Data(H)'!$A$1:$BR$288))</f>
        <v>0</v>
      </c>
      <c r="X200" s="176" cm="1">
        <f t="array" ref="X200">_xlfn.XLOOKUP(X$1,'PY1 Data(H)'!$A$1:$BR$1,_xlfn.XLOOKUP($A200,'PY1 Data(H)'!$A$1:$A$288,'PY1 Data(H)'!$A$1:$BR$288))</f>
        <v>0</v>
      </c>
      <c r="Y200" s="176" cm="1">
        <f t="array" ref="Y200">_xlfn.XLOOKUP(Y$1,'PY1 Data(H)'!$A$1:$BR$1,_xlfn.XLOOKUP($A200,'PY1 Data(H)'!$A$1:$A$288,'PY1 Data(H)'!$A$1:$BR$288))</f>
        <v>0</v>
      </c>
      <c r="Z200" s="176" cm="1">
        <f t="array" ref="Z200">_xlfn.XLOOKUP(Z$1,'PY1 Data(H)'!$A$1:$BR$1,_xlfn.XLOOKUP($A200,'PY1 Data(H)'!$A$1:$A$288,'PY1 Data(H)'!$A$1:$BR$288))</f>
        <v>0</v>
      </c>
      <c r="AA200" s="176" cm="1">
        <f t="array" ref="AA200">_xlfn.XLOOKUP(AA$1,'PY1 Data(H)'!$A$1:$BR$1,_xlfn.XLOOKUP($A200,'PY1 Data(H)'!$A$1:$A$288,'PY1 Data(H)'!$A$1:$BR$288))</f>
        <v>0</v>
      </c>
      <c r="AB200" s="176" cm="1">
        <f t="array" ref="AB200">_xlfn.XLOOKUP(AB$1,'PY1 Data(H)'!$A$1:$BR$1,_xlfn.XLOOKUP($A200,'PY1 Data(H)'!$A$1:$A$288,'PY1 Data(H)'!$A$1:$BR$288))</f>
        <v>0</v>
      </c>
      <c r="AC200" s="176" cm="1">
        <f t="array" ref="AC200">_xlfn.XLOOKUP(AC$1,'PY1 Data(H)'!$A$1:$BR$1,_xlfn.XLOOKUP($A200,'PY1 Data(H)'!$A$1:$A$288,'PY1 Data(H)'!$A$1:$BR$288))</f>
        <v>0</v>
      </c>
      <c r="AD200" s="176" cm="1">
        <f t="array" ref="AD200">_xlfn.XLOOKUP(AD$1,'PY1 Data(H)'!$A$1:$BR$1,_xlfn.XLOOKUP($A200,'PY1 Data(H)'!$A$1:$A$288,'PY1 Data(H)'!$A$1:$BR$288))</f>
        <v>0</v>
      </c>
      <c r="AE200" s="176" cm="1">
        <f t="array" ref="AE200">_xlfn.XLOOKUP(AE$1,'PY1 Data(H)'!$A$1:$BR$1,_xlfn.XLOOKUP($A200,'PY1 Data(H)'!$A$1:$A$288,'PY1 Data(H)'!$A$1:$BR$288))</f>
        <v>0</v>
      </c>
      <c r="AF200" s="176" cm="1">
        <f t="array" ref="AF200">_xlfn.XLOOKUP(AF$1,'PY1 Data(H)'!$A$1:$BR$1,_xlfn.XLOOKUP($A200,'PY1 Data(H)'!$A$1:$A$288,'PY1 Data(H)'!$A$1:$BR$288))</f>
        <v>0</v>
      </c>
      <c r="AG200" s="176" cm="1">
        <f t="array" ref="AG200">_xlfn.XLOOKUP(AG$1,'PY1 Data(H)'!$A$1:$BR$1,_xlfn.XLOOKUP($A200,'PY1 Data(H)'!$A$1:$A$288,'PY1 Data(H)'!$A$1:$BR$288))</f>
        <v>0</v>
      </c>
      <c r="AH200" s="176" cm="1">
        <f t="array" ref="AH200">_xlfn.XLOOKUP(AH$1,'PY1 Data(H)'!$A$1:$BR$1,_xlfn.XLOOKUP($A200,'PY1 Data(H)'!$A$1:$A$288,'PY1 Data(H)'!$A$1:$BR$288))</f>
        <v>0</v>
      </c>
      <c r="AI200" s="176" cm="1">
        <f t="array" ref="AI200">_xlfn.XLOOKUP(AI$1,'PY1 Data(H)'!$A$1:$BR$1,_xlfn.XLOOKUP($A200,'PY1 Data(H)'!$A$1:$A$288,'PY1 Data(H)'!$A$1:$BR$288))</f>
        <v>0</v>
      </c>
      <c r="AJ200" s="176" cm="1">
        <f t="array" ref="AJ200">_xlfn.XLOOKUP(AJ$1,'PY1 Data(H)'!$A$1:$BR$1,_xlfn.XLOOKUP($A200,'PY1 Data(H)'!$A$1:$A$288,'PY1 Data(H)'!$A$1:$BR$288))</f>
        <v>0</v>
      </c>
      <c r="AK200" s="176" cm="1">
        <f t="array" ref="AK200">_xlfn.XLOOKUP(AK$1,'PY1 Data(H)'!$A$1:$BR$1,_xlfn.XLOOKUP($A200,'PY1 Data(H)'!$A$1:$A$288,'PY1 Data(H)'!$A$1:$BR$288))</f>
        <v>0</v>
      </c>
      <c r="AL200" s="176" cm="1">
        <f t="array" ref="AL200">_xlfn.XLOOKUP(AL$1,'PY1 Data(H)'!$A$1:$BR$1,_xlfn.XLOOKUP($A200,'PY1 Data(H)'!$A$1:$A$288,'PY1 Data(H)'!$A$1:$BR$288))</f>
        <v>0</v>
      </c>
      <c r="AM200" s="176" cm="1">
        <f t="array" ref="AM200">_xlfn.XLOOKUP(AM$1,'PY1 Data(H)'!$A$1:$BR$1,_xlfn.XLOOKUP($A200,'PY1 Data(H)'!$A$1:$A$288,'PY1 Data(H)'!$A$1:$BR$288))</f>
        <v>0</v>
      </c>
      <c r="AN200" s="176" cm="1">
        <f t="array" ref="AN200">_xlfn.XLOOKUP(AN$1,'PY1 Data(H)'!$A$1:$BR$1,_xlfn.XLOOKUP($A200,'PY1 Data(H)'!$A$1:$A$288,'PY1 Data(H)'!$A$1:$BR$288))</f>
        <v>0</v>
      </c>
      <c r="AO200" s="176" cm="1">
        <f t="array" ref="AO200">_xlfn.XLOOKUP(AO$1,'PY1 Data(H)'!$A$1:$BR$1,_xlfn.XLOOKUP($A200,'PY1 Data(H)'!$A$1:$A$288,'PY1 Data(H)'!$A$1:$BR$288))</f>
        <v>0</v>
      </c>
      <c r="AP200" s="176" cm="1">
        <f t="array" ref="AP200">_xlfn.XLOOKUP(AP$1,'PY1 Data(H)'!$A$1:$BR$1,_xlfn.XLOOKUP($A200,'PY1 Data(H)'!$A$1:$A$288,'PY1 Data(H)'!$A$1:$BR$288))</f>
        <v>0</v>
      </c>
      <c r="AQ200" s="176" cm="1">
        <f t="array" ref="AQ200">_xlfn.XLOOKUP(AQ$1,'PY1 Data(H)'!$A$1:$BR$1,_xlfn.XLOOKUP($A200,'PY1 Data(H)'!$A$1:$A$288,'PY1 Data(H)'!$A$1:$BR$288))</f>
        <v>0</v>
      </c>
      <c r="AR200" s="176" cm="1">
        <f t="array" ref="AR200">_xlfn.XLOOKUP(AR$1,'PY1 Data(H)'!$A$1:$BR$1,_xlfn.XLOOKUP($A200,'PY1 Data(H)'!$A$1:$A$288,'PY1 Data(H)'!$A$1:$BR$288))</f>
        <v>0</v>
      </c>
      <c r="AS200" s="176" cm="1">
        <f t="array" ref="AS200">_xlfn.XLOOKUP(AS$1,'PY1 Data(H)'!$A$1:$BR$1,_xlfn.XLOOKUP($A200,'PY1 Data(H)'!$A$1:$A$288,'PY1 Data(H)'!$A$1:$BR$288))</f>
        <v>0</v>
      </c>
      <c r="AT200" s="176" cm="1">
        <f t="array" ref="AT200">_xlfn.XLOOKUP(AT$1,'PY1 Data(H)'!$A$1:$BR$1,_xlfn.XLOOKUP($A200,'PY1 Data(H)'!$A$1:$A$288,'PY1 Data(H)'!$A$1:$BR$288))</f>
        <v>0</v>
      </c>
      <c r="AU200" s="176" cm="1">
        <f t="array" ref="AU200">_xlfn.XLOOKUP(AU$1,'PY1 Data(H)'!$A$1:$BR$1,_xlfn.XLOOKUP($A200,'PY1 Data(H)'!$A$1:$A$288,'PY1 Data(H)'!$A$1:$BR$288))</f>
        <v>0</v>
      </c>
      <c r="AV200" s="176" cm="1">
        <f t="array" ref="AV200">_xlfn.XLOOKUP(AV$1,'PY1 Data(H)'!$A$1:$BR$1,_xlfn.XLOOKUP($A200,'PY1 Data(H)'!$A$1:$A$288,'PY1 Data(H)'!$A$1:$BR$288))</f>
        <v>0</v>
      </c>
      <c r="AW200" s="176" cm="1">
        <f t="array" ref="AW200">_xlfn.XLOOKUP(AW$1,'PY1 Data(H)'!$A$1:$BR$1,_xlfn.XLOOKUP($A200,'PY1 Data(H)'!$A$1:$A$288,'PY1 Data(H)'!$A$1:$BR$288))</f>
        <v>0</v>
      </c>
      <c r="AX200" s="176" cm="1">
        <f t="array" ref="AX200">_xlfn.XLOOKUP(AX$1,'PY1 Data(H)'!$A$1:$BR$1,_xlfn.XLOOKUP($A200,'PY1 Data(H)'!$A$1:$A$288,'PY1 Data(H)'!$A$1:$BR$288))</f>
        <v>0</v>
      </c>
      <c r="AY200" s="176" cm="1">
        <f t="array" ref="AY200">_xlfn.XLOOKUP(AY$1,'PY1 Data(H)'!$A$1:$BR$1,_xlfn.XLOOKUP($A200,'PY1 Data(H)'!$A$1:$A$288,'PY1 Data(H)'!$A$1:$BR$288))</f>
        <v>0</v>
      </c>
      <c r="AZ200" s="176" cm="1">
        <f t="array" ref="AZ200">_xlfn.XLOOKUP(AZ$1,'PY1 Data(H)'!$A$1:$BR$1,_xlfn.XLOOKUP($A200,'PY1 Data(H)'!$A$1:$A$288,'PY1 Data(H)'!$A$1:$BR$288))</f>
        <v>0</v>
      </c>
    </row>
    <row r="201" spans="1:52" x14ac:dyDescent="0.3">
      <c r="A201">
        <v>82</v>
      </c>
      <c r="D201" s="176" cm="1">
        <f t="array" ref="D201">_xlfn.XLOOKUP(D$1,'PY1 Data(H)'!$A$1:$BR$1,_xlfn.XLOOKUP($A201,'PY1 Data(H)'!$A$1:$A$288,'PY1 Data(H)'!$A$1:$BR$288))</f>
        <v>3234856</v>
      </c>
      <c r="E201" s="176" cm="1">
        <f t="array" ref="E201">_xlfn.XLOOKUP(E$1,'PY1 Data(H)'!$A$1:$BR$1,_xlfn.XLOOKUP($A201,'PY1 Data(H)'!$A$1:$A$288,'PY1 Data(H)'!$A$1:$BR$288))</f>
        <v>5205016</v>
      </c>
      <c r="F201" s="176" cm="1">
        <f t="array" ref="F201">_xlfn.XLOOKUP(F$1,'PY1 Data(H)'!$A$1:$BR$1,_xlfn.XLOOKUP($A201,'PY1 Data(H)'!$A$1:$A$288,'PY1 Data(H)'!$A$1:$BR$288))</f>
        <v>11436938</v>
      </c>
      <c r="G201" s="176" cm="1">
        <f t="array" ref="G201">_xlfn.XLOOKUP(G$1,'PY1 Data(H)'!$A$1:$BR$1,_xlfn.XLOOKUP($A201,'PY1 Data(H)'!$A$1:$A$288,'PY1 Data(H)'!$A$1:$BR$288))</f>
        <v>81596555</v>
      </c>
      <c r="H201" s="176" cm="1">
        <f t="array" ref="H201">_xlfn.XLOOKUP(H$1,'PY1 Data(H)'!$A$1:$BR$1,_xlfn.XLOOKUP($A201,'PY1 Data(H)'!$A$1:$A$288,'PY1 Data(H)'!$A$1:$BR$288))</f>
        <v>98361909</v>
      </c>
      <c r="I201" s="176" cm="1">
        <f t="array" ref="I201">_xlfn.XLOOKUP(I$1,'PY1 Data(H)'!$A$1:$BR$1,_xlfn.XLOOKUP($A201,'PY1 Data(H)'!$A$1:$A$288,'PY1 Data(H)'!$A$1:$BR$288))</f>
        <v>4083010</v>
      </c>
      <c r="J201" s="176" cm="1">
        <f t="array" ref="J201">_xlfn.XLOOKUP(J$1,'PY1 Data(H)'!$A$1:$BR$1,_xlfn.XLOOKUP($A201,'PY1 Data(H)'!$A$1:$A$288,'PY1 Data(H)'!$A$1:$BR$288))</f>
        <v>302445773</v>
      </c>
      <c r="K201" s="176" cm="1">
        <f t="array" ref="K201">_xlfn.XLOOKUP(K$1,'PY1 Data(H)'!$A$1:$BR$1,_xlfn.XLOOKUP($A201,'PY1 Data(H)'!$A$1:$A$288,'PY1 Data(H)'!$A$1:$BR$288))</f>
        <v>4016111</v>
      </c>
      <c r="L201" s="176" cm="1">
        <f t="array" ref="L201">_xlfn.XLOOKUP(L$1,'PY1 Data(H)'!$A$1:$BR$1,_xlfn.XLOOKUP($A201,'PY1 Data(H)'!$A$1:$A$288,'PY1 Data(H)'!$A$1:$BR$288))</f>
        <v>0</v>
      </c>
      <c r="M201" s="176" cm="1">
        <f t="array" ref="M201">_xlfn.XLOOKUP(M$1,'PY1 Data(H)'!$A$1:$BR$1,_xlfn.XLOOKUP($A201,'PY1 Data(H)'!$A$1:$A$288,'PY1 Data(H)'!$A$1:$BR$288))</f>
        <v>13835000</v>
      </c>
      <c r="N201" s="176" cm="1">
        <f t="array" ref="N201">_xlfn.XLOOKUP(N$1,'PY1 Data(H)'!$A$1:$BR$1,_xlfn.XLOOKUP($A201,'PY1 Data(H)'!$A$1:$A$288,'PY1 Data(H)'!$A$1:$BR$288))</f>
        <v>6193419</v>
      </c>
      <c r="O201" s="176" cm="1">
        <f t="array" ref="O201">_xlfn.XLOOKUP(O$1,'PY1 Data(H)'!$A$1:$BR$1,_xlfn.XLOOKUP($A201,'PY1 Data(H)'!$A$1:$A$288,'PY1 Data(H)'!$A$1:$BR$288))</f>
        <v>0</v>
      </c>
      <c r="P201" s="176" cm="1">
        <f t="array" ref="P201">_xlfn.XLOOKUP(P$1,'PY1 Data(H)'!$A$1:$BR$1,_xlfn.XLOOKUP($A201,'PY1 Data(H)'!$A$1:$A$288,'PY1 Data(H)'!$A$1:$BR$288))</f>
        <v>264442392</v>
      </c>
      <c r="Q201" s="176" cm="1">
        <f t="array" ref="Q201">_xlfn.XLOOKUP(Q$1,'PY1 Data(H)'!$A$1:$BR$1,_xlfn.XLOOKUP($A201,'PY1 Data(H)'!$A$1:$A$288,'PY1 Data(H)'!$A$1:$BR$288))</f>
        <v>960000</v>
      </c>
      <c r="R201" s="176" cm="1">
        <f t="array" ref="R201">_xlfn.XLOOKUP(R$1,'PY1 Data(H)'!$A$1:$BR$1,_xlfn.XLOOKUP($A201,'PY1 Data(H)'!$A$1:$A$288,'PY1 Data(H)'!$A$1:$BR$288))</f>
        <v>0</v>
      </c>
      <c r="S201" s="176" cm="1">
        <f t="array" ref="S201">_xlfn.XLOOKUP(S$1,'PY1 Data(H)'!$A$1:$BR$1,_xlfn.XLOOKUP($A201,'PY1 Data(H)'!$A$1:$A$288,'PY1 Data(H)'!$A$1:$BR$288))</f>
        <v>0</v>
      </c>
      <c r="T201" s="176" cm="1">
        <f t="array" ref="T201">_xlfn.XLOOKUP(T$1,'PY1 Data(H)'!$A$1:$BR$1,_xlfn.XLOOKUP($A201,'PY1 Data(H)'!$A$1:$A$288,'PY1 Data(H)'!$A$1:$BR$288))</f>
        <v>1372794</v>
      </c>
      <c r="U201" s="176" cm="1">
        <f t="array" ref="U201">_xlfn.XLOOKUP(U$1,'PY1 Data(H)'!$A$1:$BR$1,_xlfn.XLOOKUP($A201,'PY1 Data(H)'!$A$1:$A$288,'PY1 Data(H)'!$A$1:$BR$288))</f>
        <v>93036826</v>
      </c>
      <c r="V201" s="176" cm="1">
        <f t="array" ref="V201">_xlfn.XLOOKUP(V$1,'PY1 Data(H)'!$A$1:$BR$1,_xlfn.XLOOKUP($A201,'PY1 Data(H)'!$A$1:$A$288,'PY1 Data(H)'!$A$1:$BR$288))</f>
        <v>10997773</v>
      </c>
      <c r="W201" s="176" cm="1">
        <f t="array" ref="W201">_xlfn.XLOOKUP(W$1,'PY1 Data(H)'!$A$1:$BR$1,_xlfn.XLOOKUP($A201,'PY1 Data(H)'!$A$1:$A$288,'PY1 Data(H)'!$A$1:$BR$288))</f>
        <v>0</v>
      </c>
      <c r="X201" s="176" cm="1">
        <f t="array" ref="X201">_xlfn.XLOOKUP(X$1,'PY1 Data(H)'!$A$1:$BR$1,_xlfn.XLOOKUP($A201,'PY1 Data(H)'!$A$1:$A$288,'PY1 Data(H)'!$A$1:$BR$288))</f>
        <v>9127656</v>
      </c>
      <c r="Y201" s="176" cm="1">
        <f t="array" ref="Y201">_xlfn.XLOOKUP(Y$1,'PY1 Data(H)'!$A$1:$BR$1,_xlfn.XLOOKUP($A201,'PY1 Data(H)'!$A$1:$A$288,'PY1 Data(H)'!$A$1:$BR$288))</f>
        <v>19751443</v>
      </c>
      <c r="Z201" s="176" cm="1">
        <f t="array" ref="Z201">_xlfn.XLOOKUP(Z$1,'PY1 Data(H)'!$A$1:$BR$1,_xlfn.XLOOKUP($A201,'PY1 Data(H)'!$A$1:$A$288,'PY1 Data(H)'!$A$1:$BR$288))</f>
        <v>1489437</v>
      </c>
      <c r="AA201" s="176" cm="1">
        <f t="array" ref="AA201">_xlfn.XLOOKUP(AA$1,'PY1 Data(H)'!$A$1:$BR$1,_xlfn.XLOOKUP($A201,'PY1 Data(H)'!$A$1:$A$288,'PY1 Data(H)'!$A$1:$BR$288))</f>
        <v>16799789</v>
      </c>
      <c r="AB201" s="176" cm="1">
        <f t="array" ref="AB201">_xlfn.XLOOKUP(AB$1,'PY1 Data(H)'!$A$1:$BR$1,_xlfn.XLOOKUP($A201,'PY1 Data(H)'!$A$1:$A$288,'PY1 Data(H)'!$A$1:$BR$288))</f>
        <v>0</v>
      </c>
      <c r="AC201" s="176" cm="1">
        <f t="array" ref="AC201">_xlfn.XLOOKUP(AC$1,'PY1 Data(H)'!$A$1:$BR$1,_xlfn.XLOOKUP($A201,'PY1 Data(H)'!$A$1:$A$288,'PY1 Data(H)'!$A$1:$BR$288))</f>
        <v>72362368</v>
      </c>
      <c r="AD201" s="176" cm="1">
        <f t="array" ref="AD201">_xlfn.XLOOKUP(AD$1,'PY1 Data(H)'!$A$1:$BR$1,_xlfn.XLOOKUP($A201,'PY1 Data(H)'!$A$1:$A$288,'PY1 Data(H)'!$A$1:$BR$288))</f>
        <v>3046072</v>
      </c>
      <c r="AE201" s="176" cm="1">
        <f t="array" ref="AE201">_xlfn.XLOOKUP(AE$1,'PY1 Data(H)'!$A$1:$BR$1,_xlfn.XLOOKUP($A201,'PY1 Data(H)'!$A$1:$A$288,'PY1 Data(H)'!$A$1:$BR$288))</f>
        <v>1862000</v>
      </c>
      <c r="AF201" s="176" cm="1">
        <f t="array" ref="AF201">_xlfn.XLOOKUP(AF$1,'PY1 Data(H)'!$A$1:$BR$1,_xlfn.XLOOKUP($A201,'PY1 Data(H)'!$A$1:$A$288,'PY1 Data(H)'!$A$1:$BR$288))</f>
        <v>66131555</v>
      </c>
      <c r="AG201" s="176" cm="1">
        <f t="array" ref="AG201">_xlfn.XLOOKUP(AG$1,'PY1 Data(H)'!$A$1:$BR$1,_xlfn.XLOOKUP($A201,'PY1 Data(H)'!$A$1:$A$288,'PY1 Data(H)'!$A$1:$BR$288))</f>
        <v>94603433</v>
      </c>
      <c r="AH201" s="176" cm="1">
        <f t="array" ref="AH201">_xlfn.XLOOKUP(AH$1,'PY1 Data(H)'!$A$1:$BR$1,_xlfn.XLOOKUP($A201,'PY1 Data(H)'!$A$1:$A$288,'PY1 Data(H)'!$A$1:$BR$288))</f>
        <v>12781680</v>
      </c>
      <c r="AI201" s="176" cm="1">
        <f t="array" ref="AI201">_xlfn.XLOOKUP(AI$1,'PY1 Data(H)'!$A$1:$BR$1,_xlfn.XLOOKUP($A201,'PY1 Data(H)'!$A$1:$A$288,'PY1 Data(H)'!$A$1:$BR$288))</f>
        <v>0</v>
      </c>
      <c r="AJ201" s="176" cm="1">
        <f t="array" ref="AJ201">_xlfn.XLOOKUP(AJ$1,'PY1 Data(H)'!$A$1:$BR$1,_xlfn.XLOOKUP($A201,'PY1 Data(H)'!$A$1:$A$288,'PY1 Data(H)'!$A$1:$BR$288))</f>
        <v>0</v>
      </c>
      <c r="AK201" s="176" cm="1">
        <f t="array" ref="AK201">_xlfn.XLOOKUP(AK$1,'PY1 Data(H)'!$A$1:$BR$1,_xlfn.XLOOKUP($A201,'PY1 Data(H)'!$A$1:$A$288,'PY1 Data(H)'!$A$1:$BR$288))</f>
        <v>1585791</v>
      </c>
      <c r="AL201" s="176" cm="1">
        <f t="array" ref="AL201">_xlfn.XLOOKUP(AL$1,'PY1 Data(H)'!$A$1:$BR$1,_xlfn.XLOOKUP($A201,'PY1 Data(H)'!$A$1:$A$288,'PY1 Data(H)'!$A$1:$BR$288))</f>
        <v>0</v>
      </c>
      <c r="AM201" s="176" cm="1">
        <f t="array" ref="AM201">_xlfn.XLOOKUP(AM$1,'PY1 Data(H)'!$A$1:$BR$1,_xlfn.XLOOKUP($A201,'PY1 Data(H)'!$A$1:$A$288,'PY1 Data(H)'!$A$1:$BR$288))</f>
        <v>35051732</v>
      </c>
      <c r="AN201" s="176" cm="1">
        <f t="array" ref="AN201">_xlfn.XLOOKUP(AN$1,'PY1 Data(H)'!$A$1:$BR$1,_xlfn.XLOOKUP($A201,'PY1 Data(H)'!$A$1:$A$288,'PY1 Data(H)'!$A$1:$BR$288))</f>
        <v>4285235</v>
      </c>
      <c r="AO201" s="176" cm="1">
        <f t="array" ref="AO201">_xlfn.XLOOKUP(AO$1,'PY1 Data(H)'!$A$1:$BR$1,_xlfn.XLOOKUP($A201,'PY1 Data(H)'!$A$1:$A$288,'PY1 Data(H)'!$A$1:$BR$288))</f>
        <v>8328246</v>
      </c>
      <c r="AP201" s="176" cm="1">
        <f t="array" ref="AP201">_xlfn.XLOOKUP(AP$1,'PY1 Data(H)'!$A$1:$BR$1,_xlfn.XLOOKUP($A201,'PY1 Data(H)'!$A$1:$A$288,'PY1 Data(H)'!$A$1:$BR$288))</f>
        <v>0</v>
      </c>
      <c r="AQ201" s="176" cm="1">
        <f t="array" ref="AQ201">_xlfn.XLOOKUP(AQ$1,'PY1 Data(H)'!$A$1:$BR$1,_xlfn.XLOOKUP($A201,'PY1 Data(H)'!$A$1:$A$288,'PY1 Data(H)'!$A$1:$BR$288))</f>
        <v>470576</v>
      </c>
      <c r="AR201" s="176" cm="1">
        <f t="array" ref="AR201">_xlfn.XLOOKUP(AR$1,'PY1 Data(H)'!$A$1:$BR$1,_xlfn.XLOOKUP($A201,'PY1 Data(H)'!$A$1:$A$288,'PY1 Data(H)'!$A$1:$BR$288))</f>
        <v>6799000</v>
      </c>
      <c r="AS201" s="176" cm="1">
        <f t="array" ref="AS201">_xlfn.XLOOKUP(AS$1,'PY1 Data(H)'!$A$1:$BR$1,_xlfn.XLOOKUP($A201,'PY1 Data(H)'!$A$1:$A$288,'PY1 Data(H)'!$A$1:$BR$288))</f>
        <v>0</v>
      </c>
      <c r="AT201" s="176" cm="1">
        <f t="array" ref="AT201">_xlfn.XLOOKUP(AT$1,'PY1 Data(H)'!$A$1:$BR$1,_xlfn.XLOOKUP($A201,'PY1 Data(H)'!$A$1:$A$288,'PY1 Data(H)'!$A$1:$BR$288))</f>
        <v>0</v>
      </c>
      <c r="AU201" s="176" cm="1">
        <f t="array" ref="AU201">_xlfn.XLOOKUP(AU$1,'PY1 Data(H)'!$A$1:$BR$1,_xlfn.XLOOKUP($A201,'PY1 Data(H)'!$A$1:$A$288,'PY1 Data(H)'!$A$1:$BR$288))</f>
        <v>10132755</v>
      </c>
      <c r="AV201" s="176" cm="1">
        <f t="array" ref="AV201">_xlfn.XLOOKUP(AV$1,'PY1 Data(H)'!$A$1:$BR$1,_xlfn.XLOOKUP($A201,'PY1 Data(H)'!$A$1:$A$288,'PY1 Data(H)'!$A$1:$BR$288))</f>
        <v>0</v>
      </c>
      <c r="AW201" s="176" cm="1">
        <f t="array" ref="AW201">_xlfn.XLOOKUP(AW$1,'PY1 Data(H)'!$A$1:$BR$1,_xlfn.XLOOKUP($A201,'PY1 Data(H)'!$A$1:$A$288,'PY1 Data(H)'!$A$1:$BR$288))</f>
        <v>0</v>
      </c>
      <c r="AX201" s="176" cm="1">
        <f t="array" ref="AX201">_xlfn.XLOOKUP(AX$1,'PY1 Data(H)'!$A$1:$BR$1,_xlfn.XLOOKUP($A201,'PY1 Data(H)'!$A$1:$A$288,'PY1 Data(H)'!$A$1:$BR$288))</f>
        <v>0</v>
      </c>
      <c r="AY201" s="176" cm="1">
        <f t="array" ref="AY201">_xlfn.XLOOKUP(AY$1,'PY1 Data(H)'!$A$1:$BR$1,_xlfn.XLOOKUP($A201,'PY1 Data(H)'!$A$1:$A$288,'PY1 Data(H)'!$A$1:$BR$288))</f>
        <v>0</v>
      </c>
      <c r="AZ201" s="176" cm="1">
        <f t="array" ref="AZ201">_xlfn.XLOOKUP(AZ$1,'PY1 Data(H)'!$A$1:$BR$1,_xlfn.XLOOKUP($A201,'PY1 Data(H)'!$A$1:$A$288,'PY1 Data(H)'!$A$1:$BR$288))</f>
        <v>6317282</v>
      </c>
    </row>
    <row r="202" spans="1:52" x14ac:dyDescent="0.3">
      <c r="A202">
        <v>359</v>
      </c>
      <c r="D202" s="176" cm="1">
        <f t="array" ref="D202">_xlfn.XLOOKUP(D$1,'PY1 Data(H)'!$A$1:$BR$1,_xlfn.XLOOKUP($A202,'PY1 Data(H)'!$A$1:$A$288,'PY1 Data(H)'!$A$1:$BR$288))</f>
        <v>0</v>
      </c>
      <c r="E202" s="176" cm="1">
        <f t="array" ref="E202">_xlfn.XLOOKUP(E$1,'PY1 Data(H)'!$A$1:$BR$1,_xlfn.XLOOKUP($A202,'PY1 Data(H)'!$A$1:$A$288,'PY1 Data(H)'!$A$1:$BR$288))</f>
        <v>0</v>
      </c>
      <c r="F202" s="176" cm="1">
        <f t="array" ref="F202">_xlfn.XLOOKUP(F$1,'PY1 Data(H)'!$A$1:$BR$1,_xlfn.XLOOKUP($A202,'PY1 Data(H)'!$A$1:$A$288,'PY1 Data(H)'!$A$1:$BR$288))</f>
        <v>0</v>
      </c>
      <c r="G202" s="176" cm="1">
        <f t="array" ref="G202">_xlfn.XLOOKUP(G$1,'PY1 Data(H)'!$A$1:$BR$1,_xlfn.XLOOKUP($A202,'PY1 Data(H)'!$A$1:$A$288,'PY1 Data(H)'!$A$1:$BR$288))</f>
        <v>0</v>
      </c>
      <c r="H202" s="176" cm="1">
        <f t="array" ref="H202">_xlfn.XLOOKUP(H$1,'PY1 Data(H)'!$A$1:$BR$1,_xlfn.XLOOKUP($A202,'PY1 Data(H)'!$A$1:$A$288,'PY1 Data(H)'!$A$1:$BR$288))</f>
        <v>0</v>
      </c>
      <c r="I202" s="176" cm="1">
        <f t="array" ref="I202">_xlfn.XLOOKUP(I$1,'PY1 Data(H)'!$A$1:$BR$1,_xlfn.XLOOKUP($A202,'PY1 Data(H)'!$A$1:$A$288,'PY1 Data(H)'!$A$1:$BR$288))</f>
        <v>0</v>
      </c>
      <c r="J202" s="176" cm="1">
        <f t="array" ref="J202">_xlfn.XLOOKUP(J$1,'PY1 Data(H)'!$A$1:$BR$1,_xlfn.XLOOKUP($A202,'PY1 Data(H)'!$A$1:$A$288,'PY1 Data(H)'!$A$1:$BR$288))</f>
        <v>0</v>
      </c>
      <c r="K202" s="176" cm="1">
        <f t="array" ref="K202">_xlfn.XLOOKUP(K$1,'PY1 Data(H)'!$A$1:$BR$1,_xlfn.XLOOKUP($A202,'PY1 Data(H)'!$A$1:$A$288,'PY1 Data(H)'!$A$1:$BR$288))</f>
        <v>0</v>
      </c>
      <c r="L202" s="176" cm="1">
        <f t="array" ref="L202">_xlfn.XLOOKUP(L$1,'PY1 Data(H)'!$A$1:$BR$1,_xlfn.XLOOKUP($A202,'PY1 Data(H)'!$A$1:$A$288,'PY1 Data(H)'!$A$1:$BR$288))</f>
        <v>0</v>
      </c>
      <c r="M202" s="176" cm="1">
        <f t="array" ref="M202">_xlfn.XLOOKUP(M$1,'PY1 Data(H)'!$A$1:$BR$1,_xlfn.XLOOKUP($A202,'PY1 Data(H)'!$A$1:$A$288,'PY1 Data(H)'!$A$1:$BR$288))</f>
        <v>0</v>
      </c>
      <c r="N202" s="176" cm="1">
        <f t="array" ref="N202">_xlfn.XLOOKUP(N$1,'PY1 Data(H)'!$A$1:$BR$1,_xlfn.XLOOKUP($A202,'PY1 Data(H)'!$A$1:$A$288,'PY1 Data(H)'!$A$1:$BR$288))</f>
        <v>0</v>
      </c>
      <c r="O202" s="176" cm="1">
        <f t="array" ref="O202">_xlfn.XLOOKUP(O$1,'PY1 Data(H)'!$A$1:$BR$1,_xlfn.XLOOKUP($A202,'PY1 Data(H)'!$A$1:$A$288,'PY1 Data(H)'!$A$1:$BR$288))</f>
        <v>0</v>
      </c>
      <c r="P202" s="176" cm="1">
        <f t="array" ref="P202">_xlfn.XLOOKUP(P$1,'PY1 Data(H)'!$A$1:$BR$1,_xlfn.XLOOKUP($A202,'PY1 Data(H)'!$A$1:$A$288,'PY1 Data(H)'!$A$1:$BR$288))</f>
        <v>23548084</v>
      </c>
      <c r="Q202" s="176" cm="1">
        <f t="array" ref="Q202">_xlfn.XLOOKUP(Q$1,'PY1 Data(H)'!$A$1:$BR$1,_xlfn.XLOOKUP($A202,'PY1 Data(H)'!$A$1:$A$288,'PY1 Data(H)'!$A$1:$BR$288))</f>
        <v>0</v>
      </c>
      <c r="R202" s="176" cm="1">
        <f t="array" ref="R202">_xlfn.XLOOKUP(R$1,'PY1 Data(H)'!$A$1:$BR$1,_xlfn.XLOOKUP($A202,'PY1 Data(H)'!$A$1:$A$288,'PY1 Data(H)'!$A$1:$BR$288))</f>
        <v>0</v>
      </c>
      <c r="S202" s="176" cm="1">
        <f t="array" ref="S202">_xlfn.XLOOKUP(S$1,'PY1 Data(H)'!$A$1:$BR$1,_xlfn.XLOOKUP($A202,'PY1 Data(H)'!$A$1:$A$288,'PY1 Data(H)'!$A$1:$BR$288))</f>
        <v>0</v>
      </c>
      <c r="T202" s="176" cm="1">
        <f t="array" ref="T202">_xlfn.XLOOKUP(T$1,'PY1 Data(H)'!$A$1:$BR$1,_xlfn.XLOOKUP($A202,'PY1 Data(H)'!$A$1:$A$288,'PY1 Data(H)'!$A$1:$BR$288))</f>
        <v>0</v>
      </c>
      <c r="U202" s="176" cm="1">
        <f t="array" ref="U202">_xlfn.XLOOKUP(U$1,'PY1 Data(H)'!$A$1:$BR$1,_xlfn.XLOOKUP($A202,'PY1 Data(H)'!$A$1:$A$288,'PY1 Data(H)'!$A$1:$BR$288))</f>
        <v>61873109</v>
      </c>
      <c r="V202" s="176" cm="1">
        <f t="array" ref="V202">_xlfn.XLOOKUP(V$1,'PY1 Data(H)'!$A$1:$BR$1,_xlfn.XLOOKUP($A202,'PY1 Data(H)'!$A$1:$A$288,'PY1 Data(H)'!$A$1:$BR$288))</f>
        <v>0</v>
      </c>
      <c r="W202" s="176" cm="1">
        <f t="array" ref="W202">_xlfn.XLOOKUP(W$1,'PY1 Data(H)'!$A$1:$BR$1,_xlfn.XLOOKUP($A202,'PY1 Data(H)'!$A$1:$A$288,'PY1 Data(H)'!$A$1:$BR$288))</f>
        <v>0</v>
      </c>
      <c r="X202" s="176" cm="1">
        <f t="array" ref="X202">_xlfn.XLOOKUP(X$1,'PY1 Data(H)'!$A$1:$BR$1,_xlfn.XLOOKUP($A202,'PY1 Data(H)'!$A$1:$A$288,'PY1 Data(H)'!$A$1:$BR$288))</f>
        <v>0</v>
      </c>
      <c r="Y202" s="176" cm="1">
        <f t="array" ref="Y202">_xlfn.XLOOKUP(Y$1,'PY1 Data(H)'!$A$1:$BR$1,_xlfn.XLOOKUP($A202,'PY1 Data(H)'!$A$1:$A$288,'PY1 Data(H)'!$A$1:$BR$288))</f>
        <v>0</v>
      </c>
      <c r="Z202" s="176" cm="1">
        <f t="array" ref="Z202">_xlfn.XLOOKUP(Z$1,'PY1 Data(H)'!$A$1:$BR$1,_xlfn.XLOOKUP($A202,'PY1 Data(H)'!$A$1:$A$288,'PY1 Data(H)'!$A$1:$BR$288))</f>
        <v>0</v>
      </c>
      <c r="AA202" s="176" cm="1">
        <f t="array" ref="AA202">_xlfn.XLOOKUP(AA$1,'PY1 Data(H)'!$A$1:$BR$1,_xlfn.XLOOKUP($A202,'PY1 Data(H)'!$A$1:$A$288,'PY1 Data(H)'!$A$1:$BR$288))</f>
        <v>0</v>
      </c>
      <c r="AB202" s="176" cm="1">
        <f t="array" ref="AB202">_xlfn.XLOOKUP(AB$1,'PY1 Data(H)'!$A$1:$BR$1,_xlfn.XLOOKUP($A202,'PY1 Data(H)'!$A$1:$A$288,'PY1 Data(H)'!$A$1:$BR$288))</f>
        <v>0</v>
      </c>
      <c r="AC202" s="176" cm="1">
        <f t="array" ref="AC202">_xlfn.XLOOKUP(AC$1,'PY1 Data(H)'!$A$1:$BR$1,_xlfn.XLOOKUP($A202,'PY1 Data(H)'!$A$1:$A$288,'PY1 Data(H)'!$A$1:$BR$288))</f>
        <v>0</v>
      </c>
      <c r="AD202" s="176" cm="1">
        <f t="array" ref="AD202">_xlfn.XLOOKUP(AD$1,'PY1 Data(H)'!$A$1:$BR$1,_xlfn.XLOOKUP($A202,'PY1 Data(H)'!$A$1:$A$288,'PY1 Data(H)'!$A$1:$BR$288))</f>
        <v>0</v>
      </c>
      <c r="AE202" s="176" cm="1">
        <f t="array" ref="AE202">_xlfn.XLOOKUP(AE$1,'PY1 Data(H)'!$A$1:$BR$1,_xlfn.XLOOKUP($A202,'PY1 Data(H)'!$A$1:$A$288,'PY1 Data(H)'!$A$1:$BR$288))</f>
        <v>0</v>
      </c>
      <c r="AF202" s="176" cm="1">
        <f t="array" ref="AF202">_xlfn.XLOOKUP(AF$1,'PY1 Data(H)'!$A$1:$BR$1,_xlfn.XLOOKUP($A202,'PY1 Data(H)'!$A$1:$A$288,'PY1 Data(H)'!$A$1:$BR$288))</f>
        <v>0</v>
      </c>
      <c r="AG202" s="176" cm="1">
        <f t="array" ref="AG202">_xlfn.XLOOKUP(AG$1,'PY1 Data(H)'!$A$1:$BR$1,_xlfn.XLOOKUP($A202,'PY1 Data(H)'!$A$1:$A$288,'PY1 Data(H)'!$A$1:$BR$288))</f>
        <v>0</v>
      </c>
      <c r="AH202" s="176" cm="1">
        <f t="array" ref="AH202">_xlfn.XLOOKUP(AH$1,'PY1 Data(H)'!$A$1:$BR$1,_xlfn.XLOOKUP($A202,'PY1 Data(H)'!$A$1:$A$288,'PY1 Data(H)'!$A$1:$BR$288))</f>
        <v>0</v>
      </c>
      <c r="AI202" s="176" cm="1">
        <f t="array" ref="AI202">_xlfn.XLOOKUP(AI$1,'PY1 Data(H)'!$A$1:$BR$1,_xlfn.XLOOKUP($A202,'PY1 Data(H)'!$A$1:$A$288,'PY1 Data(H)'!$A$1:$BR$288))</f>
        <v>0</v>
      </c>
      <c r="AJ202" s="176" cm="1">
        <f t="array" ref="AJ202">_xlfn.XLOOKUP(AJ$1,'PY1 Data(H)'!$A$1:$BR$1,_xlfn.XLOOKUP($A202,'PY1 Data(H)'!$A$1:$A$288,'PY1 Data(H)'!$A$1:$BR$288))</f>
        <v>0</v>
      </c>
      <c r="AK202" s="176" cm="1">
        <f t="array" ref="AK202">_xlfn.XLOOKUP(AK$1,'PY1 Data(H)'!$A$1:$BR$1,_xlfn.XLOOKUP($A202,'PY1 Data(H)'!$A$1:$A$288,'PY1 Data(H)'!$A$1:$BR$288))</f>
        <v>0</v>
      </c>
      <c r="AL202" s="176" cm="1">
        <f t="array" ref="AL202">_xlfn.XLOOKUP(AL$1,'PY1 Data(H)'!$A$1:$BR$1,_xlfn.XLOOKUP($A202,'PY1 Data(H)'!$A$1:$A$288,'PY1 Data(H)'!$A$1:$BR$288))</f>
        <v>0</v>
      </c>
      <c r="AM202" s="176" cm="1">
        <f t="array" ref="AM202">_xlfn.XLOOKUP(AM$1,'PY1 Data(H)'!$A$1:$BR$1,_xlfn.XLOOKUP($A202,'PY1 Data(H)'!$A$1:$A$288,'PY1 Data(H)'!$A$1:$BR$288))</f>
        <v>0</v>
      </c>
      <c r="AN202" s="176" cm="1">
        <f t="array" ref="AN202">_xlfn.XLOOKUP(AN$1,'PY1 Data(H)'!$A$1:$BR$1,_xlfn.XLOOKUP($A202,'PY1 Data(H)'!$A$1:$A$288,'PY1 Data(H)'!$A$1:$BR$288))</f>
        <v>0</v>
      </c>
      <c r="AO202" s="176" cm="1">
        <f t="array" ref="AO202">_xlfn.XLOOKUP(AO$1,'PY1 Data(H)'!$A$1:$BR$1,_xlfn.XLOOKUP($A202,'PY1 Data(H)'!$A$1:$A$288,'PY1 Data(H)'!$A$1:$BR$288))</f>
        <v>0</v>
      </c>
      <c r="AP202" s="176" cm="1">
        <f t="array" ref="AP202">_xlfn.XLOOKUP(AP$1,'PY1 Data(H)'!$A$1:$BR$1,_xlfn.XLOOKUP($A202,'PY1 Data(H)'!$A$1:$A$288,'PY1 Data(H)'!$A$1:$BR$288))</f>
        <v>0</v>
      </c>
      <c r="AQ202" s="176" cm="1">
        <f t="array" ref="AQ202">_xlfn.XLOOKUP(AQ$1,'PY1 Data(H)'!$A$1:$BR$1,_xlfn.XLOOKUP($A202,'PY1 Data(H)'!$A$1:$A$288,'PY1 Data(H)'!$A$1:$BR$288))</f>
        <v>0</v>
      </c>
      <c r="AR202" s="176" cm="1">
        <f t="array" ref="AR202">_xlfn.XLOOKUP(AR$1,'PY1 Data(H)'!$A$1:$BR$1,_xlfn.XLOOKUP($A202,'PY1 Data(H)'!$A$1:$A$288,'PY1 Data(H)'!$A$1:$BR$288))</f>
        <v>0</v>
      </c>
      <c r="AS202" s="176" cm="1">
        <f t="array" ref="AS202">_xlfn.XLOOKUP(AS$1,'PY1 Data(H)'!$A$1:$BR$1,_xlfn.XLOOKUP($A202,'PY1 Data(H)'!$A$1:$A$288,'PY1 Data(H)'!$A$1:$BR$288))</f>
        <v>0</v>
      </c>
      <c r="AT202" s="176" cm="1">
        <f t="array" ref="AT202">_xlfn.XLOOKUP(AT$1,'PY1 Data(H)'!$A$1:$BR$1,_xlfn.XLOOKUP($A202,'PY1 Data(H)'!$A$1:$A$288,'PY1 Data(H)'!$A$1:$BR$288))</f>
        <v>0</v>
      </c>
      <c r="AU202" s="176" cm="1">
        <f t="array" ref="AU202">_xlfn.XLOOKUP(AU$1,'PY1 Data(H)'!$A$1:$BR$1,_xlfn.XLOOKUP($A202,'PY1 Data(H)'!$A$1:$A$288,'PY1 Data(H)'!$A$1:$BR$288))</f>
        <v>0</v>
      </c>
      <c r="AV202" s="176" cm="1">
        <f t="array" ref="AV202">_xlfn.XLOOKUP(AV$1,'PY1 Data(H)'!$A$1:$BR$1,_xlfn.XLOOKUP($A202,'PY1 Data(H)'!$A$1:$A$288,'PY1 Data(H)'!$A$1:$BR$288))</f>
        <v>0</v>
      </c>
      <c r="AW202" s="176" cm="1">
        <f t="array" ref="AW202">_xlfn.XLOOKUP(AW$1,'PY1 Data(H)'!$A$1:$BR$1,_xlfn.XLOOKUP($A202,'PY1 Data(H)'!$A$1:$A$288,'PY1 Data(H)'!$A$1:$BR$288))</f>
        <v>0</v>
      </c>
      <c r="AX202" s="176" cm="1">
        <f t="array" ref="AX202">_xlfn.XLOOKUP(AX$1,'PY1 Data(H)'!$A$1:$BR$1,_xlfn.XLOOKUP($A202,'PY1 Data(H)'!$A$1:$A$288,'PY1 Data(H)'!$A$1:$BR$288))</f>
        <v>0</v>
      </c>
      <c r="AY202" s="176" cm="1">
        <f t="array" ref="AY202">_xlfn.XLOOKUP(AY$1,'PY1 Data(H)'!$A$1:$BR$1,_xlfn.XLOOKUP($A202,'PY1 Data(H)'!$A$1:$A$288,'PY1 Data(H)'!$A$1:$BR$288))</f>
        <v>0</v>
      </c>
      <c r="AZ202" s="176" cm="1">
        <f t="array" ref="AZ202">_xlfn.XLOOKUP(AZ$1,'PY1 Data(H)'!$A$1:$BR$1,_xlfn.XLOOKUP($A202,'PY1 Data(H)'!$A$1:$A$288,'PY1 Data(H)'!$A$1:$BR$288))</f>
        <v>0</v>
      </c>
    </row>
    <row r="203" spans="1:52" x14ac:dyDescent="0.3">
      <c r="D203" s="176" t="e" cm="1">
        <f t="array" ref="D203">_xlfn.XLOOKUP(D$1,'PY1 Data(H)'!$A$1:$BR$1,_xlfn.XLOOKUP($A203,'PY1 Data(H)'!$A$1:$A$288,'PY1 Data(H)'!$A$1:$BR$288))</f>
        <v>#N/A</v>
      </c>
      <c r="E203" s="176" t="e" cm="1">
        <f t="array" ref="E203">_xlfn.XLOOKUP(E$1,'PY1 Data(H)'!$A$1:$BR$1,_xlfn.XLOOKUP($A203,'PY1 Data(H)'!$A$1:$A$288,'PY1 Data(H)'!$A$1:$BR$288))</f>
        <v>#N/A</v>
      </c>
      <c r="F203" s="176" t="e" cm="1">
        <f t="array" ref="F203">_xlfn.XLOOKUP(F$1,'PY1 Data(H)'!$A$1:$BR$1,_xlfn.XLOOKUP($A203,'PY1 Data(H)'!$A$1:$A$288,'PY1 Data(H)'!$A$1:$BR$288))</f>
        <v>#N/A</v>
      </c>
      <c r="G203" s="176" t="e" cm="1">
        <f t="array" ref="G203">_xlfn.XLOOKUP(G$1,'PY1 Data(H)'!$A$1:$BR$1,_xlfn.XLOOKUP($A203,'PY1 Data(H)'!$A$1:$A$288,'PY1 Data(H)'!$A$1:$BR$288))</f>
        <v>#N/A</v>
      </c>
      <c r="H203" s="176" t="e" cm="1">
        <f t="array" ref="H203">_xlfn.XLOOKUP(H$1,'PY1 Data(H)'!$A$1:$BR$1,_xlfn.XLOOKUP($A203,'PY1 Data(H)'!$A$1:$A$288,'PY1 Data(H)'!$A$1:$BR$288))</f>
        <v>#N/A</v>
      </c>
      <c r="I203" s="176" t="e" cm="1">
        <f t="array" ref="I203">_xlfn.XLOOKUP(I$1,'PY1 Data(H)'!$A$1:$BR$1,_xlfn.XLOOKUP($A203,'PY1 Data(H)'!$A$1:$A$288,'PY1 Data(H)'!$A$1:$BR$288))</f>
        <v>#N/A</v>
      </c>
      <c r="J203" s="176" t="e" cm="1">
        <f t="array" ref="J203">_xlfn.XLOOKUP(J$1,'PY1 Data(H)'!$A$1:$BR$1,_xlfn.XLOOKUP($A203,'PY1 Data(H)'!$A$1:$A$288,'PY1 Data(H)'!$A$1:$BR$288))</f>
        <v>#N/A</v>
      </c>
      <c r="K203" s="176" t="e" cm="1">
        <f t="array" ref="K203">_xlfn.XLOOKUP(K$1,'PY1 Data(H)'!$A$1:$BR$1,_xlfn.XLOOKUP($A203,'PY1 Data(H)'!$A$1:$A$288,'PY1 Data(H)'!$A$1:$BR$288))</f>
        <v>#N/A</v>
      </c>
      <c r="L203" s="176" t="e" cm="1">
        <f t="array" ref="L203">_xlfn.XLOOKUP(L$1,'PY1 Data(H)'!$A$1:$BR$1,_xlfn.XLOOKUP($A203,'PY1 Data(H)'!$A$1:$A$288,'PY1 Data(H)'!$A$1:$BR$288))</f>
        <v>#N/A</v>
      </c>
      <c r="M203" s="176" t="e" cm="1">
        <f t="array" ref="M203">_xlfn.XLOOKUP(M$1,'PY1 Data(H)'!$A$1:$BR$1,_xlfn.XLOOKUP($A203,'PY1 Data(H)'!$A$1:$A$288,'PY1 Data(H)'!$A$1:$BR$288))</f>
        <v>#N/A</v>
      </c>
      <c r="N203" s="176" t="e" cm="1">
        <f t="array" ref="N203">_xlfn.XLOOKUP(N$1,'PY1 Data(H)'!$A$1:$BR$1,_xlfn.XLOOKUP($A203,'PY1 Data(H)'!$A$1:$A$288,'PY1 Data(H)'!$A$1:$BR$288))</f>
        <v>#N/A</v>
      </c>
      <c r="O203" s="176" t="e" cm="1">
        <f t="array" ref="O203">_xlfn.XLOOKUP(O$1,'PY1 Data(H)'!$A$1:$BR$1,_xlfn.XLOOKUP($A203,'PY1 Data(H)'!$A$1:$A$288,'PY1 Data(H)'!$A$1:$BR$288))</f>
        <v>#N/A</v>
      </c>
      <c r="P203" s="176" t="e" cm="1">
        <f t="array" ref="P203">_xlfn.XLOOKUP(P$1,'PY1 Data(H)'!$A$1:$BR$1,_xlfn.XLOOKUP($A203,'PY1 Data(H)'!$A$1:$A$288,'PY1 Data(H)'!$A$1:$BR$288))</f>
        <v>#N/A</v>
      </c>
      <c r="Q203" s="176" t="e" cm="1">
        <f t="array" ref="Q203">_xlfn.XLOOKUP(Q$1,'PY1 Data(H)'!$A$1:$BR$1,_xlfn.XLOOKUP($A203,'PY1 Data(H)'!$A$1:$A$288,'PY1 Data(H)'!$A$1:$BR$288))</f>
        <v>#N/A</v>
      </c>
      <c r="R203" s="176" t="e" cm="1">
        <f t="array" ref="R203">_xlfn.XLOOKUP(R$1,'PY1 Data(H)'!$A$1:$BR$1,_xlfn.XLOOKUP($A203,'PY1 Data(H)'!$A$1:$A$288,'PY1 Data(H)'!$A$1:$BR$288))</f>
        <v>#N/A</v>
      </c>
      <c r="S203" s="176" t="e" cm="1">
        <f t="array" ref="S203">_xlfn.XLOOKUP(S$1,'PY1 Data(H)'!$A$1:$BR$1,_xlfn.XLOOKUP($A203,'PY1 Data(H)'!$A$1:$A$288,'PY1 Data(H)'!$A$1:$BR$288))</f>
        <v>#N/A</v>
      </c>
      <c r="T203" s="176" t="e" cm="1">
        <f t="array" ref="T203">_xlfn.XLOOKUP(T$1,'PY1 Data(H)'!$A$1:$BR$1,_xlfn.XLOOKUP($A203,'PY1 Data(H)'!$A$1:$A$288,'PY1 Data(H)'!$A$1:$BR$288))</f>
        <v>#N/A</v>
      </c>
      <c r="U203" s="176" t="e" cm="1">
        <f t="array" ref="U203">_xlfn.XLOOKUP(U$1,'PY1 Data(H)'!$A$1:$BR$1,_xlfn.XLOOKUP($A203,'PY1 Data(H)'!$A$1:$A$288,'PY1 Data(H)'!$A$1:$BR$288))</f>
        <v>#N/A</v>
      </c>
      <c r="V203" s="176" t="e" cm="1">
        <f t="array" ref="V203">_xlfn.XLOOKUP(V$1,'PY1 Data(H)'!$A$1:$BR$1,_xlfn.XLOOKUP($A203,'PY1 Data(H)'!$A$1:$A$288,'PY1 Data(H)'!$A$1:$BR$288))</f>
        <v>#N/A</v>
      </c>
      <c r="W203" s="176" t="e" cm="1">
        <f t="array" ref="W203">_xlfn.XLOOKUP(W$1,'PY1 Data(H)'!$A$1:$BR$1,_xlfn.XLOOKUP($A203,'PY1 Data(H)'!$A$1:$A$288,'PY1 Data(H)'!$A$1:$BR$288))</f>
        <v>#N/A</v>
      </c>
      <c r="X203" s="176" t="e" cm="1">
        <f t="array" ref="X203">_xlfn.XLOOKUP(X$1,'PY1 Data(H)'!$A$1:$BR$1,_xlfn.XLOOKUP($A203,'PY1 Data(H)'!$A$1:$A$288,'PY1 Data(H)'!$A$1:$BR$288))</f>
        <v>#N/A</v>
      </c>
      <c r="Y203" s="176" t="e" cm="1">
        <f t="array" ref="Y203">_xlfn.XLOOKUP(Y$1,'PY1 Data(H)'!$A$1:$BR$1,_xlfn.XLOOKUP($A203,'PY1 Data(H)'!$A$1:$A$288,'PY1 Data(H)'!$A$1:$BR$288))</f>
        <v>#N/A</v>
      </c>
      <c r="Z203" s="176" t="e" cm="1">
        <f t="array" ref="Z203">_xlfn.XLOOKUP(Z$1,'PY1 Data(H)'!$A$1:$BR$1,_xlfn.XLOOKUP($A203,'PY1 Data(H)'!$A$1:$A$288,'PY1 Data(H)'!$A$1:$BR$288))</f>
        <v>#N/A</v>
      </c>
      <c r="AA203" s="176" t="e" cm="1">
        <f t="array" ref="AA203">_xlfn.XLOOKUP(AA$1,'PY1 Data(H)'!$A$1:$BR$1,_xlfn.XLOOKUP($A203,'PY1 Data(H)'!$A$1:$A$288,'PY1 Data(H)'!$A$1:$BR$288))</f>
        <v>#N/A</v>
      </c>
      <c r="AB203" s="176" t="e" cm="1">
        <f t="array" ref="AB203">_xlfn.XLOOKUP(AB$1,'PY1 Data(H)'!$A$1:$BR$1,_xlfn.XLOOKUP($A203,'PY1 Data(H)'!$A$1:$A$288,'PY1 Data(H)'!$A$1:$BR$288))</f>
        <v>#N/A</v>
      </c>
      <c r="AC203" s="176" t="e" cm="1">
        <f t="array" ref="AC203">_xlfn.XLOOKUP(AC$1,'PY1 Data(H)'!$A$1:$BR$1,_xlfn.XLOOKUP($A203,'PY1 Data(H)'!$A$1:$A$288,'PY1 Data(H)'!$A$1:$BR$288))</f>
        <v>#N/A</v>
      </c>
      <c r="AD203" s="176" t="e" cm="1">
        <f t="array" ref="AD203">_xlfn.XLOOKUP(AD$1,'PY1 Data(H)'!$A$1:$BR$1,_xlfn.XLOOKUP($A203,'PY1 Data(H)'!$A$1:$A$288,'PY1 Data(H)'!$A$1:$BR$288))</f>
        <v>#N/A</v>
      </c>
      <c r="AE203" s="176" t="e" cm="1">
        <f t="array" ref="AE203">_xlfn.XLOOKUP(AE$1,'PY1 Data(H)'!$A$1:$BR$1,_xlfn.XLOOKUP($A203,'PY1 Data(H)'!$A$1:$A$288,'PY1 Data(H)'!$A$1:$BR$288))</f>
        <v>#N/A</v>
      </c>
      <c r="AF203" s="176" t="e" cm="1">
        <f t="array" ref="AF203">_xlfn.XLOOKUP(AF$1,'PY1 Data(H)'!$A$1:$BR$1,_xlfn.XLOOKUP($A203,'PY1 Data(H)'!$A$1:$A$288,'PY1 Data(H)'!$A$1:$BR$288))</f>
        <v>#N/A</v>
      </c>
      <c r="AG203" s="176" t="e" cm="1">
        <f t="array" ref="AG203">_xlfn.XLOOKUP(AG$1,'PY1 Data(H)'!$A$1:$BR$1,_xlfn.XLOOKUP($A203,'PY1 Data(H)'!$A$1:$A$288,'PY1 Data(H)'!$A$1:$BR$288))</f>
        <v>#N/A</v>
      </c>
      <c r="AH203" s="176" t="e" cm="1">
        <f t="array" ref="AH203">_xlfn.XLOOKUP(AH$1,'PY1 Data(H)'!$A$1:$BR$1,_xlfn.XLOOKUP($A203,'PY1 Data(H)'!$A$1:$A$288,'PY1 Data(H)'!$A$1:$BR$288))</f>
        <v>#N/A</v>
      </c>
      <c r="AI203" s="176" t="e" cm="1">
        <f t="array" ref="AI203">_xlfn.XLOOKUP(AI$1,'PY1 Data(H)'!$A$1:$BR$1,_xlfn.XLOOKUP($A203,'PY1 Data(H)'!$A$1:$A$288,'PY1 Data(H)'!$A$1:$BR$288))</f>
        <v>#N/A</v>
      </c>
      <c r="AJ203" s="176" t="e" cm="1">
        <f t="array" ref="AJ203">_xlfn.XLOOKUP(AJ$1,'PY1 Data(H)'!$A$1:$BR$1,_xlfn.XLOOKUP($A203,'PY1 Data(H)'!$A$1:$A$288,'PY1 Data(H)'!$A$1:$BR$288))</f>
        <v>#N/A</v>
      </c>
      <c r="AK203" s="176" t="e" cm="1">
        <f t="array" ref="AK203">_xlfn.XLOOKUP(AK$1,'PY1 Data(H)'!$A$1:$BR$1,_xlfn.XLOOKUP($A203,'PY1 Data(H)'!$A$1:$A$288,'PY1 Data(H)'!$A$1:$BR$288))</f>
        <v>#N/A</v>
      </c>
      <c r="AL203" s="176" t="e" cm="1">
        <f t="array" ref="AL203">_xlfn.XLOOKUP(AL$1,'PY1 Data(H)'!$A$1:$BR$1,_xlfn.XLOOKUP($A203,'PY1 Data(H)'!$A$1:$A$288,'PY1 Data(H)'!$A$1:$BR$288))</f>
        <v>#N/A</v>
      </c>
      <c r="AM203" s="176" t="e" cm="1">
        <f t="array" ref="AM203">_xlfn.XLOOKUP(AM$1,'PY1 Data(H)'!$A$1:$BR$1,_xlfn.XLOOKUP($A203,'PY1 Data(H)'!$A$1:$A$288,'PY1 Data(H)'!$A$1:$BR$288))</f>
        <v>#N/A</v>
      </c>
      <c r="AN203" s="176" t="e" cm="1">
        <f t="array" ref="AN203">_xlfn.XLOOKUP(AN$1,'PY1 Data(H)'!$A$1:$BR$1,_xlfn.XLOOKUP($A203,'PY1 Data(H)'!$A$1:$A$288,'PY1 Data(H)'!$A$1:$BR$288))</f>
        <v>#N/A</v>
      </c>
      <c r="AO203" s="176" t="e" cm="1">
        <f t="array" ref="AO203">_xlfn.XLOOKUP(AO$1,'PY1 Data(H)'!$A$1:$BR$1,_xlfn.XLOOKUP($A203,'PY1 Data(H)'!$A$1:$A$288,'PY1 Data(H)'!$A$1:$BR$288))</f>
        <v>#N/A</v>
      </c>
      <c r="AP203" s="176" t="e" cm="1">
        <f t="array" ref="AP203">_xlfn.XLOOKUP(AP$1,'PY1 Data(H)'!$A$1:$BR$1,_xlfn.XLOOKUP($A203,'PY1 Data(H)'!$A$1:$A$288,'PY1 Data(H)'!$A$1:$BR$288))</f>
        <v>#N/A</v>
      </c>
      <c r="AQ203" s="176" t="e" cm="1">
        <f t="array" ref="AQ203">_xlfn.XLOOKUP(AQ$1,'PY1 Data(H)'!$A$1:$BR$1,_xlfn.XLOOKUP($A203,'PY1 Data(H)'!$A$1:$A$288,'PY1 Data(H)'!$A$1:$BR$288))</f>
        <v>#N/A</v>
      </c>
      <c r="AR203" s="176" t="e" cm="1">
        <f t="array" ref="AR203">_xlfn.XLOOKUP(AR$1,'PY1 Data(H)'!$A$1:$BR$1,_xlfn.XLOOKUP($A203,'PY1 Data(H)'!$A$1:$A$288,'PY1 Data(H)'!$A$1:$BR$288))</f>
        <v>#N/A</v>
      </c>
      <c r="AS203" s="176" t="e" cm="1">
        <f t="array" ref="AS203">_xlfn.XLOOKUP(AS$1,'PY1 Data(H)'!$A$1:$BR$1,_xlfn.XLOOKUP($A203,'PY1 Data(H)'!$A$1:$A$288,'PY1 Data(H)'!$A$1:$BR$288))</f>
        <v>#N/A</v>
      </c>
      <c r="AT203" s="176" t="e" cm="1">
        <f t="array" ref="AT203">_xlfn.XLOOKUP(AT$1,'PY1 Data(H)'!$A$1:$BR$1,_xlfn.XLOOKUP($A203,'PY1 Data(H)'!$A$1:$A$288,'PY1 Data(H)'!$A$1:$BR$288))</f>
        <v>#N/A</v>
      </c>
      <c r="AU203" s="176" t="e" cm="1">
        <f t="array" ref="AU203">_xlfn.XLOOKUP(AU$1,'PY1 Data(H)'!$A$1:$BR$1,_xlfn.XLOOKUP($A203,'PY1 Data(H)'!$A$1:$A$288,'PY1 Data(H)'!$A$1:$BR$288))</f>
        <v>#N/A</v>
      </c>
      <c r="AV203" s="176" t="e" cm="1">
        <f t="array" ref="AV203">_xlfn.XLOOKUP(AV$1,'PY1 Data(H)'!$A$1:$BR$1,_xlfn.XLOOKUP($A203,'PY1 Data(H)'!$A$1:$A$288,'PY1 Data(H)'!$A$1:$BR$288))</f>
        <v>#N/A</v>
      </c>
      <c r="AW203" s="176" t="e" cm="1">
        <f t="array" ref="AW203">_xlfn.XLOOKUP(AW$1,'PY1 Data(H)'!$A$1:$BR$1,_xlfn.XLOOKUP($A203,'PY1 Data(H)'!$A$1:$A$288,'PY1 Data(H)'!$A$1:$BR$288))</f>
        <v>#N/A</v>
      </c>
      <c r="AX203" s="176" t="e" cm="1">
        <f t="array" ref="AX203">_xlfn.XLOOKUP(AX$1,'PY1 Data(H)'!$A$1:$BR$1,_xlfn.XLOOKUP($A203,'PY1 Data(H)'!$A$1:$A$288,'PY1 Data(H)'!$A$1:$BR$288))</f>
        <v>#N/A</v>
      </c>
      <c r="AY203" s="176" t="e" cm="1">
        <f t="array" ref="AY203">_xlfn.XLOOKUP(AY$1,'PY1 Data(H)'!$A$1:$BR$1,_xlfn.XLOOKUP($A203,'PY1 Data(H)'!$A$1:$A$288,'PY1 Data(H)'!$A$1:$BR$288))</f>
        <v>#N/A</v>
      </c>
      <c r="AZ203" s="176" t="e" cm="1">
        <f t="array" ref="AZ203">_xlfn.XLOOKUP(AZ$1,'PY1 Data(H)'!$A$1:$BR$1,_xlfn.XLOOKUP($A203,'PY1 Data(H)'!$A$1:$A$288,'PY1 Data(H)'!$A$1:$BR$288))</f>
        <v>#N/A</v>
      </c>
    </row>
    <row r="204" spans="1:52" x14ac:dyDescent="0.3">
      <c r="A204">
        <v>622</v>
      </c>
      <c r="D204" s="176" cm="1">
        <f t="array" ref="D204">_xlfn.XLOOKUP(D$1,'PY1 Data(H)'!$A$1:$BR$1,_xlfn.XLOOKUP($A204,'PY1 Data(H)'!$A$1:$A$288,'PY1 Data(H)'!$A$1:$BR$288))</f>
        <v>111848</v>
      </c>
      <c r="E204" s="176" cm="1">
        <f t="array" ref="E204">_xlfn.XLOOKUP(E$1,'PY1 Data(H)'!$A$1:$BR$1,_xlfn.XLOOKUP($A204,'PY1 Data(H)'!$A$1:$A$288,'PY1 Data(H)'!$A$1:$BR$288))</f>
        <v>0</v>
      </c>
      <c r="F204" s="176" cm="1">
        <f t="array" ref="F204">_xlfn.XLOOKUP(F$1,'PY1 Data(H)'!$A$1:$BR$1,_xlfn.XLOOKUP($A204,'PY1 Data(H)'!$A$1:$A$288,'PY1 Data(H)'!$A$1:$BR$288))</f>
        <v>557454</v>
      </c>
      <c r="G204" s="176" cm="1">
        <f t="array" ref="G204">_xlfn.XLOOKUP(G$1,'PY1 Data(H)'!$A$1:$BR$1,_xlfn.XLOOKUP($A204,'PY1 Data(H)'!$A$1:$A$288,'PY1 Data(H)'!$A$1:$BR$288))</f>
        <v>983049</v>
      </c>
      <c r="H204" s="176" cm="1">
        <f t="array" ref="H204">_xlfn.XLOOKUP(H$1,'PY1 Data(H)'!$A$1:$BR$1,_xlfn.XLOOKUP($A204,'PY1 Data(H)'!$A$1:$A$288,'PY1 Data(H)'!$A$1:$BR$288))</f>
        <v>0</v>
      </c>
      <c r="I204" s="176" cm="1">
        <f t="array" ref="I204">_xlfn.XLOOKUP(I$1,'PY1 Data(H)'!$A$1:$BR$1,_xlfn.XLOOKUP($A204,'PY1 Data(H)'!$A$1:$A$288,'PY1 Data(H)'!$A$1:$BR$288))</f>
        <v>1793860</v>
      </c>
      <c r="J204" s="176" cm="1">
        <f t="array" ref="J204">_xlfn.XLOOKUP(J$1,'PY1 Data(H)'!$A$1:$BR$1,_xlfn.XLOOKUP($A204,'PY1 Data(H)'!$A$1:$A$288,'PY1 Data(H)'!$A$1:$BR$288))</f>
        <v>8164921</v>
      </c>
      <c r="K204" s="176" cm="1">
        <f t="array" ref="K204">_xlfn.XLOOKUP(K$1,'PY1 Data(H)'!$A$1:$BR$1,_xlfn.XLOOKUP($A204,'PY1 Data(H)'!$A$1:$A$288,'PY1 Data(H)'!$A$1:$BR$288))</f>
        <v>1071670</v>
      </c>
      <c r="L204" s="176" cm="1">
        <f t="array" ref="L204">_xlfn.XLOOKUP(L$1,'PY1 Data(H)'!$A$1:$BR$1,_xlfn.XLOOKUP($A204,'PY1 Data(H)'!$A$1:$A$288,'PY1 Data(H)'!$A$1:$BR$288))</f>
        <v>0</v>
      </c>
      <c r="M204" s="176" cm="1">
        <f t="array" ref="M204">_xlfn.XLOOKUP(M$1,'PY1 Data(H)'!$A$1:$BR$1,_xlfn.XLOOKUP($A204,'PY1 Data(H)'!$A$1:$A$288,'PY1 Data(H)'!$A$1:$BR$288))</f>
        <v>149369</v>
      </c>
      <c r="N204" s="176" cm="1">
        <f t="array" ref="N204">_xlfn.XLOOKUP(N$1,'PY1 Data(H)'!$A$1:$BR$1,_xlfn.XLOOKUP($A204,'PY1 Data(H)'!$A$1:$A$288,'PY1 Data(H)'!$A$1:$BR$288))</f>
        <v>599264</v>
      </c>
      <c r="O204" s="176" cm="1">
        <f t="array" ref="O204">_xlfn.XLOOKUP(O$1,'PY1 Data(H)'!$A$1:$BR$1,_xlfn.XLOOKUP($A204,'PY1 Data(H)'!$A$1:$A$288,'PY1 Data(H)'!$A$1:$BR$288))</f>
        <v>0</v>
      </c>
      <c r="P204" s="176" cm="1">
        <f t="array" ref="P204">_xlfn.XLOOKUP(P$1,'PY1 Data(H)'!$A$1:$BR$1,_xlfn.XLOOKUP($A204,'PY1 Data(H)'!$A$1:$A$288,'PY1 Data(H)'!$A$1:$BR$288))</f>
        <v>20462876</v>
      </c>
      <c r="Q204" s="176" cm="1">
        <f t="array" ref="Q204">_xlfn.XLOOKUP(Q$1,'PY1 Data(H)'!$A$1:$BR$1,_xlfn.XLOOKUP($A204,'PY1 Data(H)'!$A$1:$A$288,'PY1 Data(H)'!$A$1:$BR$288))</f>
        <v>76113</v>
      </c>
      <c r="R204" s="176" cm="1">
        <f t="array" ref="R204">_xlfn.XLOOKUP(R$1,'PY1 Data(H)'!$A$1:$BR$1,_xlfn.XLOOKUP($A204,'PY1 Data(H)'!$A$1:$A$288,'PY1 Data(H)'!$A$1:$BR$288))</f>
        <v>0</v>
      </c>
      <c r="S204" s="176" cm="1">
        <f t="array" ref="S204">_xlfn.XLOOKUP(S$1,'PY1 Data(H)'!$A$1:$BR$1,_xlfn.XLOOKUP($A204,'PY1 Data(H)'!$A$1:$A$288,'PY1 Data(H)'!$A$1:$BR$288))</f>
        <v>0</v>
      </c>
      <c r="T204" s="176" cm="1">
        <f t="array" ref="T204">_xlfn.XLOOKUP(T$1,'PY1 Data(H)'!$A$1:$BR$1,_xlfn.XLOOKUP($A204,'PY1 Data(H)'!$A$1:$A$288,'PY1 Data(H)'!$A$1:$BR$288))</f>
        <v>0</v>
      </c>
      <c r="U204" s="176" cm="1">
        <f t="array" ref="U204">_xlfn.XLOOKUP(U$1,'PY1 Data(H)'!$A$1:$BR$1,_xlfn.XLOOKUP($A204,'PY1 Data(H)'!$A$1:$A$288,'PY1 Data(H)'!$A$1:$BR$288))</f>
        <v>15719500</v>
      </c>
      <c r="V204" s="176" cm="1">
        <f t="array" ref="V204">_xlfn.XLOOKUP(V$1,'PY1 Data(H)'!$A$1:$BR$1,_xlfn.XLOOKUP($A204,'PY1 Data(H)'!$A$1:$A$288,'PY1 Data(H)'!$A$1:$BR$288))</f>
        <v>0</v>
      </c>
      <c r="W204" s="176" cm="1">
        <f t="array" ref="W204">_xlfn.XLOOKUP(W$1,'PY1 Data(H)'!$A$1:$BR$1,_xlfn.XLOOKUP($A204,'PY1 Data(H)'!$A$1:$A$288,'PY1 Data(H)'!$A$1:$BR$288))</f>
        <v>0</v>
      </c>
      <c r="X204" s="176" cm="1">
        <f t="array" ref="X204">_xlfn.XLOOKUP(X$1,'PY1 Data(H)'!$A$1:$BR$1,_xlfn.XLOOKUP($A204,'PY1 Data(H)'!$A$1:$A$288,'PY1 Data(H)'!$A$1:$BR$288))</f>
        <v>194394</v>
      </c>
      <c r="Y204" s="176" cm="1">
        <f t="array" ref="Y204">_xlfn.XLOOKUP(Y$1,'PY1 Data(H)'!$A$1:$BR$1,_xlfn.XLOOKUP($A204,'PY1 Data(H)'!$A$1:$A$288,'PY1 Data(H)'!$A$1:$BR$288))</f>
        <v>8576</v>
      </c>
      <c r="Z204" s="176" cm="1">
        <f t="array" ref="Z204">_xlfn.XLOOKUP(Z$1,'PY1 Data(H)'!$A$1:$BR$1,_xlfn.XLOOKUP($A204,'PY1 Data(H)'!$A$1:$A$288,'PY1 Data(H)'!$A$1:$BR$288))</f>
        <v>258359</v>
      </c>
      <c r="AA204" s="176" cm="1">
        <f t="array" ref="AA204">_xlfn.XLOOKUP(AA$1,'PY1 Data(H)'!$A$1:$BR$1,_xlfn.XLOOKUP($A204,'PY1 Data(H)'!$A$1:$A$288,'PY1 Data(H)'!$A$1:$BR$288))</f>
        <v>0</v>
      </c>
      <c r="AB204" s="176" cm="1">
        <f t="array" ref="AB204">_xlfn.XLOOKUP(AB$1,'PY1 Data(H)'!$A$1:$BR$1,_xlfn.XLOOKUP($A204,'PY1 Data(H)'!$A$1:$A$288,'PY1 Data(H)'!$A$1:$BR$288))</f>
        <v>16080</v>
      </c>
      <c r="AC204" s="176" cm="1">
        <f t="array" ref="AC204">_xlfn.XLOOKUP(AC$1,'PY1 Data(H)'!$A$1:$BR$1,_xlfn.XLOOKUP($A204,'PY1 Data(H)'!$A$1:$A$288,'PY1 Data(H)'!$A$1:$BR$288))</f>
        <v>0</v>
      </c>
      <c r="AD204" s="176" cm="1">
        <f t="array" ref="AD204">_xlfn.XLOOKUP(AD$1,'PY1 Data(H)'!$A$1:$BR$1,_xlfn.XLOOKUP($A204,'PY1 Data(H)'!$A$1:$A$288,'PY1 Data(H)'!$A$1:$BR$288))</f>
        <v>0</v>
      </c>
      <c r="AE204" s="176" cm="1">
        <f t="array" ref="AE204">_xlfn.XLOOKUP(AE$1,'PY1 Data(H)'!$A$1:$BR$1,_xlfn.XLOOKUP($A204,'PY1 Data(H)'!$A$1:$A$288,'PY1 Data(H)'!$A$1:$BR$288))</f>
        <v>101485</v>
      </c>
      <c r="AF204" s="176" cm="1">
        <f t="array" ref="AF204">_xlfn.XLOOKUP(AF$1,'PY1 Data(H)'!$A$1:$BR$1,_xlfn.XLOOKUP($A204,'PY1 Data(H)'!$A$1:$A$288,'PY1 Data(H)'!$A$1:$BR$288))</f>
        <v>3064570</v>
      </c>
      <c r="AG204" s="176" cm="1">
        <f t="array" ref="AG204">_xlfn.XLOOKUP(AG$1,'PY1 Data(H)'!$A$1:$BR$1,_xlfn.XLOOKUP($A204,'PY1 Data(H)'!$A$1:$A$288,'PY1 Data(H)'!$A$1:$BR$288))</f>
        <v>4542897</v>
      </c>
      <c r="AH204" s="176" cm="1">
        <f t="array" ref="AH204">_xlfn.XLOOKUP(AH$1,'PY1 Data(H)'!$A$1:$BR$1,_xlfn.XLOOKUP($A204,'PY1 Data(H)'!$A$1:$A$288,'PY1 Data(H)'!$A$1:$BR$288))</f>
        <v>535299</v>
      </c>
      <c r="AI204" s="176" cm="1">
        <f t="array" ref="AI204">_xlfn.XLOOKUP(AI$1,'PY1 Data(H)'!$A$1:$BR$1,_xlfn.XLOOKUP($A204,'PY1 Data(H)'!$A$1:$A$288,'PY1 Data(H)'!$A$1:$BR$288))</f>
        <v>0</v>
      </c>
      <c r="AJ204" s="176" cm="1">
        <f t="array" ref="AJ204">_xlfn.XLOOKUP(AJ$1,'PY1 Data(H)'!$A$1:$BR$1,_xlfn.XLOOKUP($A204,'PY1 Data(H)'!$A$1:$A$288,'PY1 Data(H)'!$A$1:$BR$288))</f>
        <v>0</v>
      </c>
      <c r="AK204" s="176" cm="1">
        <f t="array" ref="AK204">_xlfn.XLOOKUP(AK$1,'PY1 Data(H)'!$A$1:$BR$1,_xlfn.XLOOKUP($A204,'PY1 Data(H)'!$A$1:$A$288,'PY1 Data(H)'!$A$1:$BR$288))</f>
        <v>0</v>
      </c>
      <c r="AL204" s="176" cm="1">
        <f t="array" ref="AL204">_xlfn.XLOOKUP(AL$1,'PY1 Data(H)'!$A$1:$BR$1,_xlfn.XLOOKUP($A204,'PY1 Data(H)'!$A$1:$A$288,'PY1 Data(H)'!$A$1:$BR$288))</f>
        <v>0</v>
      </c>
      <c r="AM204" s="176" cm="1">
        <f t="array" ref="AM204">_xlfn.XLOOKUP(AM$1,'PY1 Data(H)'!$A$1:$BR$1,_xlfn.XLOOKUP($A204,'PY1 Data(H)'!$A$1:$A$288,'PY1 Data(H)'!$A$1:$BR$288))</f>
        <v>945529</v>
      </c>
      <c r="AN204" s="176" cm="1">
        <f t="array" ref="AN204">_xlfn.XLOOKUP(AN$1,'PY1 Data(H)'!$A$1:$BR$1,_xlfn.XLOOKUP($A204,'PY1 Data(H)'!$A$1:$A$288,'PY1 Data(H)'!$A$1:$BR$288))</f>
        <v>132931</v>
      </c>
      <c r="AO204" s="176" cm="1">
        <f t="array" ref="AO204">_xlfn.XLOOKUP(AO$1,'PY1 Data(H)'!$A$1:$BR$1,_xlfn.XLOOKUP($A204,'PY1 Data(H)'!$A$1:$A$288,'PY1 Data(H)'!$A$1:$BR$288))</f>
        <v>0</v>
      </c>
      <c r="AP204" s="176" cm="1">
        <f t="array" ref="AP204">_xlfn.XLOOKUP(AP$1,'PY1 Data(H)'!$A$1:$BR$1,_xlfn.XLOOKUP($A204,'PY1 Data(H)'!$A$1:$A$288,'PY1 Data(H)'!$A$1:$BR$288))</f>
        <v>105416</v>
      </c>
      <c r="AQ204" s="176" cm="1">
        <f t="array" ref="AQ204">_xlfn.XLOOKUP(AQ$1,'PY1 Data(H)'!$A$1:$BR$1,_xlfn.XLOOKUP($A204,'PY1 Data(H)'!$A$1:$A$288,'PY1 Data(H)'!$A$1:$BR$288))</f>
        <v>0</v>
      </c>
      <c r="AR204" s="176" cm="1">
        <f t="array" ref="AR204">_xlfn.XLOOKUP(AR$1,'PY1 Data(H)'!$A$1:$BR$1,_xlfn.XLOOKUP($A204,'PY1 Data(H)'!$A$1:$A$288,'PY1 Data(H)'!$A$1:$BR$288))</f>
        <v>0</v>
      </c>
      <c r="AS204" s="176" cm="1">
        <f t="array" ref="AS204">_xlfn.XLOOKUP(AS$1,'PY1 Data(H)'!$A$1:$BR$1,_xlfn.XLOOKUP($A204,'PY1 Data(H)'!$A$1:$A$288,'PY1 Data(H)'!$A$1:$BR$288))</f>
        <v>0</v>
      </c>
      <c r="AT204" s="176" cm="1">
        <f t="array" ref="AT204">_xlfn.XLOOKUP(AT$1,'PY1 Data(H)'!$A$1:$BR$1,_xlfn.XLOOKUP($A204,'PY1 Data(H)'!$A$1:$A$288,'PY1 Data(H)'!$A$1:$BR$288))</f>
        <v>0</v>
      </c>
      <c r="AU204" s="176" cm="1">
        <f t="array" ref="AU204">_xlfn.XLOOKUP(AU$1,'PY1 Data(H)'!$A$1:$BR$1,_xlfn.XLOOKUP($A204,'PY1 Data(H)'!$A$1:$A$288,'PY1 Data(H)'!$A$1:$BR$288))</f>
        <v>598906</v>
      </c>
      <c r="AV204" s="176" cm="1">
        <f t="array" ref="AV204">_xlfn.XLOOKUP(AV$1,'PY1 Data(H)'!$A$1:$BR$1,_xlfn.XLOOKUP($A204,'PY1 Data(H)'!$A$1:$A$288,'PY1 Data(H)'!$A$1:$BR$288))</f>
        <v>0</v>
      </c>
      <c r="AW204" s="176" cm="1">
        <f t="array" ref="AW204">_xlfn.XLOOKUP(AW$1,'PY1 Data(H)'!$A$1:$BR$1,_xlfn.XLOOKUP($A204,'PY1 Data(H)'!$A$1:$A$288,'PY1 Data(H)'!$A$1:$BR$288))</f>
        <v>0</v>
      </c>
      <c r="AX204" s="176" cm="1">
        <f t="array" ref="AX204">_xlfn.XLOOKUP(AX$1,'PY1 Data(H)'!$A$1:$BR$1,_xlfn.XLOOKUP($A204,'PY1 Data(H)'!$A$1:$A$288,'PY1 Data(H)'!$A$1:$BR$288))</f>
        <v>0</v>
      </c>
      <c r="AY204" s="176" cm="1">
        <f t="array" ref="AY204">_xlfn.XLOOKUP(AY$1,'PY1 Data(H)'!$A$1:$BR$1,_xlfn.XLOOKUP($A204,'PY1 Data(H)'!$A$1:$A$288,'PY1 Data(H)'!$A$1:$BR$288))</f>
        <v>352340</v>
      </c>
      <c r="AZ204" s="176" cm="1">
        <f t="array" ref="AZ204">_xlfn.XLOOKUP(AZ$1,'PY1 Data(H)'!$A$1:$BR$1,_xlfn.XLOOKUP($A204,'PY1 Data(H)'!$A$1:$A$288,'PY1 Data(H)'!$A$1:$BR$288))</f>
        <v>228342</v>
      </c>
    </row>
    <row r="205" spans="1:52" x14ac:dyDescent="0.3">
      <c r="A205">
        <v>577</v>
      </c>
      <c r="D205" s="176" cm="1">
        <f t="array" ref="D205">_xlfn.XLOOKUP(D$1,'PY1 Data(H)'!$A$1:$BR$1,_xlfn.XLOOKUP($A205,'PY1 Data(H)'!$A$1:$A$288,'PY1 Data(H)'!$A$1:$BR$288))</f>
        <v>2</v>
      </c>
      <c r="E205" s="176" cm="1">
        <f t="array" ref="E205">_xlfn.XLOOKUP(E$1,'PY1 Data(H)'!$A$1:$BR$1,_xlfn.XLOOKUP($A205,'PY1 Data(H)'!$A$1:$A$288,'PY1 Data(H)'!$A$1:$BR$288))</f>
        <v>2</v>
      </c>
      <c r="F205" s="176" cm="1">
        <f t="array" ref="F205">_xlfn.XLOOKUP(F$1,'PY1 Data(H)'!$A$1:$BR$1,_xlfn.XLOOKUP($A205,'PY1 Data(H)'!$A$1:$A$288,'PY1 Data(H)'!$A$1:$BR$288))</f>
        <v>2</v>
      </c>
      <c r="G205" s="176" cm="1">
        <f t="array" ref="G205">_xlfn.XLOOKUP(G$1,'PY1 Data(H)'!$A$1:$BR$1,_xlfn.XLOOKUP($A205,'PY1 Data(H)'!$A$1:$A$288,'PY1 Data(H)'!$A$1:$BR$288))</f>
        <v>2</v>
      </c>
      <c r="H205" s="176" cm="1">
        <f t="array" ref="H205">_xlfn.XLOOKUP(H$1,'PY1 Data(H)'!$A$1:$BR$1,_xlfn.XLOOKUP($A205,'PY1 Data(H)'!$A$1:$A$288,'PY1 Data(H)'!$A$1:$BR$288))</f>
        <v>0</v>
      </c>
      <c r="I205" s="176" cm="1">
        <f t="array" ref="I205">_xlfn.XLOOKUP(I$1,'PY1 Data(H)'!$A$1:$BR$1,_xlfn.XLOOKUP($A205,'PY1 Data(H)'!$A$1:$A$288,'PY1 Data(H)'!$A$1:$BR$288))</f>
        <v>2</v>
      </c>
      <c r="J205" s="176" cm="1">
        <f t="array" ref="J205">_xlfn.XLOOKUP(J$1,'PY1 Data(H)'!$A$1:$BR$1,_xlfn.XLOOKUP($A205,'PY1 Data(H)'!$A$1:$A$288,'PY1 Data(H)'!$A$1:$BR$288))</f>
        <v>0</v>
      </c>
      <c r="K205" s="176" cm="1">
        <f t="array" ref="K205">_xlfn.XLOOKUP(K$1,'PY1 Data(H)'!$A$1:$BR$1,_xlfn.XLOOKUP($A205,'PY1 Data(H)'!$A$1:$A$288,'PY1 Data(H)'!$A$1:$BR$288))</f>
        <v>0</v>
      </c>
      <c r="L205" s="176" cm="1">
        <f t="array" ref="L205">_xlfn.XLOOKUP(L$1,'PY1 Data(H)'!$A$1:$BR$1,_xlfn.XLOOKUP($A205,'PY1 Data(H)'!$A$1:$A$288,'PY1 Data(H)'!$A$1:$BR$288))</f>
        <v>0</v>
      </c>
      <c r="M205" s="176" cm="1">
        <f t="array" ref="M205">_xlfn.XLOOKUP(M$1,'PY1 Data(H)'!$A$1:$BR$1,_xlfn.XLOOKUP($A205,'PY1 Data(H)'!$A$1:$A$288,'PY1 Data(H)'!$A$1:$BR$288))</f>
        <v>2</v>
      </c>
      <c r="N205" s="176" cm="1">
        <f t="array" ref="N205">_xlfn.XLOOKUP(N$1,'PY1 Data(H)'!$A$1:$BR$1,_xlfn.XLOOKUP($A205,'PY1 Data(H)'!$A$1:$A$288,'PY1 Data(H)'!$A$1:$BR$288))</f>
        <v>2</v>
      </c>
      <c r="O205" s="176" cm="1">
        <f t="array" ref="O205">_xlfn.XLOOKUP(O$1,'PY1 Data(H)'!$A$1:$BR$1,_xlfn.XLOOKUP($A205,'PY1 Data(H)'!$A$1:$A$288,'PY1 Data(H)'!$A$1:$BR$288))</f>
        <v>0</v>
      </c>
      <c r="P205" s="176" cm="1">
        <f t="array" ref="P205">_xlfn.XLOOKUP(P$1,'PY1 Data(H)'!$A$1:$BR$1,_xlfn.XLOOKUP($A205,'PY1 Data(H)'!$A$1:$A$288,'PY1 Data(H)'!$A$1:$BR$288))</f>
        <v>2</v>
      </c>
      <c r="Q205" s="176" cm="1">
        <f t="array" ref="Q205">_xlfn.XLOOKUP(Q$1,'PY1 Data(H)'!$A$1:$BR$1,_xlfn.XLOOKUP($A205,'PY1 Data(H)'!$A$1:$A$288,'PY1 Data(H)'!$A$1:$BR$288))</f>
        <v>2</v>
      </c>
      <c r="R205" s="176" cm="1">
        <f t="array" ref="R205">_xlfn.XLOOKUP(R$1,'PY1 Data(H)'!$A$1:$BR$1,_xlfn.XLOOKUP($A205,'PY1 Data(H)'!$A$1:$A$288,'PY1 Data(H)'!$A$1:$BR$288))</f>
        <v>0</v>
      </c>
      <c r="S205" s="176" cm="1">
        <f t="array" ref="S205">_xlfn.XLOOKUP(S$1,'PY1 Data(H)'!$A$1:$BR$1,_xlfn.XLOOKUP($A205,'PY1 Data(H)'!$A$1:$A$288,'PY1 Data(H)'!$A$1:$BR$288))</f>
        <v>2</v>
      </c>
      <c r="T205" s="176" cm="1">
        <f t="array" ref="T205">_xlfn.XLOOKUP(T$1,'PY1 Data(H)'!$A$1:$BR$1,_xlfn.XLOOKUP($A205,'PY1 Data(H)'!$A$1:$A$288,'PY1 Data(H)'!$A$1:$BR$288))</f>
        <v>0</v>
      </c>
      <c r="U205" s="176" cm="1">
        <f t="array" ref="U205">_xlfn.XLOOKUP(U$1,'PY1 Data(H)'!$A$1:$BR$1,_xlfn.XLOOKUP($A205,'PY1 Data(H)'!$A$1:$A$288,'PY1 Data(H)'!$A$1:$BR$288))</f>
        <v>2</v>
      </c>
      <c r="V205" s="176" cm="1">
        <f t="array" ref="V205">_xlfn.XLOOKUP(V$1,'PY1 Data(H)'!$A$1:$BR$1,_xlfn.XLOOKUP($A205,'PY1 Data(H)'!$A$1:$A$288,'PY1 Data(H)'!$A$1:$BR$288))</f>
        <v>1</v>
      </c>
      <c r="W205" s="176" cm="1">
        <f t="array" ref="W205">_xlfn.XLOOKUP(W$1,'PY1 Data(H)'!$A$1:$BR$1,_xlfn.XLOOKUP($A205,'PY1 Data(H)'!$A$1:$A$288,'PY1 Data(H)'!$A$1:$BR$288))</f>
        <v>0</v>
      </c>
      <c r="X205" s="176" cm="1">
        <f t="array" ref="X205">_xlfn.XLOOKUP(X$1,'PY1 Data(H)'!$A$1:$BR$1,_xlfn.XLOOKUP($A205,'PY1 Data(H)'!$A$1:$A$288,'PY1 Data(H)'!$A$1:$BR$288))</f>
        <v>2</v>
      </c>
      <c r="Y205" s="176" cm="1">
        <f t="array" ref="Y205">_xlfn.XLOOKUP(Y$1,'PY1 Data(H)'!$A$1:$BR$1,_xlfn.XLOOKUP($A205,'PY1 Data(H)'!$A$1:$A$288,'PY1 Data(H)'!$A$1:$BR$288))</f>
        <v>1</v>
      </c>
      <c r="Z205" s="176" cm="1">
        <f t="array" ref="Z205">_xlfn.XLOOKUP(Z$1,'PY1 Data(H)'!$A$1:$BR$1,_xlfn.XLOOKUP($A205,'PY1 Data(H)'!$A$1:$A$288,'PY1 Data(H)'!$A$1:$BR$288))</f>
        <v>2</v>
      </c>
      <c r="AA205" s="176" cm="1">
        <f t="array" ref="AA205">_xlfn.XLOOKUP(AA$1,'PY1 Data(H)'!$A$1:$BR$1,_xlfn.XLOOKUP($A205,'PY1 Data(H)'!$A$1:$A$288,'PY1 Data(H)'!$A$1:$BR$288))</f>
        <v>2</v>
      </c>
      <c r="AB205" s="176" cm="1">
        <f t="array" ref="AB205">_xlfn.XLOOKUP(AB$1,'PY1 Data(H)'!$A$1:$BR$1,_xlfn.XLOOKUP($A205,'PY1 Data(H)'!$A$1:$A$288,'PY1 Data(H)'!$A$1:$BR$288))</f>
        <v>2</v>
      </c>
      <c r="AC205" s="176" cm="1">
        <f t="array" ref="AC205">_xlfn.XLOOKUP(AC$1,'PY1 Data(H)'!$A$1:$BR$1,_xlfn.XLOOKUP($A205,'PY1 Data(H)'!$A$1:$A$288,'PY1 Data(H)'!$A$1:$BR$288))</f>
        <v>0</v>
      </c>
      <c r="AD205" s="176" cm="1">
        <f t="array" ref="AD205">_xlfn.XLOOKUP(AD$1,'PY1 Data(H)'!$A$1:$BR$1,_xlfn.XLOOKUP($A205,'PY1 Data(H)'!$A$1:$A$288,'PY1 Data(H)'!$A$1:$BR$288))</f>
        <v>2</v>
      </c>
      <c r="AE205" s="176" cm="1">
        <f t="array" ref="AE205">_xlfn.XLOOKUP(AE$1,'PY1 Data(H)'!$A$1:$BR$1,_xlfn.XLOOKUP($A205,'PY1 Data(H)'!$A$1:$A$288,'PY1 Data(H)'!$A$1:$BR$288))</f>
        <v>0</v>
      </c>
      <c r="AF205" s="176" cm="1">
        <f t="array" ref="AF205">_xlfn.XLOOKUP(AF$1,'PY1 Data(H)'!$A$1:$BR$1,_xlfn.XLOOKUP($A205,'PY1 Data(H)'!$A$1:$A$288,'PY1 Data(H)'!$A$1:$BR$288))</f>
        <v>0</v>
      </c>
      <c r="AG205" s="176" cm="1">
        <f t="array" ref="AG205">_xlfn.XLOOKUP(AG$1,'PY1 Data(H)'!$A$1:$BR$1,_xlfn.XLOOKUP($A205,'PY1 Data(H)'!$A$1:$A$288,'PY1 Data(H)'!$A$1:$BR$288))</f>
        <v>2</v>
      </c>
      <c r="AH205" s="176" cm="1">
        <f t="array" ref="AH205">_xlfn.XLOOKUP(AH$1,'PY1 Data(H)'!$A$1:$BR$1,_xlfn.XLOOKUP($A205,'PY1 Data(H)'!$A$1:$A$288,'PY1 Data(H)'!$A$1:$BR$288))</f>
        <v>2</v>
      </c>
      <c r="AI205" s="176" cm="1">
        <f t="array" ref="AI205">_xlfn.XLOOKUP(AI$1,'PY1 Data(H)'!$A$1:$BR$1,_xlfn.XLOOKUP($A205,'PY1 Data(H)'!$A$1:$A$288,'PY1 Data(H)'!$A$1:$BR$288))</f>
        <v>2</v>
      </c>
      <c r="AJ205" s="176" cm="1">
        <f t="array" ref="AJ205">_xlfn.XLOOKUP(AJ$1,'PY1 Data(H)'!$A$1:$BR$1,_xlfn.XLOOKUP($A205,'PY1 Data(H)'!$A$1:$A$288,'PY1 Data(H)'!$A$1:$BR$288))</f>
        <v>0</v>
      </c>
      <c r="AK205" s="176" cm="1">
        <f t="array" ref="AK205">_xlfn.XLOOKUP(AK$1,'PY1 Data(H)'!$A$1:$BR$1,_xlfn.XLOOKUP($A205,'PY1 Data(H)'!$A$1:$A$288,'PY1 Data(H)'!$A$1:$BR$288))</f>
        <v>0</v>
      </c>
      <c r="AL205" s="176" cm="1">
        <f t="array" ref="AL205">_xlfn.XLOOKUP(AL$1,'PY1 Data(H)'!$A$1:$BR$1,_xlfn.XLOOKUP($A205,'PY1 Data(H)'!$A$1:$A$288,'PY1 Data(H)'!$A$1:$BR$288))</f>
        <v>2</v>
      </c>
      <c r="AM205" s="176" cm="1">
        <f t="array" ref="AM205">_xlfn.XLOOKUP(AM$1,'PY1 Data(H)'!$A$1:$BR$1,_xlfn.XLOOKUP($A205,'PY1 Data(H)'!$A$1:$A$288,'PY1 Data(H)'!$A$1:$BR$288))</f>
        <v>2</v>
      </c>
      <c r="AN205" s="176" cm="1">
        <f t="array" ref="AN205">_xlfn.XLOOKUP(AN$1,'PY1 Data(H)'!$A$1:$BR$1,_xlfn.XLOOKUP($A205,'PY1 Data(H)'!$A$1:$A$288,'PY1 Data(H)'!$A$1:$BR$288))</f>
        <v>0</v>
      </c>
      <c r="AO205" s="176" cm="1">
        <f t="array" ref="AO205">_xlfn.XLOOKUP(AO$1,'PY1 Data(H)'!$A$1:$BR$1,_xlfn.XLOOKUP($A205,'PY1 Data(H)'!$A$1:$A$288,'PY1 Data(H)'!$A$1:$BR$288))</f>
        <v>2</v>
      </c>
      <c r="AP205" s="176" cm="1">
        <f t="array" ref="AP205">_xlfn.XLOOKUP(AP$1,'PY1 Data(H)'!$A$1:$BR$1,_xlfn.XLOOKUP($A205,'PY1 Data(H)'!$A$1:$A$288,'PY1 Data(H)'!$A$1:$BR$288))</f>
        <v>2</v>
      </c>
      <c r="AQ205" s="176" cm="1">
        <f t="array" ref="AQ205">_xlfn.XLOOKUP(AQ$1,'PY1 Data(H)'!$A$1:$BR$1,_xlfn.XLOOKUP($A205,'PY1 Data(H)'!$A$1:$A$288,'PY1 Data(H)'!$A$1:$BR$288))</f>
        <v>2</v>
      </c>
      <c r="AR205" s="176" cm="1">
        <f t="array" ref="AR205">_xlfn.XLOOKUP(AR$1,'PY1 Data(H)'!$A$1:$BR$1,_xlfn.XLOOKUP($A205,'PY1 Data(H)'!$A$1:$A$288,'PY1 Data(H)'!$A$1:$BR$288))</f>
        <v>0</v>
      </c>
      <c r="AS205" s="176" cm="1">
        <f t="array" ref="AS205">_xlfn.XLOOKUP(AS$1,'PY1 Data(H)'!$A$1:$BR$1,_xlfn.XLOOKUP($A205,'PY1 Data(H)'!$A$1:$A$288,'PY1 Data(H)'!$A$1:$BR$288))</f>
        <v>2</v>
      </c>
      <c r="AT205" s="176" cm="1">
        <f t="array" ref="AT205">_xlfn.XLOOKUP(AT$1,'PY1 Data(H)'!$A$1:$BR$1,_xlfn.XLOOKUP($A205,'PY1 Data(H)'!$A$1:$A$288,'PY1 Data(H)'!$A$1:$BR$288))</f>
        <v>0</v>
      </c>
      <c r="AU205" s="176" cm="1">
        <f t="array" ref="AU205">_xlfn.XLOOKUP(AU$1,'PY1 Data(H)'!$A$1:$BR$1,_xlfn.XLOOKUP($A205,'PY1 Data(H)'!$A$1:$A$288,'PY1 Data(H)'!$A$1:$BR$288))</f>
        <v>2</v>
      </c>
      <c r="AV205" s="176" cm="1">
        <f t="array" ref="AV205">_xlfn.XLOOKUP(AV$1,'PY1 Data(H)'!$A$1:$BR$1,_xlfn.XLOOKUP($A205,'PY1 Data(H)'!$A$1:$A$288,'PY1 Data(H)'!$A$1:$BR$288))</f>
        <v>0</v>
      </c>
      <c r="AW205" s="176" cm="1">
        <f t="array" ref="AW205">_xlfn.XLOOKUP(AW$1,'PY1 Data(H)'!$A$1:$BR$1,_xlfn.XLOOKUP($A205,'PY1 Data(H)'!$A$1:$A$288,'PY1 Data(H)'!$A$1:$BR$288))</f>
        <v>0</v>
      </c>
      <c r="AX205" s="176" cm="1">
        <f t="array" ref="AX205">_xlfn.XLOOKUP(AX$1,'PY1 Data(H)'!$A$1:$BR$1,_xlfn.XLOOKUP($A205,'PY1 Data(H)'!$A$1:$A$288,'PY1 Data(H)'!$A$1:$BR$288))</f>
        <v>0</v>
      </c>
      <c r="AY205" s="176" cm="1">
        <f t="array" ref="AY205">_xlfn.XLOOKUP(AY$1,'PY1 Data(H)'!$A$1:$BR$1,_xlfn.XLOOKUP($A205,'PY1 Data(H)'!$A$1:$A$288,'PY1 Data(H)'!$A$1:$BR$288))</f>
        <v>0</v>
      </c>
      <c r="AZ205" s="176" cm="1">
        <f t="array" ref="AZ205">_xlfn.XLOOKUP(AZ$1,'PY1 Data(H)'!$A$1:$BR$1,_xlfn.XLOOKUP($A205,'PY1 Data(H)'!$A$1:$A$288,'PY1 Data(H)'!$A$1:$BR$288))</f>
        <v>2</v>
      </c>
    </row>
    <row r="206" spans="1:52" x14ac:dyDescent="0.3">
      <c r="D206" s="176" t="e" cm="1">
        <f t="array" ref="D206">_xlfn.XLOOKUP(D$1,'PY1 Data(H)'!$A$1:$BR$1,_xlfn.XLOOKUP($A206,'PY1 Data(H)'!$A$1:$A$288,'PY1 Data(H)'!$A$1:$BR$288))</f>
        <v>#N/A</v>
      </c>
      <c r="E206" s="176" t="e" cm="1">
        <f t="array" ref="E206">_xlfn.XLOOKUP(E$1,'PY1 Data(H)'!$A$1:$BR$1,_xlfn.XLOOKUP($A206,'PY1 Data(H)'!$A$1:$A$288,'PY1 Data(H)'!$A$1:$BR$288))</f>
        <v>#N/A</v>
      </c>
      <c r="F206" s="176" t="e" cm="1">
        <f t="array" ref="F206">_xlfn.XLOOKUP(F$1,'PY1 Data(H)'!$A$1:$BR$1,_xlfn.XLOOKUP($A206,'PY1 Data(H)'!$A$1:$A$288,'PY1 Data(H)'!$A$1:$BR$288))</f>
        <v>#N/A</v>
      </c>
      <c r="G206" s="176" t="e" cm="1">
        <f t="array" ref="G206">_xlfn.XLOOKUP(G$1,'PY1 Data(H)'!$A$1:$BR$1,_xlfn.XLOOKUP($A206,'PY1 Data(H)'!$A$1:$A$288,'PY1 Data(H)'!$A$1:$BR$288))</f>
        <v>#N/A</v>
      </c>
      <c r="H206" s="176" t="e" cm="1">
        <f t="array" ref="H206">_xlfn.XLOOKUP(H$1,'PY1 Data(H)'!$A$1:$BR$1,_xlfn.XLOOKUP($A206,'PY1 Data(H)'!$A$1:$A$288,'PY1 Data(H)'!$A$1:$BR$288))</f>
        <v>#N/A</v>
      </c>
      <c r="I206" s="176" t="e" cm="1">
        <f t="array" ref="I206">_xlfn.XLOOKUP(I$1,'PY1 Data(H)'!$A$1:$BR$1,_xlfn.XLOOKUP($A206,'PY1 Data(H)'!$A$1:$A$288,'PY1 Data(H)'!$A$1:$BR$288))</f>
        <v>#N/A</v>
      </c>
      <c r="J206" s="176" t="e" cm="1">
        <f t="array" ref="J206">_xlfn.XLOOKUP(J$1,'PY1 Data(H)'!$A$1:$BR$1,_xlfn.XLOOKUP($A206,'PY1 Data(H)'!$A$1:$A$288,'PY1 Data(H)'!$A$1:$BR$288))</f>
        <v>#N/A</v>
      </c>
      <c r="K206" s="176" t="e" cm="1">
        <f t="array" ref="K206">_xlfn.XLOOKUP(K$1,'PY1 Data(H)'!$A$1:$BR$1,_xlfn.XLOOKUP($A206,'PY1 Data(H)'!$A$1:$A$288,'PY1 Data(H)'!$A$1:$BR$288))</f>
        <v>#N/A</v>
      </c>
      <c r="L206" s="176" t="e" cm="1">
        <f t="array" ref="L206">_xlfn.XLOOKUP(L$1,'PY1 Data(H)'!$A$1:$BR$1,_xlfn.XLOOKUP($A206,'PY1 Data(H)'!$A$1:$A$288,'PY1 Data(H)'!$A$1:$BR$288))</f>
        <v>#N/A</v>
      </c>
      <c r="M206" s="176" t="e" cm="1">
        <f t="array" ref="M206">_xlfn.XLOOKUP(M$1,'PY1 Data(H)'!$A$1:$BR$1,_xlfn.XLOOKUP($A206,'PY1 Data(H)'!$A$1:$A$288,'PY1 Data(H)'!$A$1:$BR$288))</f>
        <v>#N/A</v>
      </c>
      <c r="N206" s="176" t="e" cm="1">
        <f t="array" ref="N206">_xlfn.XLOOKUP(N$1,'PY1 Data(H)'!$A$1:$BR$1,_xlfn.XLOOKUP($A206,'PY1 Data(H)'!$A$1:$A$288,'PY1 Data(H)'!$A$1:$BR$288))</f>
        <v>#N/A</v>
      </c>
      <c r="O206" s="176" t="e" cm="1">
        <f t="array" ref="O206">_xlfn.XLOOKUP(O$1,'PY1 Data(H)'!$A$1:$BR$1,_xlfn.XLOOKUP($A206,'PY1 Data(H)'!$A$1:$A$288,'PY1 Data(H)'!$A$1:$BR$288))</f>
        <v>#N/A</v>
      </c>
      <c r="P206" s="176" t="e" cm="1">
        <f t="array" ref="P206">_xlfn.XLOOKUP(P$1,'PY1 Data(H)'!$A$1:$BR$1,_xlfn.XLOOKUP($A206,'PY1 Data(H)'!$A$1:$A$288,'PY1 Data(H)'!$A$1:$BR$288))</f>
        <v>#N/A</v>
      </c>
      <c r="Q206" s="176" t="e" cm="1">
        <f t="array" ref="Q206">_xlfn.XLOOKUP(Q$1,'PY1 Data(H)'!$A$1:$BR$1,_xlfn.XLOOKUP($A206,'PY1 Data(H)'!$A$1:$A$288,'PY1 Data(H)'!$A$1:$BR$288))</f>
        <v>#N/A</v>
      </c>
      <c r="R206" s="176" t="e" cm="1">
        <f t="array" ref="R206">_xlfn.XLOOKUP(R$1,'PY1 Data(H)'!$A$1:$BR$1,_xlfn.XLOOKUP($A206,'PY1 Data(H)'!$A$1:$A$288,'PY1 Data(H)'!$A$1:$BR$288))</f>
        <v>#N/A</v>
      </c>
      <c r="S206" s="176" t="e" cm="1">
        <f t="array" ref="S206">_xlfn.XLOOKUP(S$1,'PY1 Data(H)'!$A$1:$BR$1,_xlfn.XLOOKUP($A206,'PY1 Data(H)'!$A$1:$A$288,'PY1 Data(H)'!$A$1:$BR$288))</f>
        <v>#N/A</v>
      </c>
      <c r="T206" s="176" t="e" cm="1">
        <f t="array" ref="T206">_xlfn.XLOOKUP(T$1,'PY1 Data(H)'!$A$1:$BR$1,_xlfn.XLOOKUP($A206,'PY1 Data(H)'!$A$1:$A$288,'PY1 Data(H)'!$A$1:$BR$288))</f>
        <v>#N/A</v>
      </c>
      <c r="U206" s="176" t="e" cm="1">
        <f t="array" ref="U206">_xlfn.XLOOKUP(U$1,'PY1 Data(H)'!$A$1:$BR$1,_xlfn.XLOOKUP($A206,'PY1 Data(H)'!$A$1:$A$288,'PY1 Data(H)'!$A$1:$BR$288))</f>
        <v>#N/A</v>
      </c>
      <c r="V206" s="176" t="e" cm="1">
        <f t="array" ref="V206">_xlfn.XLOOKUP(V$1,'PY1 Data(H)'!$A$1:$BR$1,_xlfn.XLOOKUP($A206,'PY1 Data(H)'!$A$1:$A$288,'PY1 Data(H)'!$A$1:$BR$288))</f>
        <v>#N/A</v>
      </c>
      <c r="W206" s="176" t="e" cm="1">
        <f t="array" ref="W206">_xlfn.XLOOKUP(W$1,'PY1 Data(H)'!$A$1:$BR$1,_xlfn.XLOOKUP($A206,'PY1 Data(H)'!$A$1:$A$288,'PY1 Data(H)'!$A$1:$BR$288))</f>
        <v>#N/A</v>
      </c>
      <c r="X206" s="176" t="e" cm="1">
        <f t="array" ref="X206">_xlfn.XLOOKUP(X$1,'PY1 Data(H)'!$A$1:$BR$1,_xlfn.XLOOKUP($A206,'PY1 Data(H)'!$A$1:$A$288,'PY1 Data(H)'!$A$1:$BR$288))</f>
        <v>#N/A</v>
      </c>
      <c r="Y206" s="176" t="e" cm="1">
        <f t="array" ref="Y206">_xlfn.XLOOKUP(Y$1,'PY1 Data(H)'!$A$1:$BR$1,_xlfn.XLOOKUP($A206,'PY1 Data(H)'!$A$1:$A$288,'PY1 Data(H)'!$A$1:$BR$288))</f>
        <v>#N/A</v>
      </c>
      <c r="Z206" s="176" t="e" cm="1">
        <f t="array" ref="Z206">_xlfn.XLOOKUP(Z$1,'PY1 Data(H)'!$A$1:$BR$1,_xlfn.XLOOKUP($A206,'PY1 Data(H)'!$A$1:$A$288,'PY1 Data(H)'!$A$1:$BR$288))</f>
        <v>#N/A</v>
      </c>
      <c r="AA206" s="176" t="e" cm="1">
        <f t="array" ref="AA206">_xlfn.XLOOKUP(AA$1,'PY1 Data(H)'!$A$1:$BR$1,_xlfn.XLOOKUP($A206,'PY1 Data(H)'!$A$1:$A$288,'PY1 Data(H)'!$A$1:$BR$288))</f>
        <v>#N/A</v>
      </c>
      <c r="AB206" s="176" t="e" cm="1">
        <f t="array" ref="AB206">_xlfn.XLOOKUP(AB$1,'PY1 Data(H)'!$A$1:$BR$1,_xlfn.XLOOKUP($A206,'PY1 Data(H)'!$A$1:$A$288,'PY1 Data(H)'!$A$1:$BR$288))</f>
        <v>#N/A</v>
      </c>
      <c r="AC206" s="176" t="e" cm="1">
        <f t="array" ref="AC206">_xlfn.XLOOKUP(AC$1,'PY1 Data(H)'!$A$1:$BR$1,_xlfn.XLOOKUP($A206,'PY1 Data(H)'!$A$1:$A$288,'PY1 Data(H)'!$A$1:$BR$288))</f>
        <v>#N/A</v>
      </c>
      <c r="AD206" s="176" t="e" cm="1">
        <f t="array" ref="AD206">_xlfn.XLOOKUP(AD$1,'PY1 Data(H)'!$A$1:$BR$1,_xlfn.XLOOKUP($A206,'PY1 Data(H)'!$A$1:$A$288,'PY1 Data(H)'!$A$1:$BR$288))</f>
        <v>#N/A</v>
      </c>
      <c r="AE206" s="176" t="e" cm="1">
        <f t="array" ref="AE206">_xlfn.XLOOKUP(AE$1,'PY1 Data(H)'!$A$1:$BR$1,_xlfn.XLOOKUP($A206,'PY1 Data(H)'!$A$1:$A$288,'PY1 Data(H)'!$A$1:$BR$288))</f>
        <v>#N/A</v>
      </c>
      <c r="AF206" s="176" t="e" cm="1">
        <f t="array" ref="AF206">_xlfn.XLOOKUP(AF$1,'PY1 Data(H)'!$A$1:$BR$1,_xlfn.XLOOKUP($A206,'PY1 Data(H)'!$A$1:$A$288,'PY1 Data(H)'!$A$1:$BR$288))</f>
        <v>#N/A</v>
      </c>
      <c r="AG206" s="176" t="e" cm="1">
        <f t="array" ref="AG206">_xlfn.XLOOKUP(AG$1,'PY1 Data(H)'!$A$1:$BR$1,_xlfn.XLOOKUP($A206,'PY1 Data(H)'!$A$1:$A$288,'PY1 Data(H)'!$A$1:$BR$288))</f>
        <v>#N/A</v>
      </c>
      <c r="AH206" s="176" t="e" cm="1">
        <f t="array" ref="AH206">_xlfn.XLOOKUP(AH$1,'PY1 Data(H)'!$A$1:$BR$1,_xlfn.XLOOKUP($A206,'PY1 Data(H)'!$A$1:$A$288,'PY1 Data(H)'!$A$1:$BR$288))</f>
        <v>#N/A</v>
      </c>
      <c r="AI206" s="176" t="e" cm="1">
        <f t="array" ref="AI206">_xlfn.XLOOKUP(AI$1,'PY1 Data(H)'!$A$1:$BR$1,_xlfn.XLOOKUP($A206,'PY1 Data(H)'!$A$1:$A$288,'PY1 Data(H)'!$A$1:$BR$288))</f>
        <v>#N/A</v>
      </c>
      <c r="AJ206" s="176" t="e" cm="1">
        <f t="array" ref="AJ206">_xlfn.XLOOKUP(AJ$1,'PY1 Data(H)'!$A$1:$BR$1,_xlfn.XLOOKUP($A206,'PY1 Data(H)'!$A$1:$A$288,'PY1 Data(H)'!$A$1:$BR$288))</f>
        <v>#N/A</v>
      </c>
      <c r="AK206" s="176" t="e" cm="1">
        <f t="array" ref="AK206">_xlfn.XLOOKUP(AK$1,'PY1 Data(H)'!$A$1:$BR$1,_xlfn.XLOOKUP($A206,'PY1 Data(H)'!$A$1:$A$288,'PY1 Data(H)'!$A$1:$BR$288))</f>
        <v>#N/A</v>
      </c>
      <c r="AL206" s="176" t="e" cm="1">
        <f t="array" ref="AL206">_xlfn.XLOOKUP(AL$1,'PY1 Data(H)'!$A$1:$BR$1,_xlfn.XLOOKUP($A206,'PY1 Data(H)'!$A$1:$A$288,'PY1 Data(H)'!$A$1:$BR$288))</f>
        <v>#N/A</v>
      </c>
      <c r="AM206" s="176" t="e" cm="1">
        <f t="array" ref="AM206">_xlfn.XLOOKUP(AM$1,'PY1 Data(H)'!$A$1:$BR$1,_xlfn.XLOOKUP($A206,'PY1 Data(H)'!$A$1:$A$288,'PY1 Data(H)'!$A$1:$BR$288))</f>
        <v>#N/A</v>
      </c>
      <c r="AN206" s="176" t="e" cm="1">
        <f t="array" ref="AN206">_xlfn.XLOOKUP(AN$1,'PY1 Data(H)'!$A$1:$BR$1,_xlfn.XLOOKUP($A206,'PY1 Data(H)'!$A$1:$A$288,'PY1 Data(H)'!$A$1:$BR$288))</f>
        <v>#N/A</v>
      </c>
      <c r="AO206" s="176" t="e" cm="1">
        <f t="array" ref="AO206">_xlfn.XLOOKUP(AO$1,'PY1 Data(H)'!$A$1:$BR$1,_xlfn.XLOOKUP($A206,'PY1 Data(H)'!$A$1:$A$288,'PY1 Data(H)'!$A$1:$BR$288))</f>
        <v>#N/A</v>
      </c>
      <c r="AP206" s="176" t="e" cm="1">
        <f t="array" ref="AP206">_xlfn.XLOOKUP(AP$1,'PY1 Data(H)'!$A$1:$BR$1,_xlfn.XLOOKUP($A206,'PY1 Data(H)'!$A$1:$A$288,'PY1 Data(H)'!$A$1:$BR$288))</f>
        <v>#N/A</v>
      </c>
      <c r="AQ206" s="176" t="e" cm="1">
        <f t="array" ref="AQ206">_xlfn.XLOOKUP(AQ$1,'PY1 Data(H)'!$A$1:$BR$1,_xlfn.XLOOKUP($A206,'PY1 Data(H)'!$A$1:$A$288,'PY1 Data(H)'!$A$1:$BR$288))</f>
        <v>#N/A</v>
      </c>
      <c r="AR206" s="176" t="e" cm="1">
        <f t="array" ref="AR206">_xlfn.XLOOKUP(AR$1,'PY1 Data(H)'!$A$1:$BR$1,_xlfn.XLOOKUP($A206,'PY1 Data(H)'!$A$1:$A$288,'PY1 Data(H)'!$A$1:$BR$288))</f>
        <v>#N/A</v>
      </c>
      <c r="AS206" s="176" t="e" cm="1">
        <f t="array" ref="AS206">_xlfn.XLOOKUP(AS$1,'PY1 Data(H)'!$A$1:$BR$1,_xlfn.XLOOKUP($A206,'PY1 Data(H)'!$A$1:$A$288,'PY1 Data(H)'!$A$1:$BR$288))</f>
        <v>#N/A</v>
      </c>
      <c r="AT206" s="176" t="e" cm="1">
        <f t="array" ref="AT206">_xlfn.XLOOKUP(AT$1,'PY1 Data(H)'!$A$1:$BR$1,_xlfn.XLOOKUP($A206,'PY1 Data(H)'!$A$1:$A$288,'PY1 Data(H)'!$A$1:$BR$288))</f>
        <v>#N/A</v>
      </c>
      <c r="AU206" s="176" t="e" cm="1">
        <f t="array" ref="AU206">_xlfn.XLOOKUP(AU$1,'PY1 Data(H)'!$A$1:$BR$1,_xlfn.XLOOKUP($A206,'PY1 Data(H)'!$A$1:$A$288,'PY1 Data(H)'!$A$1:$BR$288))</f>
        <v>#N/A</v>
      </c>
      <c r="AV206" s="176" t="e" cm="1">
        <f t="array" ref="AV206">_xlfn.XLOOKUP(AV$1,'PY1 Data(H)'!$A$1:$BR$1,_xlfn.XLOOKUP($A206,'PY1 Data(H)'!$A$1:$A$288,'PY1 Data(H)'!$A$1:$BR$288))</f>
        <v>#N/A</v>
      </c>
      <c r="AW206" s="176" t="e" cm="1">
        <f t="array" ref="AW206">_xlfn.XLOOKUP(AW$1,'PY1 Data(H)'!$A$1:$BR$1,_xlfn.XLOOKUP($A206,'PY1 Data(H)'!$A$1:$A$288,'PY1 Data(H)'!$A$1:$BR$288))</f>
        <v>#N/A</v>
      </c>
      <c r="AX206" s="176" t="e" cm="1">
        <f t="array" ref="AX206">_xlfn.XLOOKUP(AX$1,'PY1 Data(H)'!$A$1:$BR$1,_xlfn.XLOOKUP($A206,'PY1 Data(H)'!$A$1:$A$288,'PY1 Data(H)'!$A$1:$BR$288))</f>
        <v>#N/A</v>
      </c>
      <c r="AY206" s="176" t="e" cm="1">
        <f t="array" ref="AY206">_xlfn.XLOOKUP(AY$1,'PY1 Data(H)'!$A$1:$BR$1,_xlfn.XLOOKUP($A206,'PY1 Data(H)'!$A$1:$A$288,'PY1 Data(H)'!$A$1:$BR$288))</f>
        <v>#N/A</v>
      </c>
      <c r="AZ206" s="176" t="e" cm="1">
        <f t="array" ref="AZ206">_xlfn.XLOOKUP(AZ$1,'PY1 Data(H)'!$A$1:$BR$1,_xlfn.XLOOKUP($A206,'PY1 Data(H)'!$A$1:$A$288,'PY1 Data(H)'!$A$1:$BR$288))</f>
        <v>#N/A</v>
      </c>
    </row>
    <row r="207" spans="1:52" x14ac:dyDescent="0.3">
      <c r="A207">
        <v>598</v>
      </c>
      <c r="D207" s="176" cm="1">
        <f t="array" ref="D207">_xlfn.XLOOKUP(D$1,'PY1 Data(H)'!$A$1:$BR$1,_xlfn.XLOOKUP($A207,'PY1 Data(H)'!$A$1:$A$288,'PY1 Data(H)'!$A$1:$BR$288))</f>
        <v>0</v>
      </c>
      <c r="E207" s="176" cm="1">
        <f t="array" ref="E207">_xlfn.XLOOKUP(E$1,'PY1 Data(H)'!$A$1:$BR$1,_xlfn.XLOOKUP($A207,'PY1 Data(H)'!$A$1:$A$288,'PY1 Data(H)'!$A$1:$BR$288))</f>
        <v>0</v>
      </c>
      <c r="F207" s="176" cm="1">
        <f t="array" ref="F207">_xlfn.XLOOKUP(F$1,'PY1 Data(H)'!$A$1:$BR$1,_xlfn.XLOOKUP($A207,'PY1 Data(H)'!$A$1:$A$288,'PY1 Data(H)'!$A$1:$BR$288))</f>
        <v>0</v>
      </c>
      <c r="G207" s="176" cm="1">
        <f t="array" ref="G207">_xlfn.XLOOKUP(G$1,'PY1 Data(H)'!$A$1:$BR$1,_xlfn.XLOOKUP($A207,'PY1 Data(H)'!$A$1:$A$288,'PY1 Data(H)'!$A$1:$BR$288))</f>
        <v>0</v>
      </c>
      <c r="H207" s="176" cm="1">
        <f t="array" ref="H207">_xlfn.XLOOKUP(H$1,'PY1 Data(H)'!$A$1:$BR$1,_xlfn.XLOOKUP($A207,'PY1 Data(H)'!$A$1:$A$288,'PY1 Data(H)'!$A$1:$BR$288))</f>
        <v>0</v>
      </c>
      <c r="I207" s="176" cm="1">
        <f t="array" ref="I207">_xlfn.XLOOKUP(I$1,'PY1 Data(H)'!$A$1:$BR$1,_xlfn.XLOOKUP($A207,'PY1 Data(H)'!$A$1:$A$288,'PY1 Data(H)'!$A$1:$BR$288))</f>
        <v>0</v>
      </c>
      <c r="J207" s="176" cm="1">
        <f t="array" ref="J207">_xlfn.XLOOKUP(J$1,'PY1 Data(H)'!$A$1:$BR$1,_xlfn.XLOOKUP($A207,'PY1 Data(H)'!$A$1:$A$288,'PY1 Data(H)'!$A$1:$BR$288))</f>
        <v>0</v>
      </c>
      <c r="K207" s="176" cm="1">
        <f t="array" ref="K207">_xlfn.XLOOKUP(K$1,'PY1 Data(H)'!$A$1:$BR$1,_xlfn.XLOOKUP($A207,'PY1 Data(H)'!$A$1:$A$288,'PY1 Data(H)'!$A$1:$BR$288))</f>
        <v>0</v>
      </c>
      <c r="L207" s="176" cm="1">
        <f t="array" ref="L207">_xlfn.XLOOKUP(L$1,'PY1 Data(H)'!$A$1:$BR$1,_xlfn.XLOOKUP($A207,'PY1 Data(H)'!$A$1:$A$288,'PY1 Data(H)'!$A$1:$BR$288))</f>
        <v>0</v>
      </c>
      <c r="M207" s="176" cm="1">
        <f t="array" ref="M207">_xlfn.XLOOKUP(M$1,'PY1 Data(H)'!$A$1:$BR$1,_xlfn.XLOOKUP($A207,'PY1 Data(H)'!$A$1:$A$288,'PY1 Data(H)'!$A$1:$BR$288))</f>
        <v>0</v>
      </c>
      <c r="N207" s="176" cm="1">
        <f t="array" ref="N207">_xlfn.XLOOKUP(N$1,'PY1 Data(H)'!$A$1:$BR$1,_xlfn.XLOOKUP($A207,'PY1 Data(H)'!$A$1:$A$288,'PY1 Data(H)'!$A$1:$BR$288))</f>
        <v>0</v>
      </c>
      <c r="O207" s="176" cm="1">
        <f t="array" ref="O207">_xlfn.XLOOKUP(O$1,'PY1 Data(H)'!$A$1:$BR$1,_xlfn.XLOOKUP($A207,'PY1 Data(H)'!$A$1:$A$288,'PY1 Data(H)'!$A$1:$BR$288))</f>
        <v>0</v>
      </c>
      <c r="P207" s="176" cm="1">
        <f t="array" ref="P207">_xlfn.XLOOKUP(P$1,'PY1 Data(H)'!$A$1:$BR$1,_xlfn.XLOOKUP($A207,'PY1 Data(H)'!$A$1:$A$288,'PY1 Data(H)'!$A$1:$BR$288))</f>
        <v>0</v>
      </c>
      <c r="Q207" s="176" cm="1">
        <f t="array" ref="Q207">_xlfn.XLOOKUP(Q$1,'PY1 Data(H)'!$A$1:$BR$1,_xlfn.XLOOKUP($A207,'PY1 Data(H)'!$A$1:$A$288,'PY1 Data(H)'!$A$1:$BR$288))</f>
        <v>0</v>
      </c>
      <c r="R207" s="176" cm="1">
        <f t="array" ref="R207">_xlfn.XLOOKUP(R$1,'PY1 Data(H)'!$A$1:$BR$1,_xlfn.XLOOKUP($A207,'PY1 Data(H)'!$A$1:$A$288,'PY1 Data(H)'!$A$1:$BR$288))</f>
        <v>0</v>
      </c>
      <c r="S207" s="176" cm="1">
        <f t="array" ref="S207">_xlfn.XLOOKUP(S$1,'PY1 Data(H)'!$A$1:$BR$1,_xlfn.XLOOKUP($A207,'PY1 Data(H)'!$A$1:$A$288,'PY1 Data(H)'!$A$1:$BR$288))</f>
        <v>0</v>
      </c>
      <c r="T207" s="176" cm="1">
        <f t="array" ref="T207">_xlfn.XLOOKUP(T$1,'PY1 Data(H)'!$A$1:$BR$1,_xlfn.XLOOKUP($A207,'PY1 Data(H)'!$A$1:$A$288,'PY1 Data(H)'!$A$1:$BR$288))</f>
        <v>0</v>
      </c>
      <c r="U207" s="176" cm="1">
        <f t="array" ref="U207">_xlfn.XLOOKUP(U$1,'PY1 Data(H)'!$A$1:$BR$1,_xlfn.XLOOKUP($A207,'PY1 Data(H)'!$A$1:$A$288,'PY1 Data(H)'!$A$1:$BR$288))</f>
        <v>0</v>
      </c>
      <c r="V207" s="176" cm="1">
        <f t="array" ref="V207">_xlfn.XLOOKUP(V$1,'PY1 Data(H)'!$A$1:$BR$1,_xlfn.XLOOKUP($A207,'PY1 Data(H)'!$A$1:$A$288,'PY1 Data(H)'!$A$1:$BR$288))</f>
        <v>0</v>
      </c>
      <c r="W207" s="176" cm="1">
        <f t="array" ref="W207">_xlfn.XLOOKUP(W$1,'PY1 Data(H)'!$A$1:$BR$1,_xlfn.XLOOKUP($A207,'PY1 Data(H)'!$A$1:$A$288,'PY1 Data(H)'!$A$1:$BR$288))</f>
        <v>0</v>
      </c>
      <c r="X207" s="176" cm="1">
        <f t="array" ref="X207">_xlfn.XLOOKUP(X$1,'PY1 Data(H)'!$A$1:$BR$1,_xlfn.XLOOKUP($A207,'PY1 Data(H)'!$A$1:$A$288,'PY1 Data(H)'!$A$1:$BR$288))</f>
        <v>0</v>
      </c>
      <c r="Y207" s="176" cm="1">
        <f t="array" ref="Y207">_xlfn.XLOOKUP(Y$1,'PY1 Data(H)'!$A$1:$BR$1,_xlfn.XLOOKUP($A207,'PY1 Data(H)'!$A$1:$A$288,'PY1 Data(H)'!$A$1:$BR$288))</f>
        <v>0</v>
      </c>
      <c r="Z207" s="176" cm="1">
        <f t="array" ref="Z207">_xlfn.XLOOKUP(Z$1,'PY1 Data(H)'!$A$1:$BR$1,_xlfn.XLOOKUP($A207,'PY1 Data(H)'!$A$1:$A$288,'PY1 Data(H)'!$A$1:$BR$288))</f>
        <v>0</v>
      </c>
      <c r="AA207" s="176" cm="1">
        <f t="array" ref="AA207">_xlfn.XLOOKUP(AA$1,'PY1 Data(H)'!$A$1:$BR$1,_xlfn.XLOOKUP($A207,'PY1 Data(H)'!$A$1:$A$288,'PY1 Data(H)'!$A$1:$BR$288))</f>
        <v>0</v>
      </c>
      <c r="AB207" s="176" cm="1">
        <f t="array" ref="AB207">_xlfn.XLOOKUP(AB$1,'PY1 Data(H)'!$A$1:$BR$1,_xlfn.XLOOKUP($A207,'PY1 Data(H)'!$A$1:$A$288,'PY1 Data(H)'!$A$1:$BR$288))</f>
        <v>0</v>
      </c>
      <c r="AC207" s="176" cm="1">
        <f t="array" ref="AC207">_xlfn.XLOOKUP(AC$1,'PY1 Data(H)'!$A$1:$BR$1,_xlfn.XLOOKUP($A207,'PY1 Data(H)'!$A$1:$A$288,'PY1 Data(H)'!$A$1:$BR$288))</f>
        <v>0</v>
      </c>
      <c r="AD207" s="176" cm="1">
        <f t="array" ref="AD207">_xlfn.XLOOKUP(AD$1,'PY1 Data(H)'!$A$1:$BR$1,_xlfn.XLOOKUP($A207,'PY1 Data(H)'!$A$1:$A$288,'PY1 Data(H)'!$A$1:$BR$288))</f>
        <v>0</v>
      </c>
      <c r="AE207" s="176" cm="1">
        <f t="array" ref="AE207">_xlfn.XLOOKUP(AE$1,'PY1 Data(H)'!$A$1:$BR$1,_xlfn.XLOOKUP($A207,'PY1 Data(H)'!$A$1:$A$288,'PY1 Data(H)'!$A$1:$BR$288))</f>
        <v>0</v>
      </c>
      <c r="AF207" s="176" cm="1">
        <f t="array" ref="AF207">_xlfn.XLOOKUP(AF$1,'PY1 Data(H)'!$A$1:$BR$1,_xlfn.XLOOKUP($A207,'PY1 Data(H)'!$A$1:$A$288,'PY1 Data(H)'!$A$1:$BR$288))</f>
        <v>0</v>
      </c>
      <c r="AG207" s="176" cm="1">
        <f t="array" ref="AG207">_xlfn.XLOOKUP(AG$1,'PY1 Data(H)'!$A$1:$BR$1,_xlfn.XLOOKUP($A207,'PY1 Data(H)'!$A$1:$A$288,'PY1 Data(H)'!$A$1:$BR$288))</f>
        <v>0</v>
      </c>
      <c r="AH207" s="176" cm="1">
        <f t="array" ref="AH207">_xlfn.XLOOKUP(AH$1,'PY1 Data(H)'!$A$1:$BR$1,_xlfn.XLOOKUP($A207,'PY1 Data(H)'!$A$1:$A$288,'PY1 Data(H)'!$A$1:$BR$288))</f>
        <v>0</v>
      </c>
      <c r="AI207" s="176" cm="1">
        <f t="array" ref="AI207">_xlfn.XLOOKUP(AI$1,'PY1 Data(H)'!$A$1:$BR$1,_xlfn.XLOOKUP($A207,'PY1 Data(H)'!$A$1:$A$288,'PY1 Data(H)'!$A$1:$BR$288))</f>
        <v>0</v>
      </c>
      <c r="AJ207" s="176" cm="1">
        <f t="array" ref="AJ207">_xlfn.XLOOKUP(AJ$1,'PY1 Data(H)'!$A$1:$BR$1,_xlfn.XLOOKUP($A207,'PY1 Data(H)'!$A$1:$A$288,'PY1 Data(H)'!$A$1:$BR$288))</f>
        <v>0</v>
      </c>
      <c r="AK207" s="176" cm="1">
        <f t="array" ref="AK207">_xlfn.XLOOKUP(AK$1,'PY1 Data(H)'!$A$1:$BR$1,_xlfn.XLOOKUP($A207,'PY1 Data(H)'!$A$1:$A$288,'PY1 Data(H)'!$A$1:$BR$288))</f>
        <v>0</v>
      </c>
      <c r="AL207" s="176" cm="1">
        <f t="array" ref="AL207">_xlfn.XLOOKUP(AL$1,'PY1 Data(H)'!$A$1:$BR$1,_xlfn.XLOOKUP($A207,'PY1 Data(H)'!$A$1:$A$288,'PY1 Data(H)'!$A$1:$BR$288))</f>
        <v>0</v>
      </c>
      <c r="AM207" s="176" cm="1">
        <f t="array" ref="AM207">_xlfn.XLOOKUP(AM$1,'PY1 Data(H)'!$A$1:$BR$1,_xlfn.XLOOKUP($A207,'PY1 Data(H)'!$A$1:$A$288,'PY1 Data(H)'!$A$1:$BR$288))</f>
        <v>0</v>
      </c>
      <c r="AN207" s="176" cm="1">
        <f t="array" ref="AN207">_xlfn.XLOOKUP(AN$1,'PY1 Data(H)'!$A$1:$BR$1,_xlfn.XLOOKUP($A207,'PY1 Data(H)'!$A$1:$A$288,'PY1 Data(H)'!$A$1:$BR$288))</f>
        <v>0</v>
      </c>
      <c r="AO207" s="176" cm="1">
        <f t="array" ref="AO207">_xlfn.XLOOKUP(AO$1,'PY1 Data(H)'!$A$1:$BR$1,_xlfn.XLOOKUP($A207,'PY1 Data(H)'!$A$1:$A$288,'PY1 Data(H)'!$A$1:$BR$288))</f>
        <v>0</v>
      </c>
      <c r="AP207" s="176" cm="1">
        <f t="array" ref="AP207">_xlfn.XLOOKUP(AP$1,'PY1 Data(H)'!$A$1:$BR$1,_xlfn.XLOOKUP($A207,'PY1 Data(H)'!$A$1:$A$288,'PY1 Data(H)'!$A$1:$BR$288))</f>
        <v>0</v>
      </c>
      <c r="AQ207" s="176" cm="1">
        <f t="array" ref="AQ207">_xlfn.XLOOKUP(AQ$1,'PY1 Data(H)'!$A$1:$BR$1,_xlfn.XLOOKUP($A207,'PY1 Data(H)'!$A$1:$A$288,'PY1 Data(H)'!$A$1:$BR$288))</f>
        <v>0</v>
      </c>
      <c r="AR207" s="176" cm="1">
        <f t="array" ref="AR207">_xlfn.XLOOKUP(AR$1,'PY1 Data(H)'!$A$1:$BR$1,_xlfn.XLOOKUP($A207,'PY1 Data(H)'!$A$1:$A$288,'PY1 Data(H)'!$A$1:$BR$288))</f>
        <v>0</v>
      </c>
      <c r="AS207" s="176" cm="1">
        <f t="array" ref="AS207">_xlfn.XLOOKUP(AS$1,'PY1 Data(H)'!$A$1:$BR$1,_xlfn.XLOOKUP($A207,'PY1 Data(H)'!$A$1:$A$288,'PY1 Data(H)'!$A$1:$BR$288))</f>
        <v>0</v>
      </c>
      <c r="AT207" s="176" cm="1">
        <f t="array" ref="AT207">_xlfn.XLOOKUP(AT$1,'PY1 Data(H)'!$A$1:$BR$1,_xlfn.XLOOKUP($A207,'PY1 Data(H)'!$A$1:$A$288,'PY1 Data(H)'!$A$1:$BR$288))</f>
        <v>0</v>
      </c>
      <c r="AU207" s="176" cm="1">
        <f t="array" ref="AU207">_xlfn.XLOOKUP(AU$1,'PY1 Data(H)'!$A$1:$BR$1,_xlfn.XLOOKUP($A207,'PY1 Data(H)'!$A$1:$A$288,'PY1 Data(H)'!$A$1:$BR$288))</f>
        <v>0</v>
      </c>
      <c r="AV207" s="176" cm="1">
        <f t="array" ref="AV207">_xlfn.XLOOKUP(AV$1,'PY1 Data(H)'!$A$1:$BR$1,_xlfn.XLOOKUP($A207,'PY1 Data(H)'!$A$1:$A$288,'PY1 Data(H)'!$A$1:$BR$288))</f>
        <v>0</v>
      </c>
      <c r="AW207" s="176" cm="1">
        <f t="array" ref="AW207">_xlfn.XLOOKUP(AW$1,'PY1 Data(H)'!$A$1:$BR$1,_xlfn.XLOOKUP($A207,'PY1 Data(H)'!$A$1:$A$288,'PY1 Data(H)'!$A$1:$BR$288))</f>
        <v>0</v>
      </c>
      <c r="AX207" s="176" cm="1">
        <f t="array" ref="AX207">_xlfn.XLOOKUP(AX$1,'PY1 Data(H)'!$A$1:$BR$1,_xlfn.XLOOKUP($A207,'PY1 Data(H)'!$A$1:$A$288,'PY1 Data(H)'!$A$1:$BR$288))</f>
        <v>0</v>
      </c>
      <c r="AY207" s="176" cm="1">
        <f t="array" ref="AY207">_xlfn.XLOOKUP(AY$1,'PY1 Data(H)'!$A$1:$BR$1,_xlfn.XLOOKUP($A207,'PY1 Data(H)'!$A$1:$A$288,'PY1 Data(H)'!$A$1:$BR$288))</f>
        <v>0</v>
      </c>
      <c r="AZ207" s="176" cm="1">
        <f t="array" ref="AZ207">_xlfn.XLOOKUP(AZ$1,'PY1 Data(H)'!$A$1:$BR$1,_xlfn.XLOOKUP($A207,'PY1 Data(H)'!$A$1:$A$288,'PY1 Data(H)'!$A$1:$BR$288))</f>
        <v>0</v>
      </c>
    </row>
    <row r="208" spans="1:52" x14ac:dyDescent="0.3">
      <c r="A208">
        <v>599</v>
      </c>
      <c r="D208" s="176" cm="1">
        <f t="array" ref="D208">_xlfn.XLOOKUP(D$1,'PY1 Data(H)'!$A$1:$BR$1,_xlfn.XLOOKUP($A208,'PY1 Data(H)'!$A$1:$A$288,'PY1 Data(H)'!$A$1:$BR$288))</f>
        <v>0</v>
      </c>
      <c r="E208" s="176" cm="1">
        <f t="array" ref="E208">_xlfn.XLOOKUP(E$1,'PY1 Data(H)'!$A$1:$BR$1,_xlfn.XLOOKUP($A208,'PY1 Data(H)'!$A$1:$A$288,'PY1 Data(H)'!$A$1:$BR$288))</f>
        <v>0</v>
      </c>
      <c r="F208" s="176" cm="1">
        <f t="array" ref="F208">_xlfn.XLOOKUP(F$1,'PY1 Data(H)'!$A$1:$BR$1,_xlfn.XLOOKUP($A208,'PY1 Data(H)'!$A$1:$A$288,'PY1 Data(H)'!$A$1:$BR$288))</f>
        <v>0</v>
      </c>
      <c r="G208" s="176" cm="1">
        <f t="array" ref="G208">_xlfn.XLOOKUP(G$1,'PY1 Data(H)'!$A$1:$BR$1,_xlfn.XLOOKUP($A208,'PY1 Data(H)'!$A$1:$A$288,'PY1 Data(H)'!$A$1:$BR$288))</f>
        <v>0</v>
      </c>
      <c r="H208" s="176" cm="1">
        <f t="array" ref="H208">_xlfn.XLOOKUP(H$1,'PY1 Data(H)'!$A$1:$BR$1,_xlfn.XLOOKUP($A208,'PY1 Data(H)'!$A$1:$A$288,'PY1 Data(H)'!$A$1:$BR$288))</f>
        <v>0</v>
      </c>
      <c r="I208" s="176" cm="1">
        <f t="array" ref="I208">_xlfn.XLOOKUP(I$1,'PY1 Data(H)'!$A$1:$BR$1,_xlfn.XLOOKUP($A208,'PY1 Data(H)'!$A$1:$A$288,'PY1 Data(H)'!$A$1:$BR$288))</f>
        <v>0</v>
      </c>
      <c r="J208" s="176" cm="1">
        <f t="array" ref="J208">_xlfn.XLOOKUP(J$1,'PY1 Data(H)'!$A$1:$BR$1,_xlfn.XLOOKUP($A208,'PY1 Data(H)'!$A$1:$A$288,'PY1 Data(H)'!$A$1:$BR$288))</f>
        <v>0</v>
      </c>
      <c r="K208" s="176" cm="1">
        <f t="array" ref="K208">_xlfn.XLOOKUP(K$1,'PY1 Data(H)'!$A$1:$BR$1,_xlfn.XLOOKUP($A208,'PY1 Data(H)'!$A$1:$A$288,'PY1 Data(H)'!$A$1:$BR$288))</f>
        <v>0</v>
      </c>
      <c r="L208" s="176" cm="1">
        <f t="array" ref="L208">_xlfn.XLOOKUP(L$1,'PY1 Data(H)'!$A$1:$BR$1,_xlfn.XLOOKUP($A208,'PY1 Data(H)'!$A$1:$A$288,'PY1 Data(H)'!$A$1:$BR$288))</f>
        <v>0</v>
      </c>
      <c r="M208" s="176" cm="1">
        <f t="array" ref="M208">_xlfn.XLOOKUP(M$1,'PY1 Data(H)'!$A$1:$BR$1,_xlfn.XLOOKUP($A208,'PY1 Data(H)'!$A$1:$A$288,'PY1 Data(H)'!$A$1:$BR$288))</f>
        <v>0</v>
      </c>
      <c r="N208" s="176" cm="1">
        <f t="array" ref="N208">_xlfn.XLOOKUP(N$1,'PY1 Data(H)'!$A$1:$BR$1,_xlfn.XLOOKUP($A208,'PY1 Data(H)'!$A$1:$A$288,'PY1 Data(H)'!$A$1:$BR$288))</f>
        <v>0</v>
      </c>
      <c r="O208" s="176" cm="1">
        <f t="array" ref="O208">_xlfn.XLOOKUP(O$1,'PY1 Data(H)'!$A$1:$BR$1,_xlfn.XLOOKUP($A208,'PY1 Data(H)'!$A$1:$A$288,'PY1 Data(H)'!$A$1:$BR$288))</f>
        <v>0</v>
      </c>
      <c r="P208" s="176" cm="1">
        <f t="array" ref="P208">_xlfn.XLOOKUP(P$1,'PY1 Data(H)'!$A$1:$BR$1,_xlfn.XLOOKUP($A208,'PY1 Data(H)'!$A$1:$A$288,'PY1 Data(H)'!$A$1:$BR$288))</f>
        <v>0</v>
      </c>
      <c r="Q208" s="176" cm="1">
        <f t="array" ref="Q208">_xlfn.XLOOKUP(Q$1,'PY1 Data(H)'!$A$1:$BR$1,_xlfn.XLOOKUP($A208,'PY1 Data(H)'!$A$1:$A$288,'PY1 Data(H)'!$A$1:$BR$288))</f>
        <v>0</v>
      </c>
      <c r="R208" s="176" cm="1">
        <f t="array" ref="R208">_xlfn.XLOOKUP(R$1,'PY1 Data(H)'!$A$1:$BR$1,_xlfn.XLOOKUP($A208,'PY1 Data(H)'!$A$1:$A$288,'PY1 Data(H)'!$A$1:$BR$288))</f>
        <v>0</v>
      </c>
      <c r="S208" s="176" cm="1">
        <f t="array" ref="S208">_xlfn.XLOOKUP(S$1,'PY1 Data(H)'!$A$1:$BR$1,_xlfn.XLOOKUP($A208,'PY1 Data(H)'!$A$1:$A$288,'PY1 Data(H)'!$A$1:$BR$288))</f>
        <v>0</v>
      </c>
      <c r="T208" s="176" cm="1">
        <f t="array" ref="T208">_xlfn.XLOOKUP(T$1,'PY1 Data(H)'!$A$1:$BR$1,_xlfn.XLOOKUP($A208,'PY1 Data(H)'!$A$1:$A$288,'PY1 Data(H)'!$A$1:$BR$288))</f>
        <v>0</v>
      </c>
      <c r="U208" s="176" cm="1">
        <f t="array" ref="U208">_xlfn.XLOOKUP(U$1,'PY1 Data(H)'!$A$1:$BR$1,_xlfn.XLOOKUP($A208,'PY1 Data(H)'!$A$1:$A$288,'PY1 Data(H)'!$A$1:$BR$288))</f>
        <v>0</v>
      </c>
      <c r="V208" s="176" cm="1">
        <f t="array" ref="V208">_xlfn.XLOOKUP(V$1,'PY1 Data(H)'!$A$1:$BR$1,_xlfn.XLOOKUP($A208,'PY1 Data(H)'!$A$1:$A$288,'PY1 Data(H)'!$A$1:$BR$288))</f>
        <v>0</v>
      </c>
      <c r="W208" s="176" cm="1">
        <f t="array" ref="W208">_xlfn.XLOOKUP(W$1,'PY1 Data(H)'!$A$1:$BR$1,_xlfn.XLOOKUP($A208,'PY1 Data(H)'!$A$1:$A$288,'PY1 Data(H)'!$A$1:$BR$288))</f>
        <v>0</v>
      </c>
      <c r="X208" s="176" cm="1">
        <f t="array" ref="X208">_xlfn.XLOOKUP(X$1,'PY1 Data(H)'!$A$1:$BR$1,_xlfn.XLOOKUP($A208,'PY1 Data(H)'!$A$1:$A$288,'PY1 Data(H)'!$A$1:$BR$288))</f>
        <v>0</v>
      </c>
      <c r="Y208" s="176" cm="1">
        <f t="array" ref="Y208">_xlfn.XLOOKUP(Y$1,'PY1 Data(H)'!$A$1:$BR$1,_xlfn.XLOOKUP($A208,'PY1 Data(H)'!$A$1:$A$288,'PY1 Data(H)'!$A$1:$BR$288))</f>
        <v>0</v>
      </c>
      <c r="Z208" s="176" cm="1">
        <f t="array" ref="Z208">_xlfn.XLOOKUP(Z$1,'PY1 Data(H)'!$A$1:$BR$1,_xlfn.XLOOKUP($A208,'PY1 Data(H)'!$A$1:$A$288,'PY1 Data(H)'!$A$1:$BR$288))</f>
        <v>0</v>
      </c>
      <c r="AA208" s="176" cm="1">
        <f t="array" ref="AA208">_xlfn.XLOOKUP(AA$1,'PY1 Data(H)'!$A$1:$BR$1,_xlfn.XLOOKUP($A208,'PY1 Data(H)'!$A$1:$A$288,'PY1 Data(H)'!$A$1:$BR$288))</f>
        <v>0</v>
      </c>
      <c r="AB208" s="176" cm="1">
        <f t="array" ref="AB208">_xlfn.XLOOKUP(AB$1,'PY1 Data(H)'!$A$1:$BR$1,_xlfn.XLOOKUP($A208,'PY1 Data(H)'!$A$1:$A$288,'PY1 Data(H)'!$A$1:$BR$288))</f>
        <v>0</v>
      </c>
      <c r="AC208" s="176" cm="1">
        <f t="array" ref="AC208">_xlfn.XLOOKUP(AC$1,'PY1 Data(H)'!$A$1:$BR$1,_xlfn.XLOOKUP($A208,'PY1 Data(H)'!$A$1:$A$288,'PY1 Data(H)'!$A$1:$BR$288))</f>
        <v>0</v>
      </c>
      <c r="AD208" s="176" cm="1">
        <f t="array" ref="AD208">_xlfn.XLOOKUP(AD$1,'PY1 Data(H)'!$A$1:$BR$1,_xlfn.XLOOKUP($A208,'PY1 Data(H)'!$A$1:$A$288,'PY1 Data(H)'!$A$1:$BR$288))</f>
        <v>0</v>
      </c>
      <c r="AE208" s="176" cm="1">
        <f t="array" ref="AE208">_xlfn.XLOOKUP(AE$1,'PY1 Data(H)'!$A$1:$BR$1,_xlfn.XLOOKUP($A208,'PY1 Data(H)'!$A$1:$A$288,'PY1 Data(H)'!$A$1:$BR$288))</f>
        <v>0</v>
      </c>
      <c r="AF208" s="176" cm="1">
        <f t="array" ref="AF208">_xlfn.XLOOKUP(AF$1,'PY1 Data(H)'!$A$1:$BR$1,_xlfn.XLOOKUP($A208,'PY1 Data(H)'!$A$1:$A$288,'PY1 Data(H)'!$A$1:$BR$288))</f>
        <v>0</v>
      </c>
      <c r="AG208" s="176" cm="1">
        <f t="array" ref="AG208">_xlfn.XLOOKUP(AG$1,'PY1 Data(H)'!$A$1:$BR$1,_xlfn.XLOOKUP($A208,'PY1 Data(H)'!$A$1:$A$288,'PY1 Data(H)'!$A$1:$BR$288))</f>
        <v>0</v>
      </c>
      <c r="AH208" s="176" cm="1">
        <f t="array" ref="AH208">_xlfn.XLOOKUP(AH$1,'PY1 Data(H)'!$A$1:$BR$1,_xlfn.XLOOKUP($A208,'PY1 Data(H)'!$A$1:$A$288,'PY1 Data(H)'!$A$1:$BR$288))</f>
        <v>0</v>
      </c>
      <c r="AI208" s="176" cm="1">
        <f t="array" ref="AI208">_xlfn.XLOOKUP(AI$1,'PY1 Data(H)'!$A$1:$BR$1,_xlfn.XLOOKUP($A208,'PY1 Data(H)'!$A$1:$A$288,'PY1 Data(H)'!$A$1:$BR$288))</f>
        <v>0</v>
      </c>
      <c r="AJ208" s="176" cm="1">
        <f t="array" ref="AJ208">_xlfn.XLOOKUP(AJ$1,'PY1 Data(H)'!$A$1:$BR$1,_xlfn.XLOOKUP($A208,'PY1 Data(H)'!$A$1:$A$288,'PY1 Data(H)'!$A$1:$BR$288))</f>
        <v>0</v>
      </c>
      <c r="AK208" s="176" cm="1">
        <f t="array" ref="AK208">_xlfn.XLOOKUP(AK$1,'PY1 Data(H)'!$A$1:$BR$1,_xlfn.XLOOKUP($A208,'PY1 Data(H)'!$A$1:$A$288,'PY1 Data(H)'!$A$1:$BR$288))</f>
        <v>0</v>
      </c>
      <c r="AL208" s="176" cm="1">
        <f t="array" ref="AL208">_xlfn.XLOOKUP(AL$1,'PY1 Data(H)'!$A$1:$BR$1,_xlfn.XLOOKUP($A208,'PY1 Data(H)'!$A$1:$A$288,'PY1 Data(H)'!$A$1:$BR$288))</f>
        <v>0</v>
      </c>
      <c r="AM208" s="176" cm="1">
        <f t="array" ref="AM208">_xlfn.XLOOKUP(AM$1,'PY1 Data(H)'!$A$1:$BR$1,_xlfn.XLOOKUP($A208,'PY1 Data(H)'!$A$1:$A$288,'PY1 Data(H)'!$A$1:$BR$288))</f>
        <v>0</v>
      </c>
      <c r="AN208" s="176" cm="1">
        <f t="array" ref="AN208">_xlfn.XLOOKUP(AN$1,'PY1 Data(H)'!$A$1:$BR$1,_xlfn.XLOOKUP($A208,'PY1 Data(H)'!$A$1:$A$288,'PY1 Data(H)'!$A$1:$BR$288))</f>
        <v>0</v>
      </c>
      <c r="AO208" s="176" cm="1">
        <f t="array" ref="AO208">_xlfn.XLOOKUP(AO$1,'PY1 Data(H)'!$A$1:$BR$1,_xlfn.XLOOKUP($A208,'PY1 Data(H)'!$A$1:$A$288,'PY1 Data(H)'!$A$1:$BR$288))</f>
        <v>0</v>
      </c>
      <c r="AP208" s="176" cm="1">
        <f t="array" ref="AP208">_xlfn.XLOOKUP(AP$1,'PY1 Data(H)'!$A$1:$BR$1,_xlfn.XLOOKUP($A208,'PY1 Data(H)'!$A$1:$A$288,'PY1 Data(H)'!$A$1:$BR$288))</f>
        <v>0</v>
      </c>
      <c r="AQ208" s="176" cm="1">
        <f t="array" ref="AQ208">_xlfn.XLOOKUP(AQ$1,'PY1 Data(H)'!$A$1:$BR$1,_xlfn.XLOOKUP($A208,'PY1 Data(H)'!$A$1:$A$288,'PY1 Data(H)'!$A$1:$BR$288))</f>
        <v>0</v>
      </c>
      <c r="AR208" s="176" cm="1">
        <f t="array" ref="AR208">_xlfn.XLOOKUP(AR$1,'PY1 Data(H)'!$A$1:$BR$1,_xlfn.XLOOKUP($A208,'PY1 Data(H)'!$A$1:$A$288,'PY1 Data(H)'!$A$1:$BR$288))</f>
        <v>0</v>
      </c>
      <c r="AS208" s="176" cm="1">
        <f t="array" ref="AS208">_xlfn.XLOOKUP(AS$1,'PY1 Data(H)'!$A$1:$BR$1,_xlfn.XLOOKUP($A208,'PY1 Data(H)'!$A$1:$A$288,'PY1 Data(H)'!$A$1:$BR$288))</f>
        <v>0</v>
      </c>
      <c r="AT208" s="176" cm="1">
        <f t="array" ref="AT208">_xlfn.XLOOKUP(AT$1,'PY1 Data(H)'!$A$1:$BR$1,_xlfn.XLOOKUP($A208,'PY1 Data(H)'!$A$1:$A$288,'PY1 Data(H)'!$A$1:$BR$288))</f>
        <v>0</v>
      </c>
      <c r="AU208" s="176" cm="1">
        <f t="array" ref="AU208">_xlfn.XLOOKUP(AU$1,'PY1 Data(H)'!$A$1:$BR$1,_xlfn.XLOOKUP($A208,'PY1 Data(H)'!$A$1:$A$288,'PY1 Data(H)'!$A$1:$BR$288))</f>
        <v>0</v>
      </c>
      <c r="AV208" s="176" cm="1">
        <f t="array" ref="AV208">_xlfn.XLOOKUP(AV$1,'PY1 Data(H)'!$A$1:$BR$1,_xlfn.XLOOKUP($A208,'PY1 Data(H)'!$A$1:$A$288,'PY1 Data(H)'!$A$1:$BR$288))</f>
        <v>0</v>
      </c>
      <c r="AW208" s="176" cm="1">
        <f t="array" ref="AW208">_xlfn.XLOOKUP(AW$1,'PY1 Data(H)'!$A$1:$BR$1,_xlfn.XLOOKUP($A208,'PY1 Data(H)'!$A$1:$A$288,'PY1 Data(H)'!$A$1:$BR$288))</f>
        <v>0</v>
      </c>
      <c r="AX208" s="176" cm="1">
        <f t="array" ref="AX208">_xlfn.XLOOKUP(AX$1,'PY1 Data(H)'!$A$1:$BR$1,_xlfn.XLOOKUP($A208,'PY1 Data(H)'!$A$1:$A$288,'PY1 Data(H)'!$A$1:$BR$288))</f>
        <v>0</v>
      </c>
      <c r="AY208" s="176" cm="1">
        <f t="array" ref="AY208">_xlfn.XLOOKUP(AY$1,'PY1 Data(H)'!$A$1:$BR$1,_xlfn.XLOOKUP($A208,'PY1 Data(H)'!$A$1:$A$288,'PY1 Data(H)'!$A$1:$BR$288))</f>
        <v>0</v>
      </c>
      <c r="AZ208" s="176" cm="1">
        <f t="array" ref="AZ208">_xlfn.XLOOKUP(AZ$1,'PY1 Data(H)'!$A$1:$BR$1,_xlfn.XLOOKUP($A208,'PY1 Data(H)'!$A$1:$A$288,'PY1 Data(H)'!$A$1:$BR$288))</f>
        <v>0</v>
      </c>
    </row>
    <row r="209" spans="1:52" x14ac:dyDescent="0.3">
      <c r="A209">
        <v>602</v>
      </c>
      <c r="D209" s="176" cm="1">
        <f t="array" ref="D209">_xlfn.XLOOKUP(D$1,'PY1 Data(H)'!$A$1:$BR$1,_xlfn.XLOOKUP($A209,'PY1 Data(H)'!$A$1:$A$288,'PY1 Data(H)'!$A$1:$BR$288))</f>
        <v>0</v>
      </c>
      <c r="E209" s="176" cm="1">
        <f t="array" ref="E209">_xlfn.XLOOKUP(E$1,'PY1 Data(H)'!$A$1:$BR$1,_xlfn.XLOOKUP($A209,'PY1 Data(H)'!$A$1:$A$288,'PY1 Data(H)'!$A$1:$BR$288))</f>
        <v>0</v>
      </c>
      <c r="F209" s="176" cm="1">
        <f t="array" ref="F209">_xlfn.XLOOKUP(F$1,'PY1 Data(H)'!$A$1:$BR$1,_xlfn.XLOOKUP($A209,'PY1 Data(H)'!$A$1:$A$288,'PY1 Data(H)'!$A$1:$BR$288))</f>
        <v>0</v>
      </c>
      <c r="G209" s="176" cm="1">
        <f t="array" ref="G209">_xlfn.XLOOKUP(G$1,'PY1 Data(H)'!$A$1:$BR$1,_xlfn.XLOOKUP($A209,'PY1 Data(H)'!$A$1:$A$288,'PY1 Data(H)'!$A$1:$BR$288))</f>
        <v>0</v>
      </c>
      <c r="H209" s="176" cm="1">
        <f t="array" ref="H209">_xlfn.XLOOKUP(H$1,'PY1 Data(H)'!$A$1:$BR$1,_xlfn.XLOOKUP($A209,'PY1 Data(H)'!$A$1:$A$288,'PY1 Data(H)'!$A$1:$BR$288))</f>
        <v>0</v>
      </c>
      <c r="I209" s="176" cm="1">
        <f t="array" ref="I209">_xlfn.XLOOKUP(I$1,'PY1 Data(H)'!$A$1:$BR$1,_xlfn.XLOOKUP($A209,'PY1 Data(H)'!$A$1:$A$288,'PY1 Data(H)'!$A$1:$BR$288))</f>
        <v>0</v>
      </c>
      <c r="J209" s="176" cm="1">
        <f t="array" ref="J209">_xlfn.XLOOKUP(J$1,'PY1 Data(H)'!$A$1:$BR$1,_xlfn.XLOOKUP($A209,'PY1 Data(H)'!$A$1:$A$288,'PY1 Data(H)'!$A$1:$BR$288))</f>
        <v>0</v>
      </c>
      <c r="K209" s="176" cm="1">
        <f t="array" ref="K209">_xlfn.XLOOKUP(K$1,'PY1 Data(H)'!$A$1:$BR$1,_xlfn.XLOOKUP($A209,'PY1 Data(H)'!$A$1:$A$288,'PY1 Data(H)'!$A$1:$BR$288))</f>
        <v>0</v>
      </c>
      <c r="L209" s="176" cm="1">
        <f t="array" ref="L209">_xlfn.XLOOKUP(L$1,'PY1 Data(H)'!$A$1:$BR$1,_xlfn.XLOOKUP($A209,'PY1 Data(H)'!$A$1:$A$288,'PY1 Data(H)'!$A$1:$BR$288))</f>
        <v>0</v>
      </c>
      <c r="M209" s="176" cm="1">
        <f t="array" ref="M209">_xlfn.XLOOKUP(M$1,'PY1 Data(H)'!$A$1:$BR$1,_xlfn.XLOOKUP($A209,'PY1 Data(H)'!$A$1:$A$288,'PY1 Data(H)'!$A$1:$BR$288))</f>
        <v>0</v>
      </c>
      <c r="N209" s="176" cm="1">
        <f t="array" ref="N209">_xlfn.XLOOKUP(N$1,'PY1 Data(H)'!$A$1:$BR$1,_xlfn.XLOOKUP($A209,'PY1 Data(H)'!$A$1:$A$288,'PY1 Data(H)'!$A$1:$BR$288))</f>
        <v>0</v>
      </c>
      <c r="O209" s="176" cm="1">
        <f t="array" ref="O209">_xlfn.XLOOKUP(O$1,'PY1 Data(H)'!$A$1:$BR$1,_xlfn.XLOOKUP($A209,'PY1 Data(H)'!$A$1:$A$288,'PY1 Data(H)'!$A$1:$BR$288))</f>
        <v>0</v>
      </c>
      <c r="P209" s="176" cm="1">
        <f t="array" ref="P209">_xlfn.XLOOKUP(P$1,'PY1 Data(H)'!$A$1:$BR$1,_xlfn.XLOOKUP($A209,'PY1 Data(H)'!$A$1:$A$288,'PY1 Data(H)'!$A$1:$BR$288))</f>
        <v>0</v>
      </c>
      <c r="Q209" s="176" cm="1">
        <f t="array" ref="Q209">_xlfn.XLOOKUP(Q$1,'PY1 Data(H)'!$A$1:$BR$1,_xlfn.XLOOKUP($A209,'PY1 Data(H)'!$A$1:$A$288,'PY1 Data(H)'!$A$1:$BR$288))</f>
        <v>0</v>
      </c>
      <c r="R209" s="176" cm="1">
        <f t="array" ref="R209">_xlfn.XLOOKUP(R$1,'PY1 Data(H)'!$A$1:$BR$1,_xlfn.XLOOKUP($A209,'PY1 Data(H)'!$A$1:$A$288,'PY1 Data(H)'!$A$1:$BR$288))</f>
        <v>0</v>
      </c>
      <c r="S209" s="176" cm="1">
        <f t="array" ref="S209">_xlfn.XLOOKUP(S$1,'PY1 Data(H)'!$A$1:$BR$1,_xlfn.XLOOKUP($A209,'PY1 Data(H)'!$A$1:$A$288,'PY1 Data(H)'!$A$1:$BR$288))</f>
        <v>0</v>
      </c>
      <c r="T209" s="176" cm="1">
        <f t="array" ref="T209">_xlfn.XLOOKUP(T$1,'PY1 Data(H)'!$A$1:$BR$1,_xlfn.XLOOKUP($A209,'PY1 Data(H)'!$A$1:$A$288,'PY1 Data(H)'!$A$1:$BR$288))</f>
        <v>0</v>
      </c>
      <c r="U209" s="176" cm="1">
        <f t="array" ref="U209">_xlfn.XLOOKUP(U$1,'PY1 Data(H)'!$A$1:$BR$1,_xlfn.XLOOKUP($A209,'PY1 Data(H)'!$A$1:$A$288,'PY1 Data(H)'!$A$1:$BR$288))</f>
        <v>0</v>
      </c>
      <c r="V209" s="176" cm="1">
        <f t="array" ref="V209">_xlfn.XLOOKUP(V$1,'PY1 Data(H)'!$A$1:$BR$1,_xlfn.XLOOKUP($A209,'PY1 Data(H)'!$A$1:$A$288,'PY1 Data(H)'!$A$1:$BR$288))</f>
        <v>0</v>
      </c>
      <c r="W209" s="176" cm="1">
        <f t="array" ref="W209">_xlfn.XLOOKUP(W$1,'PY1 Data(H)'!$A$1:$BR$1,_xlfn.XLOOKUP($A209,'PY1 Data(H)'!$A$1:$A$288,'PY1 Data(H)'!$A$1:$BR$288))</f>
        <v>0</v>
      </c>
      <c r="X209" s="176" cm="1">
        <f t="array" ref="X209">_xlfn.XLOOKUP(X$1,'PY1 Data(H)'!$A$1:$BR$1,_xlfn.XLOOKUP($A209,'PY1 Data(H)'!$A$1:$A$288,'PY1 Data(H)'!$A$1:$BR$288))</f>
        <v>0</v>
      </c>
      <c r="Y209" s="176" cm="1">
        <f t="array" ref="Y209">_xlfn.XLOOKUP(Y$1,'PY1 Data(H)'!$A$1:$BR$1,_xlfn.XLOOKUP($A209,'PY1 Data(H)'!$A$1:$A$288,'PY1 Data(H)'!$A$1:$BR$288))</f>
        <v>0</v>
      </c>
      <c r="Z209" s="176" cm="1">
        <f t="array" ref="Z209">_xlfn.XLOOKUP(Z$1,'PY1 Data(H)'!$A$1:$BR$1,_xlfn.XLOOKUP($A209,'PY1 Data(H)'!$A$1:$A$288,'PY1 Data(H)'!$A$1:$BR$288))</f>
        <v>0</v>
      </c>
      <c r="AA209" s="176" cm="1">
        <f t="array" ref="AA209">_xlfn.XLOOKUP(AA$1,'PY1 Data(H)'!$A$1:$BR$1,_xlfn.XLOOKUP($A209,'PY1 Data(H)'!$A$1:$A$288,'PY1 Data(H)'!$A$1:$BR$288))</f>
        <v>0</v>
      </c>
      <c r="AB209" s="176" cm="1">
        <f t="array" ref="AB209">_xlfn.XLOOKUP(AB$1,'PY1 Data(H)'!$A$1:$BR$1,_xlfn.XLOOKUP($A209,'PY1 Data(H)'!$A$1:$A$288,'PY1 Data(H)'!$A$1:$BR$288))</f>
        <v>0</v>
      </c>
      <c r="AC209" s="176" cm="1">
        <f t="array" ref="AC209">_xlfn.XLOOKUP(AC$1,'PY1 Data(H)'!$A$1:$BR$1,_xlfn.XLOOKUP($A209,'PY1 Data(H)'!$A$1:$A$288,'PY1 Data(H)'!$A$1:$BR$288))</f>
        <v>0</v>
      </c>
      <c r="AD209" s="176" cm="1">
        <f t="array" ref="AD209">_xlfn.XLOOKUP(AD$1,'PY1 Data(H)'!$A$1:$BR$1,_xlfn.XLOOKUP($A209,'PY1 Data(H)'!$A$1:$A$288,'PY1 Data(H)'!$A$1:$BR$288))</f>
        <v>0</v>
      </c>
      <c r="AE209" s="176" cm="1">
        <f t="array" ref="AE209">_xlfn.XLOOKUP(AE$1,'PY1 Data(H)'!$A$1:$BR$1,_xlfn.XLOOKUP($A209,'PY1 Data(H)'!$A$1:$A$288,'PY1 Data(H)'!$A$1:$BR$288))</f>
        <v>0</v>
      </c>
      <c r="AF209" s="176" cm="1">
        <f t="array" ref="AF209">_xlfn.XLOOKUP(AF$1,'PY1 Data(H)'!$A$1:$BR$1,_xlfn.XLOOKUP($A209,'PY1 Data(H)'!$A$1:$A$288,'PY1 Data(H)'!$A$1:$BR$288))</f>
        <v>0</v>
      </c>
      <c r="AG209" s="176" cm="1">
        <f t="array" ref="AG209">_xlfn.XLOOKUP(AG$1,'PY1 Data(H)'!$A$1:$BR$1,_xlfn.XLOOKUP($A209,'PY1 Data(H)'!$A$1:$A$288,'PY1 Data(H)'!$A$1:$BR$288))</f>
        <v>0</v>
      </c>
      <c r="AH209" s="176" cm="1">
        <f t="array" ref="AH209">_xlfn.XLOOKUP(AH$1,'PY1 Data(H)'!$A$1:$BR$1,_xlfn.XLOOKUP($A209,'PY1 Data(H)'!$A$1:$A$288,'PY1 Data(H)'!$A$1:$BR$288))</f>
        <v>0</v>
      </c>
      <c r="AI209" s="176" cm="1">
        <f t="array" ref="AI209">_xlfn.XLOOKUP(AI$1,'PY1 Data(H)'!$A$1:$BR$1,_xlfn.XLOOKUP($A209,'PY1 Data(H)'!$A$1:$A$288,'PY1 Data(H)'!$A$1:$BR$288))</f>
        <v>0</v>
      </c>
      <c r="AJ209" s="176" cm="1">
        <f t="array" ref="AJ209">_xlfn.XLOOKUP(AJ$1,'PY1 Data(H)'!$A$1:$BR$1,_xlfn.XLOOKUP($A209,'PY1 Data(H)'!$A$1:$A$288,'PY1 Data(H)'!$A$1:$BR$288))</f>
        <v>0</v>
      </c>
      <c r="AK209" s="176" cm="1">
        <f t="array" ref="AK209">_xlfn.XLOOKUP(AK$1,'PY1 Data(H)'!$A$1:$BR$1,_xlfn.XLOOKUP($A209,'PY1 Data(H)'!$A$1:$A$288,'PY1 Data(H)'!$A$1:$BR$288))</f>
        <v>0</v>
      </c>
      <c r="AL209" s="176" cm="1">
        <f t="array" ref="AL209">_xlfn.XLOOKUP(AL$1,'PY1 Data(H)'!$A$1:$BR$1,_xlfn.XLOOKUP($A209,'PY1 Data(H)'!$A$1:$A$288,'PY1 Data(H)'!$A$1:$BR$288))</f>
        <v>0</v>
      </c>
      <c r="AM209" s="176" cm="1">
        <f t="array" ref="AM209">_xlfn.XLOOKUP(AM$1,'PY1 Data(H)'!$A$1:$BR$1,_xlfn.XLOOKUP($A209,'PY1 Data(H)'!$A$1:$A$288,'PY1 Data(H)'!$A$1:$BR$288))</f>
        <v>0</v>
      </c>
      <c r="AN209" s="176" cm="1">
        <f t="array" ref="AN209">_xlfn.XLOOKUP(AN$1,'PY1 Data(H)'!$A$1:$BR$1,_xlfn.XLOOKUP($A209,'PY1 Data(H)'!$A$1:$A$288,'PY1 Data(H)'!$A$1:$BR$288))</f>
        <v>0</v>
      </c>
      <c r="AO209" s="176" cm="1">
        <f t="array" ref="AO209">_xlfn.XLOOKUP(AO$1,'PY1 Data(H)'!$A$1:$BR$1,_xlfn.XLOOKUP($A209,'PY1 Data(H)'!$A$1:$A$288,'PY1 Data(H)'!$A$1:$BR$288))</f>
        <v>0</v>
      </c>
      <c r="AP209" s="176" cm="1">
        <f t="array" ref="AP209">_xlfn.XLOOKUP(AP$1,'PY1 Data(H)'!$A$1:$BR$1,_xlfn.XLOOKUP($A209,'PY1 Data(H)'!$A$1:$A$288,'PY1 Data(H)'!$A$1:$BR$288))</f>
        <v>0</v>
      </c>
      <c r="AQ209" s="176" cm="1">
        <f t="array" ref="AQ209">_xlfn.XLOOKUP(AQ$1,'PY1 Data(H)'!$A$1:$BR$1,_xlfn.XLOOKUP($A209,'PY1 Data(H)'!$A$1:$A$288,'PY1 Data(H)'!$A$1:$BR$288))</f>
        <v>0</v>
      </c>
      <c r="AR209" s="176" cm="1">
        <f t="array" ref="AR209">_xlfn.XLOOKUP(AR$1,'PY1 Data(H)'!$A$1:$BR$1,_xlfn.XLOOKUP($A209,'PY1 Data(H)'!$A$1:$A$288,'PY1 Data(H)'!$A$1:$BR$288))</f>
        <v>0</v>
      </c>
      <c r="AS209" s="176" cm="1">
        <f t="array" ref="AS209">_xlfn.XLOOKUP(AS$1,'PY1 Data(H)'!$A$1:$BR$1,_xlfn.XLOOKUP($A209,'PY1 Data(H)'!$A$1:$A$288,'PY1 Data(H)'!$A$1:$BR$288))</f>
        <v>0</v>
      </c>
      <c r="AT209" s="176" cm="1">
        <f t="array" ref="AT209">_xlfn.XLOOKUP(AT$1,'PY1 Data(H)'!$A$1:$BR$1,_xlfn.XLOOKUP($A209,'PY1 Data(H)'!$A$1:$A$288,'PY1 Data(H)'!$A$1:$BR$288))</f>
        <v>0</v>
      </c>
      <c r="AU209" s="176" cm="1">
        <f t="array" ref="AU209">_xlfn.XLOOKUP(AU$1,'PY1 Data(H)'!$A$1:$BR$1,_xlfn.XLOOKUP($A209,'PY1 Data(H)'!$A$1:$A$288,'PY1 Data(H)'!$A$1:$BR$288))</f>
        <v>0</v>
      </c>
      <c r="AV209" s="176" cm="1">
        <f t="array" ref="AV209">_xlfn.XLOOKUP(AV$1,'PY1 Data(H)'!$A$1:$BR$1,_xlfn.XLOOKUP($A209,'PY1 Data(H)'!$A$1:$A$288,'PY1 Data(H)'!$A$1:$BR$288))</f>
        <v>0</v>
      </c>
      <c r="AW209" s="176" cm="1">
        <f t="array" ref="AW209">_xlfn.XLOOKUP(AW$1,'PY1 Data(H)'!$A$1:$BR$1,_xlfn.XLOOKUP($A209,'PY1 Data(H)'!$A$1:$A$288,'PY1 Data(H)'!$A$1:$BR$288))</f>
        <v>0</v>
      </c>
      <c r="AX209" s="176" cm="1">
        <f t="array" ref="AX209">_xlfn.XLOOKUP(AX$1,'PY1 Data(H)'!$A$1:$BR$1,_xlfn.XLOOKUP($A209,'PY1 Data(H)'!$A$1:$A$288,'PY1 Data(H)'!$A$1:$BR$288))</f>
        <v>0</v>
      </c>
      <c r="AY209" s="176" cm="1">
        <f t="array" ref="AY209">_xlfn.XLOOKUP(AY$1,'PY1 Data(H)'!$A$1:$BR$1,_xlfn.XLOOKUP($A209,'PY1 Data(H)'!$A$1:$A$288,'PY1 Data(H)'!$A$1:$BR$288))</f>
        <v>0</v>
      </c>
      <c r="AZ209" s="176" cm="1">
        <f t="array" ref="AZ209">_xlfn.XLOOKUP(AZ$1,'PY1 Data(H)'!$A$1:$BR$1,_xlfn.XLOOKUP($A209,'PY1 Data(H)'!$A$1:$A$288,'PY1 Data(H)'!$A$1:$BR$288))</f>
        <v>0</v>
      </c>
    </row>
    <row r="210" spans="1:52" x14ac:dyDescent="0.3">
      <c r="A210">
        <v>619</v>
      </c>
      <c r="D210" s="176" cm="1">
        <f t="array" ref="D210">_xlfn.XLOOKUP(D$1,'PY1 Data(H)'!$A$1:$BR$1,_xlfn.XLOOKUP($A210,'PY1 Data(H)'!$A$1:$A$288,'PY1 Data(H)'!$A$1:$BR$288))</f>
        <v>0</v>
      </c>
      <c r="E210" s="176" cm="1">
        <f t="array" ref="E210">_xlfn.XLOOKUP(E$1,'PY1 Data(H)'!$A$1:$BR$1,_xlfn.XLOOKUP($A210,'PY1 Data(H)'!$A$1:$A$288,'PY1 Data(H)'!$A$1:$BR$288))</f>
        <v>0</v>
      </c>
      <c r="F210" s="176" cm="1">
        <f t="array" ref="F210">_xlfn.XLOOKUP(F$1,'PY1 Data(H)'!$A$1:$BR$1,_xlfn.XLOOKUP($A210,'PY1 Data(H)'!$A$1:$A$288,'PY1 Data(H)'!$A$1:$BR$288))</f>
        <v>0</v>
      </c>
      <c r="G210" s="176" cm="1">
        <f t="array" ref="G210">_xlfn.XLOOKUP(G$1,'PY1 Data(H)'!$A$1:$BR$1,_xlfn.XLOOKUP($A210,'PY1 Data(H)'!$A$1:$A$288,'PY1 Data(H)'!$A$1:$BR$288))</f>
        <v>0</v>
      </c>
      <c r="H210" s="176" cm="1">
        <f t="array" ref="H210">_xlfn.XLOOKUP(H$1,'PY1 Data(H)'!$A$1:$BR$1,_xlfn.XLOOKUP($A210,'PY1 Data(H)'!$A$1:$A$288,'PY1 Data(H)'!$A$1:$BR$288))</f>
        <v>0</v>
      </c>
      <c r="I210" s="176" cm="1">
        <f t="array" ref="I210">_xlfn.XLOOKUP(I$1,'PY1 Data(H)'!$A$1:$BR$1,_xlfn.XLOOKUP($A210,'PY1 Data(H)'!$A$1:$A$288,'PY1 Data(H)'!$A$1:$BR$288))</f>
        <v>0</v>
      </c>
      <c r="J210" s="176" cm="1">
        <f t="array" ref="J210">_xlfn.XLOOKUP(J$1,'PY1 Data(H)'!$A$1:$BR$1,_xlfn.XLOOKUP($A210,'PY1 Data(H)'!$A$1:$A$288,'PY1 Data(H)'!$A$1:$BR$288))</f>
        <v>0</v>
      </c>
      <c r="K210" s="176" cm="1">
        <f t="array" ref="K210">_xlfn.XLOOKUP(K$1,'PY1 Data(H)'!$A$1:$BR$1,_xlfn.XLOOKUP($A210,'PY1 Data(H)'!$A$1:$A$288,'PY1 Data(H)'!$A$1:$BR$288))</f>
        <v>0</v>
      </c>
      <c r="L210" s="176" cm="1">
        <f t="array" ref="L210">_xlfn.XLOOKUP(L$1,'PY1 Data(H)'!$A$1:$BR$1,_xlfn.XLOOKUP($A210,'PY1 Data(H)'!$A$1:$A$288,'PY1 Data(H)'!$A$1:$BR$288))</f>
        <v>0</v>
      </c>
      <c r="M210" s="176" cm="1">
        <f t="array" ref="M210">_xlfn.XLOOKUP(M$1,'PY1 Data(H)'!$A$1:$BR$1,_xlfn.XLOOKUP($A210,'PY1 Data(H)'!$A$1:$A$288,'PY1 Data(H)'!$A$1:$BR$288))</f>
        <v>0</v>
      </c>
      <c r="N210" s="176" cm="1">
        <f t="array" ref="N210">_xlfn.XLOOKUP(N$1,'PY1 Data(H)'!$A$1:$BR$1,_xlfn.XLOOKUP($A210,'PY1 Data(H)'!$A$1:$A$288,'PY1 Data(H)'!$A$1:$BR$288))</f>
        <v>0</v>
      </c>
      <c r="O210" s="176" cm="1">
        <f t="array" ref="O210">_xlfn.XLOOKUP(O$1,'PY1 Data(H)'!$A$1:$BR$1,_xlfn.XLOOKUP($A210,'PY1 Data(H)'!$A$1:$A$288,'PY1 Data(H)'!$A$1:$BR$288))</f>
        <v>0</v>
      </c>
      <c r="P210" s="176" cm="1">
        <f t="array" ref="P210">_xlfn.XLOOKUP(P$1,'PY1 Data(H)'!$A$1:$BR$1,_xlfn.XLOOKUP($A210,'PY1 Data(H)'!$A$1:$A$288,'PY1 Data(H)'!$A$1:$BR$288))</f>
        <v>0</v>
      </c>
      <c r="Q210" s="176" cm="1">
        <f t="array" ref="Q210">_xlfn.XLOOKUP(Q$1,'PY1 Data(H)'!$A$1:$BR$1,_xlfn.XLOOKUP($A210,'PY1 Data(H)'!$A$1:$A$288,'PY1 Data(H)'!$A$1:$BR$288))</f>
        <v>0</v>
      </c>
      <c r="R210" s="176" cm="1">
        <f t="array" ref="R210">_xlfn.XLOOKUP(R$1,'PY1 Data(H)'!$A$1:$BR$1,_xlfn.XLOOKUP($A210,'PY1 Data(H)'!$A$1:$A$288,'PY1 Data(H)'!$A$1:$BR$288))</f>
        <v>0</v>
      </c>
      <c r="S210" s="176" cm="1">
        <f t="array" ref="S210">_xlfn.XLOOKUP(S$1,'PY1 Data(H)'!$A$1:$BR$1,_xlfn.XLOOKUP($A210,'PY1 Data(H)'!$A$1:$A$288,'PY1 Data(H)'!$A$1:$BR$288))</f>
        <v>0</v>
      </c>
      <c r="T210" s="176" cm="1">
        <f t="array" ref="T210">_xlfn.XLOOKUP(T$1,'PY1 Data(H)'!$A$1:$BR$1,_xlfn.XLOOKUP($A210,'PY1 Data(H)'!$A$1:$A$288,'PY1 Data(H)'!$A$1:$BR$288))</f>
        <v>0</v>
      </c>
      <c r="U210" s="176" cm="1">
        <f t="array" ref="U210">_xlfn.XLOOKUP(U$1,'PY1 Data(H)'!$A$1:$BR$1,_xlfn.XLOOKUP($A210,'PY1 Data(H)'!$A$1:$A$288,'PY1 Data(H)'!$A$1:$BR$288))</f>
        <v>0</v>
      </c>
      <c r="V210" s="176" cm="1">
        <f t="array" ref="V210">_xlfn.XLOOKUP(V$1,'PY1 Data(H)'!$A$1:$BR$1,_xlfn.XLOOKUP($A210,'PY1 Data(H)'!$A$1:$A$288,'PY1 Data(H)'!$A$1:$BR$288))</f>
        <v>0</v>
      </c>
      <c r="W210" s="176" cm="1">
        <f t="array" ref="W210">_xlfn.XLOOKUP(W$1,'PY1 Data(H)'!$A$1:$BR$1,_xlfn.XLOOKUP($A210,'PY1 Data(H)'!$A$1:$A$288,'PY1 Data(H)'!$A$1:$BR$288))</f>
        <v>0</v>
      </c>
      <c r="X210" s="176" cm="1">
        <f t="array" ref="X210">_xlfn.XLOOKUP(X$1,'PY1 Data(H)'!$A$1:$BR$1,_xlfn.XLOOKUP($A210,'PY1 Data(H)'!$A$1:$A$288,'PY1 Data(H)'!$A$1:$BR$288))</f>
        <v>0</v>
      </c>
      <c r="Y210" s="176" cm="1">
        <f t="array" ref="Y210">_xlfn.XLOOKUP(Y$1,'PY1 Data(H)'!$A$1:$BR$1,_xlfn.XLOOKUP($A210,'PY1 Data(H)'!$A$1:$A$288,'PY1 Data(H)'!$A$1:$BR$288))</f>
        <v>0</v>
      </c>
      <c r="Z210" s="176" cm="1">
        <f t="array" ref="Z210">_xlfn.XLOOKUP(Z$1,'PY1 Data(H)'!$A$1:$BR$1,_xlfn.XLOOKUP($A210,'PY1 Data(H)'!$A$1:$A$288,'PY1 Data(H)'!$A$1:$BR$288))</f>
        <v>0</v>
      </c>
      <c r="AA210" s="176" cm="1">
        <f t="array" ref="AA210">_xlfn.XLOOKUP(AA$1,'PY1 Data(H)'!$A$1:$BR$1,_xlfn.XLOOKUP($A210,'PY1 Data(H)'!$A$1:$A$288,'PY1 Data(H)'!$A$1:$BR$288))</f>
        <v>0</v>
      </c>
      <c r="AB210" s="176" cm="1">
        <f t="array" ref="AB210">_xlfn.XLOOKUP(AB$1,'PY1 Data(H)'!$A$1:$BR$1,_xlfn.XLOOKUP($A210,'PY1 Data(H)'!$A$1:$A$288,'PY1 Data(H)'!$A$1:$BR$288))</f>
        <v>0</v>
      </c>
      <c r="AC210" s="176" cm="1">
        <f t="array" ref="AC210">_xlfn.XLOOKUP(AC$1,'PY1 Data(H)'!$A$1:$BR$1,_xlfn.XLOOKUP($A210,'PY1 Data(H)'!$A$1:$A$288,'PY1 Data(H)'!$A$1:$BR$288))</f>
        <v>0</v>
      </c>
      <c r="AD210" s="176" cm="1">
        <f t="array" ref="AD210">_xlfn.XLOOKUP(AD$1,'PY1 Data(H)'!$A$1:$BR$1,_xlfn.XLOOKUP($A210,'PY1 Data(H)'!$A$1:$A$288,'PY1 Data(H)'!$A$1:$BR$288))</f>
        <v>0</v>
      </c>
      <c r="AE210" s="176" cm="1">
        <f t="array" ref="AE210">_xlfn.XLOOKUP(AE$1,'PY1 Data(H)'!$A$1:$BR$1,_xlfn.XLOOKUP($A210,'PY1 Data(H)'!$A$1:$A$288,'PY1 Data(H)'!$A$1:$BR$288))</f>
        <v>0</v>
      </c>
      <c r="AF210" s="176" cm="1">
        <f t="array" ref="AF210">_xlfn.XLOOKUP(AF$1,'PY1 Data(H)'!$A$1:$BR$1,_xlfn.XLOOKUP($A210,'PY1 Data(H)'!$A$1:$A$288,'PY1 Data(H)'!$A$1:$BR$288))</f>
        <v>0</v>
      </c>
      <c r="AG210" s="176" cm="1">
        <f t="array" ref="AG210">_xlfn.XLOOKUP(AG$1,'PY1 Data(H)'!$A$1:$BR$1,_xlfn.XLOOKUP($A210,'PY1 Data(H)'!$A$1:$A$288,'PY1 Data(H)'!$A$1:$BR$288))</f>
        <v>0</v>
      </c>
      <c r="AH210" s="176" cm="1">
        <f t="array" ref="AH210">_xlfn.XLOOKUP(AH$1,'PY1 Data(H)'!$A$1:$BR$1,_xlfn.XLOOKUP($A210,'PY1 Data(H)'!$A$1:$A$288,'PY1 Data(H)'!$A$1:$BR$288))</f>
        <v>0</v>
      </c>
      <c r="AI210" s="176" cm="1">
        <f t="array" ref="AI210">_xlfn.XLOOKUP(AI$1,'PY1 Data(H)'!$A$1:$BR$1,_xlfn.XLOOKUP($A210,'PY1 Data(H)'!$A$1:$A$288,'PY1 Data(H)'!$A$1:$BR$288))</f>
        <v>0</v>
      </c>
      <c r="AJ210" s="176" cm="1">
        <f t="array" ref="AJ210">_xlfn.XLOOKUP(AJ$1,'PY1 Data(H)'!$A$1:$BR$1,_xlfn.XLOOKUP($A210,'PY1 Data(H)'!$A$1:$A$288,'PY1 Data(H)'!$A$1:$BR$288))</f>
        <v>0</v>
      </c>
      <c r="AK210" s="176" cm="1">
        <f t="array" ref="AK210">_xlfn.XLOOKUP(AK$1,'PY1 Data(H)'!$A$1:$BR$1,_xlfn.XLOOKUP($A210,'PY1 Data(H)'!$A$1:$A$288,'PY1 Data(H)'!$A$1:$BR$288))</f>
        <v>0</v>
      </c>
      <c r="AL210" s="176" cm="1">
        <f t="array" ref="AL210">_xlfn.XLOOKUP(AL$1,'PY1 Data(H)'!$A$1:$BR$1,_xlfn.XLOOKUP($A210,'PY1 Data(H)'!$A$1:$A$288,'PY1 Data(H)'!$A$1:$BR$288))</f>
        <v>0</v>
      </c>
      <c r="AM210" s="176" cm="1">
        <f t="array" ref="AM210">_xlfn.XLOOKUP(AM$1,'PY1 Data(H)'!$A$1:$BR$1,_xlfn.XLOOKUP($A210,'PY1 Data(H)'!$A$1:$A$288,'PY1 Data(H)'!$A$1:$BR$288))</f>
        <v>0</v>
      </c>
      <c r="AN210" s="176" cm="1">
        <f t="array" ref="AN210">_xlfn.XLOOKUP(AN$1,'PY1 Data(H)'!$A$1:$BR$1,_xlfn.XLOOKUP($A210,'PY1 Data(H)'!$A$1:$A$288,'PY1 Data(H)'!$A$1:$BR$288))</f>
        <v>0</v>
      </c>
      <c r="AO210" s="176" cm="1">
        <f t="array" ref="AO210">_xlfn.XLOOKUP(AO$1,'PY1 Data(H)'!$A$1:$BR$1,_xlfn.XLOOKUP($A210,'PY1 Data(H)'!$A$1:$A$288,'PY1 Data(H)'!$A$1:$BR$288))</f>
        <v>0</v>
      </c>
      <c r="AP210" s="176" cm="1">
        <f t="array" ref="AP210">_xlfn.XLOOKUP(AP$1,'PY1 Data(H)'!$A$1:$BR$1,_xlfn.XLOOKUP($A210,'PY1 Data(H)'!$A$1:$A$288,'PY1 Data(H)'!$A$1:$BR$288))</f>
        <v>0</v>
      </c>
      <c r="AQ210" s="176" cm="1">
        <f t="array" ref="AQ210">_xlfn.XLOOKUP(AQ$1,'PY1 Data(H)'!$A$1:$BR$1,_xlfn.XLOOKUP($A210,'PY1 Data(H)'!$A$1:$A$288,'PY1 Data(H)'!$A$1:$BR$288))</f>
        <v>0</v>
      </c>
      <c r="AR210" s="176" cm="1">
        <f t="array" ref="AR210">_xlfn.XLOOKUP(AR$1,'PY1 Data(H)'!$A$1:$BR$1,_xlfn.XLOOKUP($A210,'PY1 Data(H)'!$A$1:$A$288,'PY1 Data(H)'!$A$1:$BR$288))</f>
        <v>0</v>
      </c>
      <c r="AS210" s="176" cm="1">
        <f t="array" ref="AS210">_xlfn.XLOOKUP(AS$1,'PY1 Data(H)'!$A$1:$BR$1,_xlfn.XLOOKUP($A210,'PY1 Data(H)'!$A$1:$A$288,'PY1 Data(H)'!$A$1:$BR$288))</f>
        <v>0</v>
      </c>
      <c r="AT210" s="176" cm="1">
        <f t="array" ref="AT210">_xlfn.XLOOKUP(AT$1,'PY1 Data(H)'!$A$1:$BR$1,_xlfn.XLOOKUP($A210,'PY1 Data(H)'!$A$1:$A$288,'PY1 Data(H)'!$A$1:$BR$288))</f>
        <v>0</v>
      </c>
      <c r="AU210" s="176" cm="1">
        <f t="array" ref="AU210">_xlfn.XLOOKUP(AU$1,'PY1 Data(H)'!$A$1:$BR$1,_xlfn.XLOOKUP($A210,'PY1 Data(H)'!$A$1:$A$288,'PY1 Data(H)'!$A$1:$BR$288))</f>
        <v>0</v>
      </c>
      <c r="AV210" s="176" cm="1">
        <f t="array" ref="AV210">_xlfn.XLOOKUP(AV$1,'PY1 Data(H)'!$A$1:$BR$1,_xlfn.XLOOKUP($A210,'PY1 Data(H)'!$A$1:$A$288,'PY1 Data(H)'!$A$1:$BR$288))</f>
        <v>0</v>
      </c>
      <c r="AW210" s="176" cm="1">
        <f t="array" ref="AW210">_xlfn.XLOOKUP(AW$1,'PY1 Data(H)'!$A$1:$BR$1,_xlfn.XLOOKUP($A210,'PY1 Data(H)'!$A$1:$A$288,'PY1 Data(H)'!$A$1:$BR$288))</f>
        <v>0</v>
      </c>
      <c r="AX210" s="176" cm="1">
        <f t="array" ref="AX210">_xlfn.XLOOKUP(AX$1,'PY1 Data(H)'!$A$1:$BR$1,_xlfn.XLOOKUP($A210,'PY1 Data(H)'!$A$1:$A$288,'PY1 Data(H)'!$A$1:$BR$288))</f>
        <v>0</v>
      </c>
      <c r="AY210" s="176" cm="1">
        <f t="array" ref="AY210">_xlfn.XLOOKUP(AY$1,'PY1 Data(H)'!$A$1:$BR$1,_xlfn.XLOOKUP($A210,'PY1 Data(H)'!$A$1:$A$288,'PY1 Data(H)'!$A$1:$BR$288))</f>
        <v>0</v>
      </c>
      <c r="AZ210" s="176" cm="1">
        <f t="array" ref="AZ210">_xlfn.XLOOKUP(AZ$1,'PY1 Data(H)'!$A$1:$BR$1,_xlfn.XLOOKUP($A210,'PY1 Data(H)'!$A$1:$A$288,'PY1 Data(H)'!$A$1:$BR$288))</f>
        <v>0</v>
      </c>
    </row>
    <row r="211" spans="1:52" x14ac:dyDescent="0.3">
      <c r="D211" s="176" t="e" cm="1">
        <f t="array" ref="D211">_xlfn.XLOOKUP(D$1,'PY1 Data(H)'!$A$1:$BR$1,_xlfn.XLOOKUP($A211,'PY1 Data(H)'!$A$1:$A$288,'PY1 Data(H)'!$A$1:$BR$288))</f>
        <v>#N/A</v>
      </c>
      <c r="E211" s="176" t="e" cm="1">
        <f t="array" ref="E211">_xlfn.XLOOKUP(E$1,'PY1 Data(H)'!$A$1:$BR$1,_xlfn.XLOOKUP($A211,'PY1 Data(H)'!$A$1:$A$288,'PY1 Data(H)'!$A$1:$BR$288))</f>
        <v>#N/A</v>
      </c>
      <c r="F211" s="176" t="e" cm="1">
        <f t="array" ref="F211">_xlfn.XLOOKUP(F$1,'PY1 Data(H)'!$A$1:$BR$1,_xlfn.XLOOKUP($A211,'PY1 Data(H)'!$A$1:$A$288,'PY1 Data(H)'!$A$1:$BR$288))</f>
        <v>#N/A</v>
      </c>
      <c r="G211" s="176" t="e" cm="1">
        <f t="array" ref="G211">_xlfn.XLOOKUP(G$1,'PY1 Data(H)'!$A$1:$BR$1,_xlfn.XLOOKUP($A211,'PY1 Data(H)'!$A$1:$A$288,'PY1 Data(H)'!$A$1:$BR$288))</f>
        <v>#N/A</v>
      </c>
      <c r="H211" s="176" t="e" cm="1">
        <f t="array" ref="H211">_xlfn.XLOOKUP(H$1,'PY1 Data(H)'!$A$1:$BR$1,_xlfn.XLOOKUP($A211,'PY1 Data(H)'!$A$1:$A$288,'PY1 Data(H)'!$A$1:$BR$288))</f>
        <v>#N/A</v>
      </c>
      <c r="I211" s="176" t="e" cm="1">
        <f t="array" ref="I211">_xlfn.XLOOKUP(I$1,'PY1 Data(H)'!$A$1:$BR$1,_xlfn.XLOOKUP($A211,'PY1 Data(H)'!$A$1:$A$288,'PY1 Data(H)'!$A$1:$BR$288))</f>
        <v>#N/A</v>
      </c>
      <c r="J211" s="176" t="e" cm="1">
        <f t="array" ref="J211">_xlfn.XLOOKUP(J$1,'PY1 Data(H)'!$A$1:$BR$1,_xlfn.XLOOKUP($A211,'PY1 Data(H)'!$A$1:$A$288,'PY1 Data(H)'!$A$1:$BR$288))</f>
        <v>#N/A</v>
      </c>
      <c r="K211" s="176" t="e" cm="1">
        <f t="array" ref="K211">_xlfn.XLOOKUP(K$1,'PY1 Data(H)'!$A$1:$BR$1,_xlfn.XLOOKUP($A211,'PY1 Data(H)'!$A$1:$A$288,'PY1 Data(H)'!$A$1:$BR$288))</f>
        <v>#N/A</v>
      </c>
      <c r="L211" s="176" t="e" cm="1">
        <f t="array" ref="L211">_xlfn.XLOOKUP(L$1,'PY1 Data(H)'!$A$1:$BR$1,_xlfn.XLOOKUP($A211,'PY1 Data(H)'!$A$1:$A$288,'PY1 Data(H)'!$A$1:$BR$288))</f>
        <v>#N/A</v>
      </c>
      <c r="M211" s="176" t="e" cm="1">
        <f t="array" ref="M211">_xlfn.XLOOKUP(M$1,'PY1 Data(H)'!$A$1:$BR$1,_xlfn.XLOOKUP($A211,'PY1 Data(H)'!$A$1:$A$288,'PY1 Data(H)'!$A$1:$BR$288))</f>
        <v>#N/A</v>
      </c>
      <c r="N211" s="176" t="e" cm="1">
        <f t="array" ref="N211">_xlfn.XLOOKUP(N$1,'PY1 Data(H)'!$A$1:$BR$1,_xlfn.XLOOKUP($A211,'PY1 Data(H)'!$A$1:$A$288,'PY1 Data(H)'!$A$1:$BR$288))</f>
        <v>#N/A</v>
      </c>
      <c r="O211" s="176" t="e" cm="1">
        <f t="array" ref="O211">_xlfn.XLOOKUP(O$1,'PY1 Data(H)'!$A$1:$BR$1,_xlfn.XLOOKUP($A211,'PY1 Data(H)'!$A$1:$A$288,'PY1 Data(H)'!$A$1:$BR$288))</f>
        <v>#N/A</v>
      </c>
      <c r="P211" s="176" t="e" cm="1">
        <f t="array" ref="P211">_xlfn.XLOOKUP(P$1,'PY1 Data(H)'!$A$1:$BR$1,_xlfn.XLOOKUP($A211,'PY1 Data(H)'!$A$1:$A$288,'PY1 Data(H)'!$A$1:$BR$288))</f>
        <v>#N/A</v>
      </c>
      <c r="Q211" s="176" t="e" cm="1">
        <f t="array" ref="Q211">_xlfn.XLOOKUP(Q$1,'PY1 Data(H)'!$A$1:$BR$1,_xlfn.XLOOKUP($A211,'PY1 Data(H)'!$A$1:$A$288,'PY1 Data(H)'!$A$1:$BR$288))</f>
        <v>#N/A</v>
      </c>
      <c r="R211" s="176" t="e" cm="1">
        <f t="array" ref="R211">_xlfn.XLOOKUP(R$1,'PY1 Data(H)'!$A$1:$BR$1,_xlfn.XLOOKUP($A211,'PY1 Data(H)'!$A$1:$A$288,'PY1 Data(H)'!$A$1:$BR$288))</f>
        <v>#N/A</v>
      </c>
      <c r="S211" s="176" t="e" cm="1">
        <f t="array" ref="S211">_xlfn.XLOOKUP(S$1,'PY1 Data(H)'!$A$1:$BR$1,_xlfn.XLOOKUP($A211,'PY1 Data(H)'!$A$1:$A$288,'PY1 Data(H)'!$A$1:$BR$288))</f>
        <v>#N/A</v>
      </c>
      <c r="T211" s="176" t="e" cm="1">
        <f t="array" ref="T211">_xlfn.XLOOKUP(T$1,'PY1 Data(H)'!$A$1:$BR$1,_xlfn.XLOOKUP($A211,'PY1 Data(H)'!$A$1:$A$288,'PY1 Data(H)'!$A$1:$BR$288))</f>
        <v>#N/A</v>
      </c>
      <c r="U211" s="176" t="e" cm="1">
        <f t="array" ref="U211">_xlfn.XLOOKUP(U$1,'PY1 Data(H)'!$A$1:$BR$1,_xlfn.XLOOKUP($A211,'PY1 Data(H)'!$A$1:$A$288,'PY1 Data(H)'!$A$1:$BR$288))</f>
        <v>#N/A</v>
      </c>
      <c r="V211" s="176" t="e" cm="1">
        <f t="array" ref="V211">_xlfn.XLOOKUP(V$1,'PY1 Data(H)'!$A$1:$BR$1,_xlfn.XLOOKUP($A211,'PY1 Data(H)'!$A$1:$A$288,'PY1 Data(H)'!$A$1:$BR$288))</f>
        <v>#N/A</v>
      </c>
      <c r="W211" s="176" t="e" cm="1">
        <f t="array" ref="W211">_xlfn.XLOOKUP(W$1,'PY1 Data(H)'!$A$1:$BR$1,_xlfn.XLOOKUP($A211,'PY1 Data(H)'!$A$1:$A$288,'PY1 Data(H)'!$A$1:$BR$288))</f>
        <v>#N/A</v>
      </c>
      <c r="X211" s="176" t="e" cm="1">
        <f t="array" ref="X211">_xlfn.XLOOKUP(X$1,'PY1 Data(H)'!$A$1:$BR$1,_xlfn.XLOOKUP($A211,'PY1 Data(H)'!$A$1:$A$288,'PY1 Data(H)'!$A$1:$BR$288))</f>
        <v>#N/A</v>
      </c>
      <c r="Y211" s="176" t="e" cm="1">
        <f t="array" ref="Y211">_xlfn.XLOOKUP(Y$1,'PY1 Data(H)'!$A$1:$BR$1,_xlfn.XLOOKUP($A211,'PY1 Data(H)'!$A$1:$A$288,'PY1 Data(H)'!$A$1:$BR$288))</f>
        <v>#N/A</v>
      </c>
      <c r="Z211" s="176" t="e" cm="1">
        <f t="array" ref="Z211">_xlfn.XLOOKUP(Z$1,'PY1 Data(H)'!$A$1:$BR$1,_xlfn.XLOOKUP($A211,'PY1 Data(H)'!$A$1:$A$288,'PY1 Data(H)'!$A$1:$BR$288))</f>
        <v>#N/A</v>
      </c>
      <c r="AA211" s="176" t="e" cm="1">
        <f t="array" ref="AA211">_xlfn.XLOOKUP(AA$1,'PY1 Data(H)'!$A$1:$BR$1,_xlfn.XLOOKUP($A211,'PY1 Data(H)'!$A$1:$A$288,'PY1 Data(H)'!$A$1:$BR$288))</f>
        <v>#N/A</v>
      </c>
      <c r="AB211" s="176" t="e" cm="1">
        <f t="array" ref="AB211">_xlfn.XLOOKUP(AB$1,'PY1 Data(H)'!$A$1:$BR$1,_xlfn.XLOOKUP($A211,'PY1 Data(H)'!$A$1:$A$288,'PY1 Data(H)'!$A$1:$BR$288))</f>
        <v>#N/A</v>
      </c>
      <c r="AC211" s="176" t="e" cm="1">
        <f t="array" ref="AC211">_xlfn.XLOOKUP(AC$1,'PY1 Data(H)'!$A$1:$BR$1,_xlfn.XLOOKUP($A211,'PY1 Data(H)'!$A$1:$A$288,'PY1 Data(H)'!$A$1:$BR$288))</f>
        <v>#N/A</v>
      </c>
      <c r="AD211" s="176" t="e" cm="1">
        <f t="array" ref="AD211">_xlfn.XLOOKUP(AD$1,'PY1 Data(H)'!$A$1:$BR$1,_xlfn.XLOOKUP($A211,'PY1 Data(H)'!$A$1:$A$288,'PY1 Data(H)'!$A$1:$BR$288))</f>
        <v>#N/A</v>
      </c>
      <c r="AE211" s="176" t="e" cm="1">
        <f t="array" ref="AE211">_xlfn.XLOOKUP(AE$1,'PY1 Data(H)'!$A$1:$BR$1,_xlfn.XLOOKUP($A211,'PY1 Data(H)'!$A$1:$A$288,'PY1 Data(H)'!$A$1:$BR$288))</f>
        <v>#N/A</v>
      </c>
      <c r="AF211" s="176" t="e" cm="1">
        <f t="array" ref="AF211">_xlfn.XLOOKUP(AF$1,'PY1 Data(H)'!$A$1:$BR$1,_xlfn.XLOOKUP($A211,'PY1 Data(H)'!$A$1:$A$288,'PY1 Data(H)'!$A$1:$BR$288))</f>
        <v>#N/A</v>
      </c>
      <c r="AG211" s="176" t="e" cm="1">
        <f t="array" ref="AG211">_xlfn.XLOOKUP(AG$1,'PY1 Data(H)'!$A$1:$BR$1,_xlfn.XLOOKUP($A211,'PY1 Data(H)'!$A$1:$A$288,'PY1 Data(H)'!$A$1:$BR$288))</f>
        <v>#N/A</v>
      </c>
      <c r="AH211" s="176" t="e" cm="1">
        <f t="array" ref="AH211">_xlfn.XLOOKUP(AH$1,'PY1 Data(H)'!$A$1:$BR$1,_xlfn.XLOOKUP($A211,'PY1 Data(H)'!$A$1:$A$288,'PY1 Data(H)'!$A$1:$BR$288))</f>
        <v>#N/A</v>
      </c>
      <c r="AI211" s="176" t="e" cm="1">
        <f t="array" ref="AI211">_xlfn.XLOOKUP(AI$1,'PY1 Data(H)'!$A$1:$BR$1,_xlfn.XLOOKUP($A211,'PY1 Data(H)'!$A$1:$A$288,'PY1 Data(H)'!$A$1:$BR$288))</f>
        <v>#N/A</v>
      </c>
      <c r="AJ211" s="176" t="e" cm="1">
        <f t="array" ref="AJ211">_xlfn.XLOOKUP(AJ$1,'PY1 Data(H)'!$A$1:$BR$1,_xlfn.XLOOKUP($A211,'PY1 Data(H)'!$A$1:$A$288,'PY1 Data(H)'!$A$1:$BR$288))</f>
        <v>#N/A</v>
      </c>
      <c r="AK211" s="176" t="e" cm="1">
        <f t="array" ref="AK211">_xlfn.XLOOKUP(AK$1,'PY1 Data(H)'!$A$1:$BR$1,_xlfn.XLOOKUP($A211,'PY1 Data(H)'!$A$1:$A$288,'PY1 Data(H)'!$A$1:$BR$288))</f>
        <v>#N/A</v>
      </c>
      <c r="AL211" s="176" t="e" cm="1">
        <f t="array" ref="AL211">_xlfn.XLOOKUP(AL$1,'PY1 Data(H)'!$A$1:$BR$1,_xlfn.XLOOKUP($A211,'PY1 Data(H)'!$A$1:$A$288,'PY1 Data(H)'!$A$1:$BR$288))</f>
        <v>#N/A</v>
      </c>
      <c r="AM211" s="176" t="e" cm="1">
        <f t="array" ref="AM211">_xlfn.XLOOKUP(AM$1,'PY1 Data(H)'!$A$1:$BR$1,_xlfn.XLOOKUP($A211,'PY1 Data(H)'!$A$1:$A$288,'PY1 Data(H)'!$A$1:$BR$288))</f>
        <v>#N/A</v>
      </c>
      <c r="AN211" s="176" t="e" cm="1">
        <f t="array" ref="AN211">_xlfn.XLOOKUP(AN$1,'PY1 Data(H)'!$A$1:$BR$1,_xlfn.XLOOKUP($A211,'PY1 Data(H)'!$A$1:$A$288,'PY1 Data(H)'!$A$1:$BR$288))</f>
        <v>#N/A</v>
      </c>
      <c r="AO211" s="176" t="e" cm="1">
        <f t="array" ref="AO211">_xlfn.XLOOKUP(AO$1,'PY1 Data(H)'!$A$1:$BR$1,_xlfn.XLOOKUP($A211,'PY1 Data(H)'!$A$1:$A$288,'PY1 Data(H)'!$A$1:$BR$288))</f>
        <v>#N/A</v>
      </c>
      <c r="AP211" s="176" t="e" cm="1">
        <f t="array" ref="AP211">_xlfn.XLOOKUP(AP$1,'PY1 Data(H)'!$A$1:$BR$1,_xlfn.XLOOKUP($A211,'PY1 Data(H)'!$A$1:$A$288,'PY1 Data(H)'!$A$1:$BR$288))</f>
        <v>#N/A</v>
      </c>
      <c r="AQ211" s="176" t="e" cm="1">
        <f t="array" ref="AQ211">_xlfn.XLOOKUP(AQ$1,'PY1 Data(H)'!$A$1:$BR$1,_xlfn.XLOOKUP($A211,'PY1 Data(H)'!$A$1:$A$288,'PY1 Data(H)'!$A$1:$BR$288))</f>
        <v>#N/A</v>
      </c>
      <c r="AR211" s="176" t="e" cm="1">
        <f t="array" ref="AR211">_xlfn.XLOOKUP(AR$1,'PY1 Data(H)'!$A$1:$BR$1,_xlfn.XLOOKUP($A211,'PY1 Data(H)'!$A$1:$A$288,'PY1 Data(H)'!$A$1:$BR$288))</f>
        <v>#N/A</v>
      </c>
      <c r="AS211" s="176" t="e" cm="1">
        <f t="array" ref="AS211">_xlfn.XLOOKUP(AS$1,'PY1 Data(H)'!$A$1:$BR$1,_xlfn.XLOOKUP($A211,'PY1 Data(H)'!$A$1:$A$288,'PY1 Data(H)'!$A$1:$BR$288))</f>
        <v>#N/A</v>
      </c>
      <c r="AT211" s="176" t="e" cm="1">
        <f t="array" ref="AT211">_xlfn.XLOOKUP(AT$1,'PY1 Data(H)'!$A$1:$BR$1,_xlfn.XLOOKUP($A211,'PY1 Data(H)'!$A$1:$A$288,'PY1 Data(H)'!$A$1:$BR$288))</f>
        <v>#N/A</v>
      </c>
      <c r="AU211" s="176" t="e" cm="1">
        <f t="array" ref="AU211">_xlfn.XLOOKUP(AU$1,'PY1 Data(H)'!$A$1:$BR$1,_xlfn.XLOOKUP($A211,'PY1 Data(H)'!$A$1:$A$288,'PY1 Data(H)'!$A$1:$BR$288))</f>
        <v>#N/A</v>
      </c>
      <c r="AV211" s="176" t="e" cm="1">
        <f t="array" ref="AV211">_xlfn.XLOOKUP(AV$1,'PY1 Data(H)'!$A$1:$BR$1,_xlfn.XLOOKUP($A211,'PY1 Data(H)'!$A$1:$A$288,'PY1 Data(H)'!$A$1:$BR$288))</f>
        <v>#N/A</v>
      </c>
      <c r="AW211" s="176" t="e" cm="1">
        <f t="array" ref="AW211">_xlfn.XLOOKUP(AW$1,'PY1 Data(H)'!$A$1:$BR$1,_xlfn.XLOOKUP($A211,'PY1 Data(H)'!$A$1:$A$288,'PY1 Data(H)'!$A$1:$BR$288))</f>
        <v>#N/A</v>
      </c>
      <c r="AX211" s="176" t="e" cm="1">
        <f t="array" ref="AX211">_xlfn.XLOOKUP(AX$1,'PY1 Data(H)'!$A$1:$BR$1,_xlfn.XLOOKUP($A211,'PY1 Data(H)'!$A$1:$A$288,'PY1 Data(H)'!$A$1:$BR$288))</f>
        <v>#N/A</v>
      </c>
      <c r="AY211" s="176" t="e" cm="1">
        <f t="array" ref="AY211">_xlfn.XLOOKUP(AY$1,'PY1 Data(H)'!$A$1:$BR$1,_xlfn.XLOOKUP($A211,'PY1 Data(H)'!$A$1:$A$288,'PY1 Data(H)'!$A$1:$BR$288))</f>
        <v>#N/A</v>
      </c>
      <c r="AZ211" s="176" t="e" cm="1">
        <f t="array" ref="AZ211">_xlfn.XLOOKUP(AZ$1,'PY1 Data(H)'!$A$1:$BR$1,_xlfn.XLOOKUP($A211,'PY1 Data(H)'!$A$1:$A$288,'PY1 Data(H)'!$A$1:$BR$288))</f>
        <v>#N/A</v>
      </c>
    </row>
    <row r="212" spans="1:52" x14ac:dyDescent="0.3">
      <c r="A212">
        <v>621</v>
      </c>
      <c r="D212" s="176" cm="1">
        <f t="array" ref="D212">_xlfn.XLOOKUP(D$1,'PY1 Data(H)'!$A$1:$BR$1,_xlfn.XLOOKUP($A212,'PY1 Data(H)'!$A$1:$A$288,'PY1 Data(H)'!$A$1:$BR$288))</f>
        <v>0</v>
      </c>
      <c r="E212" s="176" cm="1">
        <f t="array" ref="E212">_xlfn.XLOOKUP(E$1,'PY1 Data(H)'!$A$1:$BR$1,_xlfn.XLOOKUP($A212,'PY1 Data(H)'!$A$1:$A$288,'PY1 Data(H)'!$A$1:$BR$288))</f>
        <v>0</v>
      </c>
      <c r="F212" s="176" cm="1">
        <f t="array" ref="F212">_xlfn.XLOOKUP(F$1,'PY1 Data(H)'!$A$1:$BR$1,_xlfn.XLOOKUP($A212,'PY1 Data(H)'!$A$1:$A$288,'PY1 Data(H)'!$A$1:$BR$288))</f>
        <v>0</v>
      </c>
      <c r="G212" s="176" cm="1">
        <f t="array" ref="G212">_xlfn.XLOOKUP(G$1,'PY1 Data(H)'!$A$1:$BR$1,_xlfn.XLOOKUP($A212,'PY1 Data(H)'!$A$1:$A$288,'PY1 Data(H)'!$A$1:$BR$288))</f>
        <v>0</v>
      </c>
      <c r="H212" s="176" cm="1">
        <f t="array" ref="H212">_xlfn.XLOOKUP(H$1,'PY1 Data(H)'!$A$1:$BR$1,_xlfn.XLOOKUP($A212,'PY1 Data(H)'!$A$1:$A$288,'PY1 Data(H)'!$A$1:$BR$288))</f>
        <v>0</v>
      </c>
      <c r="I212" s="176" cm="1">
        <f t="array" ref="I212">_xlfn.XLOOKUP(I$1,'PY1 Data(H)'!$A$1:$BR$1,_xlfn.XLOOKUP($A212,'PY1 Data(H)'!$A$1:$A$288,'PY1 Data(H)'!$A$1:$BR$288))</f>
        <v>0</v>
      </c>
      <c r="J212" s="176" cm="1">
        <f t="array" ref="J212">_xlfn.XLOOKUP(J$1,'PY1 Data(H)'!$A$1:$BR$1,_xlfn.XLOOKUP($A212,'PY1 Data(H)'!$A$1:$A$288,'PY1 Data(H)'!$A$1:$BR$288))</f>
        <v>0</v>
      </c>
      <c r="K212" s="176" cm="1">
        <f t="array" ref="K212">_xlfn.XLOOKUP(K$1,'PY1 Data(H)'!$A$1:$BR$1,_xlfn.XLOOKUP($A212,'PY1 Data(H)'!$A$1:$A$288,'PY1 Data(H)'!$A$1:$BR$288))</f>
        <v>0</v>
      </c>
      <c r="L212" s="176" cm="1">
        <f t="array" ref="L212">_xlfn.XLOOKUP(L$1,'PY1 Data(H)'!$A$1:$BR$1,_xlfn.XLOOKUP($A212,'PY1 Data(H)'!$A$1:$A$288,'PY1 Data(H)'!$A$1:$BR$288))</f>
        <v>0</v>
      </c>
      <c r="M212" s="176" cm="1">
        <f t="array" ref="M212">_xlfn.XLOOKUP(M$1,'PY1 Data(H)'!$A$1:$BR$1,_xlfn.XLOOKUP($A212,'PY1 Data(H)'!$A$1:$A$288,'PY1 Data(H)'!$A$1:$BR$288))</f>
        <v>0</v>
      </c>
      <c r="N212" s="176" cm="1">
        <f t="array" ref="N212">_xlfn.XLOOKUP(N$1,'PY1 Data(H)'!$A$1:$BR$1,_xlfn.XLOOKUP($A212,'PY1 Data(H)'!$A$1:$A$288,'PY1 Data(H)'!$A$1:$BR$288))</f>
        <v>0</v>
      </c>
      <c r="O212" s="176" cm="1">
        <f t="array" ref="O212">_xlfn.XLOOKUP(O$1,'PY1 Data(H)'!$A$1:$BR$1,_xlfn.XLOOKUP($A212,'PY1 Data(H)'!$A$1:$A$288,'PY1 Data(H)'!$A$1:$BR$288))</f>
        <v>0</v>
      </c>
      <c r="P212" s="176" cm="1">
        <f t="array" ref="P212">_xlfn.XLOOKUP(P$1,'PY1 Data(H)'!$A$1:$BR$1,_xlfn.XLOOKUP($A212,'PY1 Data(H)'!$A$1:$A$288,'PY1 Data(H)'!$A$1:$BR$288))</f>
        <v>0</v>
      </c>
      <c r="Q212" s="176" cm="1">
        <f t="array" ref="Q212">_xlfn.XLOOKUP(Q$1,'PY1 Data(H)'!$A$1:$BR$1,_xlfn.XLOOKUP($A212,'PY1 Data(H)'!$A$1:$A$288,'PY1 Data(H)'!$A$1:$BR$288))</f>
        <v>0</v>
      </c>
      <c r="R212" s="176" cm="1">
        <f t="array" ref="R212">_xlfn.XLOOKUP(R$1,'PY1 Data(H)'!$A$1:$BR$1,_xlfn.XLOOKUP($A212,'PY1 Data(H)'!$A$1:$A$288,'PY1 Data(H)'!$A$1:$BR$288))</f>
        <v>0</v>
      </c>
      <c r="S212" s="176" cm="1">
        <f t="array" ref="S212">_xlfn.XLOOKUP(S$1,'PY1 Data(H)'!$A$1:$BR$1,_xlfn.XLOOKUP($A212,'PY1 Data(H)'!$A$1:$A$288,'PY1 Data(H)'!$A$1:$BR$288))</f>
        <v>0</v>
      </c>
      <c r="T212" s="176" cm="1">
        <f t="array" ref="T212">_xlfn.XLOOKUP(T$1,'PY1 Data(H)'!$A$1:$BR$1,_xlfn.XLOOKUP($A212,'PY1 Data(H)'!$A$1:$A$288,'PY1 Data(H)'!$A$1:$BR$288))</f>
        <v>0</v>
      </c>
      <c r="U212" s="176" cm="1">
        <f t="array" ref="U212">_xlfn.XLOOKUP(U$1,'PY1 Data(H)'!$A$1:$BR$1,_xlfn.XLOOKUP($A212,'PY1 Data(H)'!$A$1:$A$288,'PY1 Data(H)'!$A$1:$BR$288))</f>
        <v>0</v>
      </c>
      <c r="V212" s="176" cm="1">
        <f t="array" ref="V212">_xlfn.XLOOKUP(V$1,'PY1 Data(H)'!$A$1:$BR$1,_xlfn.XLOOKUP($A212,'PY1 Data(H)'!$A$1:$A$288,'PY1 Data(H)'!$A$1:$BR$288))</f>
        <v>0</v>
      </c>
      <c r="W212" s="176" cm="1">
        <f t="array" ref="W212">_xlfn.XLOOKUP(W$1,'PY1 Data(H)'!$A$1:$BR$1,_xlfn.XLOOKUP($A212,'PY1 Data(H)'!$A$1:$A$288,'PY1 Data(H)'!$A$1:$BR$288))</f>
        <v>0</v>
      </c>
      <c r="X212" s="176" cm="1">
        <f t="array" ref="X212">_xlfn.XLOOKUP(X$1,'PY1 Data(H)'!$A$1:$BR$1,_xlfn.XLOOKUP($A212,'PY1 Data(H)'!$A$1:$A$288,'PY1 Data(H)'!$A$1:$BR$288))</f>
        <v>0</v>
      </c>
      <c r="Y212" s="176" cm="1">
        <f t="array" ref="Y212">_xlfn.XLOOKUP(Y$1,'PY1 Data(H)'!$A$1:$BR$1,_xlfn.XLOOKUP($A212,'PY1 Data(H)'!$A$1:$A$288,'PY1 Data(H)'!$A$1:$BR$288))</f>
        <v>0</v>
      </c>
      <c r="Z212" s="176" cm="1">
        <f t="array" ref="Z212">_xlfn.XLOOKUP(Z$1,'PY1 Data(H)'!$A$1:$BR$1,_xlfn.XLOOKUP($A212,'PY1 Data(H)'!$A$1:$A$288,'PY1 Data(H)'!$A$1:$BR$288))</f>
        <v>0</v>
      </c>
      <c r="AA212" s="176" cm="1">
        <f t="array" ref="AA212">_xlfn.XLOOKUP(AA$1,'PY1 Data(H)'!$A$1:$BR$1,_xlfn.XLOOKUP($A212,'PY1 Data(H)'!$A$1:$A$288,'PY1 Data(H)'!$A$1:$BR$288))</f>
        <v>0</v>
      </c>
      <c r="AB212" s="176" cm="1">
        <f t="array" ref="AB212">_xlfn.XLOOKUP(AB$1,'PY1 Data(H)'!$A$1:$BR$1,_xlfn.XLOOKUP($A212,'PY1 Data(H)'!$A$1:$A$288,'PY1 Data(H)'!$A$1:$BR$288))</f>
        <v>0</v>
      </c>
      <c r="AC212" s="176" cm="1">
        <f t="array" ref="AC212">_xlfn.XLOOKUP(AC$1,'PY1 Data(H)'!$A$1:$BR$1,_xlfn.XLOOKUP($A212,'PY1 Data(H)'!$A$1:$A$288,'PY1 Data(H)'!$A$1:$BR$288))</f>
        <v>0</v>
      </c>
      <c r="AD212" s="176" cm="1">
        <f t="array" ref="AD212">_xlfn.XLOOKUP(AD$1,'PY1 Data(H)'!$A$1:$BR$1,_xlfn.XLOOKUP($A212,'PY1 Data(H)'!$A$1:$A$288,'PY1 Data(H)'!$A$1:$BR$288))</f>
        <v>0</v>
      </c>
      <c r="AE212" s="176" cm="1">
        <f t="array" ref="AE212">_xlfn.XLOOKUP(AE$1,'PY1 Data(H)'!$A$1:$BR$1,_xlfn.XLOOKUP($A212,'PY1 Data(H)'!$A$1:$A$288,'PY1 Data(H)'!$A$1:$BR$288))</f>
        <v>0</v>
      </c>
      <c r="AF212" s="176" cm="1">
        <f t="array" ref="AF212">_xlfn.XLOOKUP(AF$1,'PY1 Data(H)'!$A$1:$BR$1,_xlfn.XLOOKUP($A212,'PY1 Data(H)'!$A$1:$A$288,'PY1 Data(H)'!$A$1:$BR$288))</f>
        <v>0</v>
      </c>
      <c r="AG212" s="176" cm="1">
        <f t="array" ref="AG212">_xlfn.XLOOKUP(AG$1,'PY1 Data(H)'!$A$1:$BR$1,_xlfn.XLOOKUP($A212,'PY1 Data(H)'!$A$1:$A$288,'PY1 Data(H)'!$A$1:$BR$288))</f>
        <v>0</v>
      </c>
      <c r="AH212" s="176" cm="1">
        <f t="array" ref="AH212">_xlfn.XLOOKUP(AH$1,'PY1 Data(H)'!$A$1:$BR$1,_xlfn.XLOOKUP($A212,'PY1 Data(H)'!$A$1:$A$288,'PY1 Data(H)'!$A$1:$BR$288))</f>
        <v>0</v>
      </c>
      <c r="AI212" s="176" cm="1">
        <f t="array" ref="AI212">_xlfn.XLOOKUP(AI$1,'PY1 Data(H)'!$A$1:$BR$1,_xlfn.XLOOKUP($A212,'PY1 Data(H)'!$A$1:$A$288,'PY1 Data(H)'!$A$1:$BR$288))</f>
        <v>0</v>
      </c>
      <c r="AJ212" s="176" cm="1">
        <f t="array" ref="AJ212">_xlfn.XLOOKUP(AJ$1,'PY1 Data(H)'!$A$1:$BR$1,_xlfn.XLOOKUP($A212,'PY1 Data(H)'!$A$1:$A$288,'PY1 Data(H)'!$A$1:$BR$288))</f>
        <v>0</v>
      </c>
      <c r="AK212" s="176" cm="1">
        <f t="array" ref="AK212">_xlfn.XLOOKUP(AK$1,'PY1 Data(H)'!$A$1:$BR$1,_xlfn.XLOOKUP($A212,'PY1 Data(H)'!$A$1:$A$288,'PY1 Data(H)'!$A$1:$BR$288))</f>
        <v>0</v>
      </c>
      <c r="AL212" s="176" cm="1">
        <f t="array" ref="AL212">_xlfn.XLOOKUP(AL$1,'PY1 Data(H)'!$A$1:$BR$1,_xlfn.XLOOKUP($A212,'PY1 Data(H)'!$A$1:$A$288,'PY1 Data(H)'!$A$1:$BR$288))</f>
        <v>0</v>
      </c>
      <c r="AM212" s="176" cm="1">
        <f t="array" ref="AM212">_xlfn.XLOOKUP(AM$1,'PY1 Data(H)'!$A$1:$BR$1,_xlfn.XLOOKUP($A212,'PY1 Data(H)'!$A$1:$A$288,'PY1 Data(H)'!$A$1:$BR$288))</f>
        <v>0</v>
      </c>
      <c r="AN212" s="176" cm="1">
        <f t="array" ref="AN212">_xlfn.XLOOKUP(AN$1,'PY1 Data(H)'!$A$1:$BR$1,_xlfn.XLOOKUP($A212,'PY1 Data(H)'!$A$1:$A$288,'PY1 Data(H)'!$A$1:$BR$288))</f>
        <v>0</v>
      </c>
      <c r="AO212" s="176" cm="1">
        <f t="array" ref="AO212">_xlfn.XLOOKUP(AO$1,'PY1 Data(H)'!$A$1:$BR$1,_xlfn.XLOOKUP($A212,'PY1 Data(H)'!$A$1:$A$288,'PY1 Data(H)'!$A$1:$BR$288))</f>
        <v>0</v>
      </c>
      <c r="AP212" s="176" cm="1">
        <f t="array" ref="AP212">_xlfn.XLOOKUP(AP$1,'PY1 Data(H)'!$A$1:$BR$1,_xlfn.XLOOKUP($A212,'PY1 Data(H)'!$A$1:$A$288,'PY1 Data(H)'!$A$1:$BR$288))</f>
        <v>0</v>
      </c>
      <c r="AQ212" s="176" cm="1">
        <f t="array" ref="AQ212">_xlfn.XLOOKUP(AQ$1,'PY1 Data(H)'!$A$1:$BR$1,_xlfn.XLOOKUP($A212,'PY1 Data(H)'!$A$1:$A$288,'PY1 Data(H)'!$A$1:$BR$288))</f>
        <v>0</v>
      </c>
      <c r="AR212" s="176" cm="1">
        <f t="array" ref="AR212">_xlfn.XLOOKUP(AR$1,'PY1 Data(H)'!$A$1:$BR$1,_xlfn.XLOOKUP($A212,'PY1 Data(H)'!$A$1:$A$288,'PY1 Data(H)'!$A$1:$BR$288))</f>
        <v>0</v>
      </c>
      <c r="AS212" s="176" cm="1">
        <f t="array" ref="AS212">_xlfn.XLOOKUP(AS$1,'PY1 Data(H)'!$A$1:$BR$1,_xlfn.XLOOKUP($A212,'PY1 Data(H)'!$A$1:$A$288,'PY1 Data(H)'!$A$1:$BR$288))</f>
        <v>0</v>
      </c>
      <c r="AT212" s="176" cm="1">
        <f t="array" ref="AT212">_xlfn.XLOOKUP(AT$1,'PY1 Data(H)'!$A$1:$BR$1,_xlfn.XLOOKUP($A212,'PY1 Data(H)'!$A$1:$A$288,'PY1 Data(H)'!$A$1:$BR$288))</f>
        <v>0</v>
      </c>
      <c r="AU212" s="176" cm="1">
        <f t="array" ref="AU212">_xlfn.XLOOKUP(AU$1,'PY1 Data(H)'!$A$1:$BR$1,_xlfn.XLOOKUP($A212,'PY1 Data(H)'!$A$1:$A$288,'PY1 Data(H)'!$A$1:$BR$288))</f>
        <v>0</v>
      </c>
      <c r="AV212" s="176" cm="1">
        <f t="array" ref="AV212">_xlfn.XLOOKUP(AV$1,'PY1 Data(H)'!$A$1:$BR$1,_xlfn.XLOOKUP($A212,'PY1 Data(H)'!$A$1:$A$288,'PY1 Data(H)'!$A$1:$BR$288))</f>
        <v>0</v>
      </c>
      <c r="AW212" s="176" cm="1">
        <f t="array" ref="AW212">_xlfn.XLOOKUP(AW$1,'PY1 Data(H)'!$A$1:$BR$1,_xlfn.XLOOKUP($A212,'PY1 Data(H)'!$A$1:$A$288,'PY1 Data(H)'!$A$1:$BR$288))</f>
        <v>0</v>
      </c>
      <c r="AX212" s="176" cm="1">
        <f t="array" ref="AX212">_xlfn.XLOOKUP(AX$1,'PY1 Data(H)'!$A$1:$BR$1,_xlfn.XLOOKUP($A212,'PY1 Data(H)'!$A$1:$A$288,'PY1 Data(H)'!$A$1:$BR$288))</f>
        <v>0</v>
      </c>
      <c r="AY212" s="176" cm="1">
        <f t="array" ref="AY212">_xlfn.XLOOKUP(AY$1,'PY1 Data(H)'!$A$1:$BR$1,_xlfn.XLOOKUP($A212,'PY1 Data(H)'!$A$1:$A$288,'PY1 Data(H)'!$A$1:$BR$288))</f>
        <v>0</v>
      </c>
      <c r="AZ212" s="176" cm="1">
        <f t="array" ref="AZ212">_xlfn.XLOOKUP(AZ$1,'PY1 Data(H)'!$A$1:$BR$1,_xlfn.XLOOKUP($A212,'PY1 Data(H)'!$A$1:$A$288,'PY1 Data(H)'!$A$1:$BR$288))</f>
        <v>0</v>
      </c>
    </row>
    <row r="213" spans="1:52" x14ac:dyDescent="0.3">
      <c r="A213">
        <v>547</v>
      </c>
      <c r="D213" s="176" cm="1">
        <f t="array" ref="D213">_xlfn.XLOOKUP(D$1,'PY1 Data(H)'!$A$1:$BR$1,_xlfn.XLOOKUP($A213,'PY1 Data(H)'!$A$1:$A$288,'PY1 Data(H)'!$A$1:$BR$288))</f>
        <v>2</v>
      </c>
      <c r="E213" s="176" cm="1">
        <f t="array" ref="E213">_xlfn.XLOOKUP(E$1,'PY1 Data(H)'!$A$1:$BR$1,_xlfn.XLOOKUP($A213,'PY1 Data(H)'!$A$1:$A$288,'PY1 Data(H)'!$A$1:$BR$288))</f>
        <v>2</v>
      </c>
      <c r="F213" s="176" cm="1">
        <f t="array" ref="F213">_xlfn.XLOOKUP(F$1,'PY1 Data(H)'!$A$1:$BR$1,_xlfn.XLOOKUP($A213,'PY1 Data(H)'!$A$1:$A$288,'PY1 Data(H)'!$A$1:$BR$288))</f>
        <v>2</v>
      </c>
      <c r="G213" s="176" cm="1">
        <f t="array" ref="G213">_xlfn.XLOOKUP(G$1,'PY1 Data(H)'!$A$1:$BR$1,_xlfn.XLOOKUP($A213,'PY1 Data(H)'!$A$1:$A$288,'PY1 Data(H)'!$A$1:$BR$288))</f>
        <v>2</v>
      </c>
      <c r="H213" s="176" cm="1">
        <f t="array" ref="H213">_xlfn.XLOOKUP(H$1,'PY1 Data(H)'!$A$1:$BR$1,_xlfn.XLOOKUP($A213,'PY1 Data(H)'!$A$1:$A$288,'PY1 Data(H)'!$A$1:$BR$288))</f>
        <v>3</v>
      </c>
      <c r="I213" s="176" cm="1">
        <f t="array" ref="I213">_xlfn.XLOOKUP(I$1,'PY1 Data(H)'!$A$1:$BR$1,_xlfn.XLOOKUP($A213,'PY1 Data(H)'!$A$1:$A$288,'PY1 Data(H)'!$A$1:$BR$288))</f>
        <v>3</v>
      </c>
      <c r="J213" s="176" cm="1">
        <f t="array" ref="J213">_xlfn.XLOOKUP(J$1,'PY1 Data(H)'!$A$1:$BR$1,_xlfn.XLOOKUP($A213,'PY1 Data(H)'!$A$1:$A$288,'PY1 Data(H)'!$A$1:$BR$288))</f>
        <v>3</v>
      </c>
      <c r="K213" s="176" cm="1">
        <f t="array" ref="K213">_xlfn.XLOOKUP(K$1,'PY1 Data(H)'!$A$1:$BR$1,_xlfn.XLOOKUP($A213,'PY1 Data(H)'!$A$1:$A$288,'PY1 Data(H)'!$A$1:$BR$288))</f>
        <v>3</v>
      </c>
      <c r="L213" s="176" cm="1">
        <f t="array" ref="L213">_xlfn.XLOOKUP(L$1,'PY1 Data(H)'!$A$1:$BR$1,_xlfn.XLOOKUP($A213,'PY1 Data(H)'!$A$1:$A$288,'PY1 Data(H)'!$A$1:$BR$288))</f>
        <v>0</v>
      </c>
      <c r="M213" s="176" cm="1">
        <f t="array" ref="M213">_xlfn.XLOOKUP(M$1,'PY1 Data(H)'!$A$1:$BR$1,_xlfn.XLOOKUP($A213,'PY1 Data(H)'!$A$1:$A$288,'PY1 Data(H)'!$A$1:$BR$288))</f>
        <v>3</v>
      </c>
      <c r="N213" s="176" cm="1">
        <f t="array" ref="N213">_xlfn.XLOOKUP(N$1,'PY1 Data(H)'!$A$1:$BR$1,_xlfn.XLOOKUP($A213,'PY1 Data(H)'!$A$1:$A$288,'PY1 Data(H)'!$A$1:$BR$288))</f>
        <v>3</v>
      </c>
      <c r="O213" s="176" cm="1">
        <f t="array" ref="O213">_xlfn.XLOOKUP(O$1,'PY1 Data(H)'!$A$1:$BR$1,_xlfn.XLOOKUP($A213,'PY1 Data(H)'!$A$1:$A$288,'PY1 Data(H)'!$A$1:$BR$288))</f>
        <v>0</v>
      </c>
      <c r="P213" s="176" cm="1">
        <f t="array" ref="P213">_xlfn.XLOOKUP(P$1,'PY1 Data(H)'!$A$1:$BR$1,_xlfn.XLOOKUP($A213,'PY1 Data(H)'!$A$1:$A$288,'PY1 Data(H)'!$A$1:$BR$288))</f>
        <v>3</v>
      </c>
      <c r="Q213" s="176" cm="1">
        <f t="array" ref="Q213">_xlfn.XLOOKUP(Q$1,'PY1 Data(H)'!$A$1:$BR$1,_xlfn.XLOOKUP($A213,'PY1 Data(H)'!$A$1:$A$288,'PY1 Data(H)'!$A$1:$BR$288))</f>
        <v>2</v>
      </c>
      <c r="R213" s="176" cm="1">
        <f t="array" ref="R213">_xlfn.XLOOKUP(R$1,'PY1 Data(H)'!$A$1:$BR$1,_xlfn.XLOOKUP($A213,'PY1 Data(H)'!$A$1:$A$288,'PY1 Data(H)'!$A$1:$BR$288))</f>
        <v>2</v>
      </c>
      <c r="S213" s="176" cm="1">
        <f t="array" ref="S213">_xlfn.XLOOKUP(S$1,'PY1 Data(H)'!$A$1:$BR$1,_xlfn.XLOOKUP($A213,'PY1 Data(H)'!$A$1:$A$288,'PY1 Data(H)'!$A$1:$BR$288))</f>
        <v>2</v>
      </c>
      <c r="T213" s="176" cm="1">
        <f t="array" ref="T213">_xlfn.XLOOKUP(T$1,'PY1 Data(H)'!$A$1:$BR$1,_xlfn.XLOOKUP($A213,'PY1 Data(H)'!$A$1:$A$288,'PY1 Data(H)'!$A$1:$BR$288))</f>
        <v>2</v>
      </c>
      <c r="U213" s="176" cm="1">
        <f t="array" ref="U213">_xlfn.XLOOKUP(U$1,'PY1 Data(H)'!$A$1:$BR$1,_xlfn.XLOOKUP($A213,'PY1 Data(H)'!$A$1:$A$288,'PY1 Data(H)'!$A$1:$BR$288))</f>
        <v>3</v>
      </c>
      <c r="V213" s="176" cm="1">
        <f t="array" ref="V213">_xlfn.XLOOKUP(V$1,'PY1 Data(H)'!$A$1:$BR$1,_xlfn.XLOOKUP($A213,'PY1 Data(H)'!$A$1:$A$288,'PY1 Data(H)'!$A$1:$BR$288))</f>
        <v>2</v>
      </c>
      <c r="W213" s="176" cm="1">
        <f t="array" ref="W213">_xlfn.XLOOKUP(W$1,'PY1 Data(H)'!$A$1:$BR$1,_xlfn.XLOOKUP($A213,'PY1 Data(H)'!$A$1:$A$288,'PY1 Data(H)'!$A$1:$BR$288))</f>
        <v>2</v>
      </c>
      <c r="X213" s="176" cm="1">
        <f t="array" ref="X213">_xlfn.XLOOKUP(X$1,'PY1 Data(H)'!$A$1:$BR$1,_xlfn.XLOOKUP($A213,'PY1 Data(H)'!$A$1:$A$288,'PY1 Data(H)'!$A$1:$BR$288))</f>
        <v>2</v>
      </c>
      <c r="Y213" s="176" cm="1">
        <f t="array" ref="Y213">_xlfn.XLOOKUP(Y$1,'PY1 Data(H)'!$A$1:$BR$1,_xlfn.XLOOKUP($A213,'PY1 Data(H)'!$A$1:$A$288,'PY1 Data(H)'!$A$1:$BR$288))</f>
        <v>2</v>
      </c>
      <c r="Z213" s="176" cm="1">
        <f t="array" ref="Z213">_xlfn.XLOOKUP(Z$1,'PY1 Data(H)'!$A$1:$BR$1,_xlfn.XLOOKUP($A213,'PY1 Data(H)'!$A$1:$A$288,'PY1 Data(H)'!$A$1:$BR$288))</f>
        <v>3</v>
      </c>
      <c r="AA213" s="176" cm="1">
        <f t="array" ref="AA213">_xlfn.XLOOKUP(AA$1,'PY1 Data(H)'!$A$1:$BR$1,_xlfn.XLOOKUP($A213,'PY1 Data(H)'!$A$1:$A$288,'PY1 Data(H)'!$A$1:$BR$288))</f>
        <v>2</v>
      </c>
      <c r="AB213" s="176" cm="1">
        <f t="array" ref="AB213">_xlfn.XLOOKUP(AB$1,'PY1 Data(H)'!$A$1:$BR$1,_xlfn.XLOOKUP($A213,'PY1 Data(H)'!$A$1:$A$288,'PY1 Data(H)'!$A$1:$BR$288))</f>
        <v>2</v>
      </c>
      <c r="AC213" s="176" cm="1">
        <f t="array" ref="AC213">_xlfn.XLOOKUP(AC$1,'PY1 Data(H)'!$A$1:$BR$1,_xlfn.XLOOKUP($A213,'PY1 Data(H)'!$A$1:$A$288,'PY1 Data(H)'!$A$1:$BR$288))</f>
        <v>2</v>
      </c>
      <c r="AD213" s="176" cm="1">
        <f t="array" ref="AD213">_xlfn.XLOOKUP(AD$1,'PY1 Data(H)'!$A$1:$BR$1,_xlfn.XLOOKUP($A213,'PY1 Data(H)'!$A$1:$A$288,'PY1 Data(H)'!$A$1:$BR$288))</f>
        <v>2</v>
      </c>
      <c r="AE213" s="176" cm="1">
        <f t="array" ref="AE213">_xlfn.XLOOKUP(AE$1,'PY1 Data(H)'!$A$1:$BR$1,_xlfn.XLOOKUP($A213,'PY1 Data(H)'!$A$1:$A$288,'PY1 Data(H)'!$A$1:$BR$288))</f>
        <v>2</v>
      </c>
      <c r="AF213" s="176" cm="1">
        <f t="array" ref="AF213">_xlfn.XLOOKUP(AF$1,'PY1 Data(H)'!$A$1:$BR$1,_xlfn.XLOOKUP($A213,'PY1 Data(H)'!$A$1:$A$288,'PY1 Data(H)'!$A$1:$BR$288))</f>
        <v>3</v>
      </c>
      <c r="AG213" s="176" cm="1">
        <f t="array" ref="AG213">_xlfn.XLOOKUP(AG$1,'PY1 Data(H)'!$A$1:$BR$1,_xlfn.XLOOKUP($A213,'PY1 Data(H)'!$A$1:$A$288,'PY1 Data(H)'!$A$1:$BR$288))</f>
        <v>3</v>
      </c>
      <c r="AH213" s="176" cm="1">
        <f t="array" ref="AH213">_xlfn.XLOOKUP(AH$1,'PY1 Data(H)'!$A$1:$BR$1,_xlfn.XLOOKUP($A213,'PY1 Data(H)'!$A$1:$A$288,'PY1 Data(H)'!$A$1:$BR$288))</f>
        <v>2</v>
      </c>
      <c r="AI213" s="176" cm="1">
        <f t="array" ref="AI213">_xlfn.XLOOKUP(AI$1,'PY1 Data(H)'!$A$1:$BR$1,_xlfn.XLOOKUP($A213,'PY1 Data(H)'!$A$1:$A$288,'PY1 Data(H)'!$A$1:$BR$288))</f>
        <v>2</v>
      </c>
      <c r="AJ213" s="176" cm="1">
        <f t="array" ref="AJ213">_xlfn.XLOOKUP(AJ$1,'PY1 Data(H)'!$A$1:$BR$1,_xlfn.XLOOKUP($A213,'PY1 Data(H)'!$A$1:$A$288,'PY1 Data(H)'!$A$1:$BR$288))</f>
        <v>1</v>
      </c>
      <c r="AK213" s="176" cm="1">
        <f t="array" ref="AK213">_xlfn.XLOOKUP(AK$1,'PY1 Data(H)'!$A$1:$BR$1,_xlfn.XLOOKUP($A213,'PY1 Data(H)'!$A$1:$A$288,'PY1 Data(H)'!$A$1:$BR$288))</f>
        <v>2</v>
      </c>
      <c r="AL213" s="176" cm="1">
        <f t="array" ref="AL213">_xlfn.XLOOKUP(AL$1,'PY1 Data(H)'!$A$1:$BR$1,_xlfn.XLOOKUP($A213,'PY1 Data(H)'!$A$1:$A$288,'PY1 Data(H)'!$A$1:$BR$288))</f>
        <v>2</v>
      </c>
      <c r="AM213" s="176" cm="1">
        <f t="array" ref="AM213">_xlfn.XLOOKUP(AM$1,'PY1 Data(H)'!$A$1:$BR$1,_xlfn.XLOOKUP($A213,'PY1 Data(H)'!$A$1:$A$288,'PY1 Data(H)'!$A$1:$BR$288))</f>
        <v>0</v>
      </c>
      <c r="AN213" s="176" cm="1">
        <f t="array" ref="AN213">_xlfn.XLOOKUP(AN$1,'PY1 Data(H)'!$A$1:$BR$1,_xlfn.XLOOKUP($A213,'PY1 Data(H)'!$A$1:$A$288,'PY1 Data(H)'!$A$1:$BR$288))</f>
        <v>2</v>
      </c>
      <c r="AO213" s="176" cm="1">
        <f t="array" ref="AO213">_xlfn.XLOOKUP(AO$1,'PY1 Data(H)'!$A$1:$BR$1,_xlfn.XLOOKUP($A213,'PY1 Data(H)'!$A$1:$A$288,'PY1 Data(H)'!$A$1:$BR$288))</f>
        <v>2</v>
      </c>
      <c r="AP213" s="176" cm="1">
        <f t="array" ref="AP213">_xlfn.XLOOKUP(AP$1,'PY1 Data(H)'!$A$1:$BR$1,_xlfn.XLOOKUP($A213,'PY1 Data(H)'!$A$1:$A$288,'PY1 Data(H)'!$A$1:$BR$288))</f>
        <v>0</v>
      </c>
      <c r="AQ213" s="176" cm="1">
        <f t="array" ref="AQ213">_xlfn.XLOOKUP(AQ$1,'PY1 Data(H)'!$A$1:$BR$1,_xlfn.XLOOKUP($A213,'PY1 Data(H)'!$A$1:$A$288,'PY1 Data(H)'!$A$1:$BR$288))</f>
        <v>2</v>
      </c>
      <c r="AR213" s="176" cm="1">
        <f t="array" ref="AR213">_xlfn.XLOOKUP(AR$1,'PY1 Data(H)'!$A$1:$BR$1,_xlfn.XLOOKUP($A213,'PY1 Data(H)'!$A$1:$A$288,'PY1 Data(H)'!$A$1:$BR$288))</f>
        <v>2</v>
      </c>
      <c r="AS213" s="176" cm="1">
        <f t="array" ref="AS213">_xlfn.XLOOKUP(AS$1,'PY1 Data(H)'!$A$1:$BR$1,_xlfn.XLOOKUP($A213,'PY1 Data(H)'!$A$1:$A$288,'PY1 Data(H)'!$A$1:$BR$288))</f>
        <v>2</v>
      </c>
      <c r="AT213" s="176" cm="1">
        <f t="array" ref="AT213">_xlfn.XLOOKUP(AT$1,'PY1 Data(H)'!$A$1:$BR$1,_xlfn.XLOOKUP($A213,'PY1 Data(H)'!$A$1:$A$288,'PY1 Data(H)'!$A$1:$BR$288))</f>
        <v>0</v>
      </c>
      <c r="AU213" s="176" cm="1">
        <f t="array" ref="AU213">_xlfn.XLOOKUP(AU$1,'PY1 Data(H)'!$A$1:$BR$1,_xlfn.XLOOKUP($A213,'PY1 Data(H)'!$A$1:$A$288,'PY1 Data(H)'!$A$1:$BR$288))</f>
        <v>3</v>
      </c>
      <c r="AV213" s="176" cm="1">
        <f t="array" ref="AV213">_xlfn.XLOOKUP(AV$1,'PY1 Data(H)'!$A$1:$BR$1,_xlfn.XLOOKUP($A213,'PY1 Data(H)'!$A$1:$A$288,'PY1 Data(H)'!$A$1:$BR$288))</f>
        <v>2</v>
      </c>
      <c r="AW213" s="176" cm="1">
        <f t="array" ref="AW213">_xlfn.XLOOKUP(AW$1,'PY1 Data(H)'!$A$1:$BR$1,_xlfn.XLOOKUP($A213,'PY1 Data(H)'!$A$1:$A$288,'PY1 Data(H)'!$A$1:$BR$288))</f>
        <v>0</v>
      </c>
      <c r="AX213" s="176" cm="1">
        <f t="array" ref="AX213">_xlfn.XLOOKUP(AX$1,'PY1 Data(H)'!$A$1:$BR$1,_xlfn.XLOOKUP($A213,'PY1 Data(H)'!$A$1:$A$288,'PY1 Data(H)'!$A$1:$BR$288))</f>
        <v>2</v>
      </c>
      <c r="AY213" s="176" cm="1">
        <f t="array" ref="AY213">_xlfn.XLOOKUP(AY$1,'PY1 Data(H)'!$A$1:$BR$1,_xlfn.XLOOKUP($A213,'PY1 Data(H)'!$A$1:$A$288,'PY1 Data(H)'!$A$1:$BR$288))</f>
        <v>2</v>
      </c>
      <c r="AZ213" s="176" cm="1">
        <f t="array" ref="AZ213">_xlfn.XLOOKUP(AZ$1,'PY1 Data(H)'!$A$1:$BR$1,_xlfn.XLOOKUP($A213,'PY1 Data(H)'!$A$1:$A$288,'PY1 Data(H)'!$A$1:$BR$288))</f>
        <v>2</v>
      </c>
    </row>
    <row r="214" spans="1:52" x14ac:dyDescent="0.3">
      <c r="A214">
        <v>659</v>
      </c>
      <c r="D214" s="176" cm="1">
        <f t="array" ref="D214">_xlfn.XLOOKUP(D$1,'PY1 Data(H)'!$A$1:$BR$1,_xlfn.XLOOKUP($A214,'PY1 Data(H)'!$A$1:$A$288,'PY1 Data(H)'!$A$1:$BR$288))</f>
        <v>0</v>
      </c>
      <c r="E214" s="176" cm="1">
        <f t="array" ref="E214">_xlfn.XLOOKUP(E$1,'PY1 Data(H)'!$A$1:$BR$1,_xlfn.XLOOKUP($A214,'PY1 Data(H)'!$A$1:$A$288,'PY1 Data(H)'!$A$1:$BR$288))</f>
        <v>0</v>
      </c>
      <c r="F214" s="176" cm="1">
        <f t="array" ref="F214">_xlfn.XLOOKUP(F$1,'PY1 Data(H)'!$A$1:$BR$1,_xlfn.XLOOKUP($A214,'PY1 Data(H)'!$A$1:$A$288,'PY1 Data(H)'!$A$1:$BR$288))</f>
        <v>0</v>
      </c>
      <c r="G214" s="176" cm="1">
        <f t="array" ref="G214">_xlfn.XLOOKUP(G$1,'PY1 Data(H)'!$A$1:$BR$1,_xlfn.XLOOKUP($A214,'PY1 Data(H)'!$A$1:$A$288,'PY1 Data(H)'!$A$1:$BR$288))</f>
        <v>0</v>
      </c>
      <c r="H214" s="176" cm="1">
        <f t="array" ref="H214">_xlfn.XLOOKUP(H$1,'PY1 Data(H)'!$A$1:$BR$1,_xlfn.XLOOKUP($A214,'PY1 Data(H)'!$A$1:$A$288,'PY1 Data(H)'!$A$1:$BR$288))</f>
        <v>3674000</v>
      </c>
      <c r="I214" s="176" cm="1">
        <f t="array" ref="I214">_xlfn.XLOOKUP(I$1,'PY1 Data(H)'!$A$1:$BR$1,_xlfn.XLOOKUP($A214,'PY1 Data(H)'!$A$1:$A$288,'PY1 Data(H)'!$A$1:$BR$288))</f>
        <v>0</v>
      </c>
      <c r="J214" s="176" cm="1">
        <f t="array" ref="J214">_xlfn.XLOOKUP(J$1,'PY1 Data(H)'!$A$1:$BR$1,_xlfn.XLOOKUP($A214,'PY1 Data(H)'!$A$1:$A$288,'PY1 Data(H)'!$A$1:$BR$288))</f>
        <v>7220979</v>
      </c>
      <c r="K214" s="176" cm="1">
        <f t="array" ref="K214">_xlfn.XLOOKUP(K$1,'PY1 Data(H)'!$A$1:$BR$1,_xlfn.XLOOKUP($A214,'PY1 Data(H)'!$A$1:$A$288,'PY1 Data(H)'!$A$1:$BR$288))</f>
        <v>2589051</v>
      </c>
      <c r="L214" s="176" cm="1">
        <f t="array" ref="L214">_xlfn.XLOOKUP(L$1,'PY1 Data(H)'!$A$1:$BR$1,_xlfn.XLOOKUP($A214,'PY1 Data(H)'!$A$1:$A$288,'PY1 Data(H)'!$A$1:$BR$288))</f>
        <v>0</v>
      </c>
      <c r="M214" s="176" cm="1">
        <f t="array" ref="M214">_xlfn.XLOOKUP(M$1,'PY1 Data(H)'!$A$1:$BR$1,_xlfn.XLOOKUP($A214,'PY1 Data(H)'!$A$1:$A$288,'PY1 Data(H)'!$A$1:$BR$288))</f>
        <v>1186683</v>
      </c>
      <c r="N214" s="176" cm="1">
        <f t="array" ref="N214">_xlfn.XLOOKUP(N$1,'PY1 Data(H)'!$A$1:$BR$1,_xlfn.XLOOKUP($A214,'PY1 Data(H)'!$A$1:$A$288,'PY1 Data(H)'!$A$1:$BR$288))</f>
        <v>2373545</v>
      </c>
      <c r="O214" s="176" cm="1">
        <f t="array" ref="O214">_xlfn.XLOOKUP(O$1,'PY1 Data(H)'!$A$1:$BR$1,_xlfn.XLOOKUP($A214,'PY1 Data(H)'!$A$1:$A$288,'PY1 Data(H)'!$A$1:$BR$288))</f>
        <v>0</v>
      </c>
      <c r="P214" s="176" cm="1">
        <f t="array" ref="P214">_xlfn.XLOOKUP(P$1,'PY1 Data(H)'!$A$1:$BR$1,_xlfn.XLOOKUP($A214,'PY1 Data(H)'!$A$1:$A$288,'PY1 Data(H)'!$A$1:$BR$288))</f>
        <v>34859961</v>
      </c>
      <c r="Q214" s="176" cm="1">
        <f t="array" ref="Q214">_xlfn.XLOOKUP(Q$1,'PY1 Data(H)'!$A$1:$BR$1,_xlfn.XLOOKUP($A214,'PY1 Data(H)'!$A$1:$A$288,'PY1 Data(H)'!$A$1:$BR$288))</f>
        <v>0</v>
      </c>
      <c r="R214" s="176" cm="1">
        <f t="array" ref="R214">_xlfn.XLOOKUP(R$1,'PY1 Data(H)'!$A$1:$BR$1,_xlfn.XLOOKUP($A214,'PY1 Data(H)'!$A$1:$A$288,'PY1 Data(H)'!$A$1:$BR$288))</f>
        <v>0</v>
      </c>
      <c r="S214" s="176" cm="1">
        <f t="array" ref="S214">_xlfn.XLOOKUP(S$1,'PY1 Data(H)'!$A$1:$BR$1,_xlfn.XLOOKUP($A214,'PY1 Data(H)'!$A$1:$A$288,'PY1 Data(H)'!$A$1:$BR$288))</f>
        <v>0</v>
      </c>
      <c r="T214" s="176" cm="1">
        <f t="array" ref="T214">_xlfn.XLOOKUP(T$1,'PY1 Data(H)'!$A$1:$BR$1,_xlfn.XLOOKUP($A214,'PY1 Data(H)'!$A$1:$A$288,'PY1 Data(H)'!$A$1:$BR$288))</f>
        <v>0</v>
      </c>
      <c r="U214" s="176" cm="1">
        <f t="array" ref="U214">_xlfn.XLOOKUP(U$1,'PY1 Data(H)'!$A$1:$BR$1,_xlfn.XLOOKUP($A214,'PY1 Data(H)'!$A$1:$A$288,'PY1 Data(H)'!$A$1:$BR$288))</f>
        <v>39152706</v>
      </c>
      <c r="V214" s="176" cm="1">
        <f t="array" ref="V214">_xlfn.XLOOKUP(V$1,'PY1 Data(H)'!$A$1:$BR$1,_xlfn.XLOOKUP($A214,'PY1 Data(H)'!$A$1:$A$288,'PY1 Data(H)'!$A$1:$BR$288))</f>
        <v>0</v>
      </c>
      <c r="W214" s="176" cm="1">
        <f t="array" ref="W214">_xlfn.XLOOKUP(W$1,'PY1 Data(H)'!$A$1:$BR$1,_xlfn.XLOOKUP($A214,'PY1 Data(H)'!$A$1:$A$288,'PY1 Data(H)'!$A$1:$BR$288))</f>
        <v>0</v>
      </c>
      <c r="X214" s="176" cm="1">
        <f t="array" ref="X214">_xlfn.XLOOKUP(X$1,'PY1 Data(H)'!$A$1:$BR$1,_xlfn.XLOOKUP($A214,'PY1 Data(H)'!$A$1:$A$288,'PY1 Data(H)'!$A$1:$BR$288))</f>
        <v>0</v>
      </c>
      <c r="Y214" s="176" cm="1">
        <f t="array" ref="Y214">_xlfn.XLOOKUP(Y$1,'PY1 Data(H)'!$A$1:$BR$1,_xlfn.XLOOKUP($A214,'PY1 Data(H)'!$A$1:$A$288,'PY1 Data(H)'!$A$1:$BR$288))</f>
        <v>0</v>
      </c>
      <c r="Z214" s="176" cm="1">
        <f t="array" ref="Z214">_xlfn.XLOOKUP(Z$1,'PY1 Data(H)'!$A$1:$BR$1,_xlfn.XLOOKUP($A214,'PY1 Data(H)'!$A$1:$A$288,'PY1 Data(H)'!$A$1:$BR$288))</f>
        <v>0</v>
      </c>
      <c r="AA214" s="176" cm="1">
        <f t="array" ref="AA214">_xlfn.XLOOKUP(AA$1,'PY1 Data(H)'!$A$1:$BR$1,_xlfn.XLOOKUP($A214,'PY1 Data(H)'!$A$1:$A$288,'PY1 Data(H)'!$A$1:$BR$288))</f>
        <v>0</v>
      </c>
      <c r="AB214" s="176" cm="1">
        <f t="array" ref="AB214">_xlfn.XLOOKUP(AB$1,'PY1 Data(H)'!$A$1:$BR$1,_xlfn.XLOOKUP($A214,'PY1 Data(H)'!$A$1:$A$288,'PY1 Data(H)'!$A$1:$BR$288))</f>
        <v>0</v>
      </c>
      <c r="AC214" s="176" cm="1">
        <f t="array" ref="AC214">_xlfn.XLOOKUP(AC$1,'PY1 Data(H)'!$A$1:$BR$1,_xlfn.XLOOKUP($A214,'PY1 Data(H)'!$A$1:$A$288,'PY1 Data(H)'!$A$1:$BR$288))</f>
        <v>0</v>
      </c>
      <c r="AD214" s="176" cm="1">
        <f t="array" ref="AD214">_xlfn.XLOOKUP(AD$1,'PY1 Data(H)'!$A$1:$BR$1,_xlfn.XLOOKUP($A214,'PY1 Data(H)'!$A$1:$A$288,'PY1 Data(H)'!$A$1:$BR$288))</f>
        <v>0</v>
      </c>
      <c r="AE214" s="176" cm="1">
        <f t="array" ref="AE214">_xlfn.XLOOKUP(AE$1,'PY1 Data(H)'!$A$1:$BR$1,_xlfn.XLOOKUP($A214,'PY1 Data(H)'!$A$1:$A$288,'PY1 Data(H)'!$A$1:$BR$288))</f>
        <v>0</v>
      </c>
      <c r="AF214" s="176" cm="1">
        <f t="array" ref="AF214">_xlfn.XLOOKUP(AF$1,'PY1 Data(H)'!$A$1:$BR$1,_xlfn.XLOOKUP($A214,'PY1 Data(H)'!$A$1:$A$288,'PY1 Data(H)'!$A$1:$BR$288))</f>
        <v>5713069</v>
      </c>
      <c r="AG214" s="176" cm="1">
        <f t="array" ref="AG214">_xlfn.XLOOKUP(AG$1,'PY1 Data(H)'!$A$1:$BR$1,_xlfn.XLOOKUP($A214,'PY1 Data(H)'!$A$1:$A$288,'PY1 Data(H)'!$A$1:$BR$288))</f>
        <v>16637731</v>
      </c>
      <c r="AH214" s="176" cm="1">
        <f t="array" ref="AH214">_xlfn.XLOOKUP(AH$1,'PY1 Data(H)'!$A$1:$BR$1,_xlfn.XLOOKUP($A214,'PY1 Data(H)'!$A$1:$A$288,'PY1 Data(H)'!$A$1:$BR$288))</f>
        <v>0</v>
      </c>
      <c r="AI214" s="176" cm="1">
        <f t="array" ref="AI214">_xlfn.XLOOKUP(AI$1,'PY1 Data(H)'!$A$1:$BR$1,_xlfn.XLOOKUP($A214,'PY1 Data(H)'!$A$1:$A$288,'PY1 Data(H)'!$A$1:$BR$288))</f>
        <v>0</v>
      </c>
      <c r="AJ214" s="176" cm="1">
        <f t="array" ref="AJ214">_xlfn.XLOOKUP(AJ$1,'PY1 Data(H)'!$A$1:$BR$1,_xlfn.XLOOKUP($A214,'PY1 Data(H)'!$A$1:$A$288,'PY1 Data(H)'!$A$1:$BR$288))</f>
        <v>3813984</v>
      </c>
      <c r="AK214" s="176" cm="1">
        <f t="array" ref="AK214">_xlfn.XLOOKUP(AK$1,'PY1 Data(H)'!$A$1:$BR$1,_xlfn.XLOOKUP($A214,'PY1 Data(H)'!$A$1:$A$288,'PY1 Data(H)'!$A$1:$BR$288))</f>
        <v>0</v>
      </c>
      <c r="AL214" s="176" cm="1">
        <f t="array" ref="AL214">_xlfn.XLOOKUP(AL$1,'PY1 Data(H)'!$A$1:$BR$1,_xlfn.XLOOKUP($A214,'PY1 Data(H)'!$A$1:$A$288,'PY1 Data(H)'!$A$1:$BR$288))</f>
        <v>0</v>
      </c>
      <c r="AM214" s="176" cm="1">
        <f t="array" ref="AM214">_xlfn.XLOOKUP(AM$1,'PY1 Data(H)'!$A$1:$BR$1,_xlfn.XLOOKUP($A214,'PY1 Data(H)'!$A$1:$A$288,'PY1 Data(H)'!$A$1:$BR$288))</f>
        <v>0</v>
      </c>
      <c r="AN214" s="176" cm="1">
        <f t="array" ref="AN214">_xlfn.XLOOKUP(AN$1,'PY1 Data(H)'!$A$1:$BR$1,_xlfn.XLOOKUP($A214,'PY1 Data(H)'!$A$1:$A$288,'PY1 Data(H)'!$A$1:$BR$288))</f>
        <v>0</v>
      </c>
      <c r="AO214" s="176" cm="1">
        <f t="array" ref="AO214">_xlfn.XLOOKUP(AO$1,'PY1 Data(H)'!$A$1:$BR$1,_xlfn.XLOOKUP($A214,'PY1 Data(H)'!$A$1:$A$288,'PY1 Data(H)'!$A$1:$BR$288))</f>
        <v>0</v>
      </c>
      <c r="AP214" s="176" cm="1">
        <f t="array" ref="AP214">_xlfn.XLOOKUP(AP$1,'PY1 Data(H)'!$A$1:$BR$1,_xlfn.XLOOKUP($A214,'PY1 Data(H)'!$A$1:$A$288,'PY1 Data(H)'!$A$1:$BR$288))</f>
        <v>0</v>
      </c>
      <c r="AQ214" s="176" cm="1">
        <f t="array" ref="AQ214">_xlfn.XLOOKUP(AQ$1,'PY1 Data(H)'!$A$1:$BR$1,_xlfn.XLOOKUP($A214,'PY1 Data(H)'!$A$1:$A$288,'PY1 Data(H)'!$A$1:$BR$288))</f>
        <v>0</v>
      </c>
      <c r="AR214" s="176" cm="1">
        <f t="array" ref="AR214">_xlfn.XLOOKUP(AR$1,'PY1 Data(H)'!$A$1:$BR$1,_xlfn.XLOOKUP($A214,'PY1 Data(H)'!$A$1:$A$288,'PY1 Data(H)'!$A$1:$BR$288))</f>
        <v>0</v>
      </c>
      <c r="AS214" s="176" cm="1">
        <f t="array" ref="AS214">_xlfn.XLOOKUP(AS$1,'PY1 Data(H)'!$A$1:$BR$1,_xlfn.XLOOKUP($A214,'PY1 Data(H)'!$A$1:$A$288,'PY1 Data(H)'!$A$1:$BR$288))</f>
        <v>0</v>
      </c>
      <c r="AT214" s="176" cm="1">
        <f t="array" ref="AT214">_xlfn.XLOOKUP(AT$1,'PY1 Data(H)'!$A$1:$BR$1,_xlfn.XLOOKUP($A214,'PY1 Data(H)'!$A$1:$A$288,'PY1 Data(H)'!$A$1:$BR$288))</f>
        <v>0</v>
      </c>
      <c r="AU214" s="176" cm="1">
        <f t="array" ref="AU214">_xlfn.XLOOKUP(AU$1,'PY1 Data(H)'!$A$1:$BR$1,_xlfn.XLOOKUP($A214,'PY1 Data(H)'!$A$1:$A$288,'PY1 Data(H)'!$A$1:$BR$288))</f>
        <v>2521785</v>
      </c>
      <c r="AV214" s="176" cm="1">
        <f t="array" ref="AV214">_xlfn.XLOOKUP(AV$1,'PY1 Data(H)'!$A$1:$BR$1,_xlfn.XLOOKUP($A214,'PY1 Data(H)'!$A$1:$A$288,'PY1 Data(H)'!$A$1:$BR$288))</f>
        <v>0</v>
      </c>
      <c r="AW214" s="176" cm="1">
        <f t="array" ref="AW214">_xlfn.XLOOKUP(AW$1,'PY1 Data(H)'!$A$1:$BR$1,_xlfn.XLOOKUP($A214,'PY1 Data(H)'!$A$1:$A$288,'PY1 Data(H)'!$A$1:$BR$288))</f>
        <v>0</v>
      </c>
      <c r="AX214" s="176" cm="1">
        <f t="array" ref="AX214">_xlfn.XLOOKUP(AX$1,'PY1 Data(H)'!$A$1:$BR$1,_xlfn.XLOOKUP($A214,'PY1 Data(H)'!$A$1:$A$288,'PY1 Data(H)'!$A$1:$BR$288))</f>
        <v>0</v>
      </c>
      <c r="AY214" s="176" cm="1">
        <f t="array" ref="AY214">_xlfn.XLOOKUP(AY$1,'PY1 Data(H)'!$A$1:$BR$1,_xlfn.XLOOKUP($A214,'PY1 Data(H)'!$A$1:$A$288,'PY1 Data(H)'!$A$1:$BR$288))</f>
        <v>0</v>
      </c>
      <c r="AZ214" s="176" cm="1">
        <f t="array" ref="AZ214">_xlfn.XLOOKUP(AZ$1,'PY1 Data(H)'!$A$1:$BR$1,_xlfn.XLOOKUP($A214,'PY1 Data(H)'!$A$1:$A$288,'PY1 Data(H)'!$A$1:$BR$288))</f>
        <v>0</v>
      </c>
    </row>
    <row r="215" spans="1:52" x14ac:dyDescent="0.3">
      <c r="A215">
        <v>660</v>
      </c>
      <c r="D215" s="176" cm="1">
        <f t="array" ref="D215">_xlfn.XLOOKUP(D$1,'PY1 Data(H)'!$A$1:$BR$1,_xlfn.XLOOKUP($A215,'PY1 Data(H)'!$A$1:$A$288,'PY1 Data(H)'!$A$1:$BR$288))</f>
        <v>0</v>
      </c>
      <c r="E215" s="176" cm="1">
        <f t="array" ref="E215">_xlfn.XLOOKUP(E$1,'PY1 Data(H)'!$A$1:$BR$1,_xlfn.XLOOKUP($A215,'PY1 Data(H)'!$A$1:$A$288,'PY1 Data(H)'!$A$1:$BR$288))</f>
        <v>0</v>
      </c>
      <c r="F215" s="176" cm="1">
        <f t="array" ref="F215">_xlfn.XLOOKUP(F$1,'PY1 Data(H)'!$A$1:$BR$1,_xlfn.XLOOKUP($A215,'PY1 Data(H)'!$A$1:$A$288,'PY1 Data(H)'!$A$1:$BR$288))</f>
        <v>0</v>
      </c>
      <c r="G215" s="176" cm="1">
        <f t="array" ref="G215">_xlfn.XLOOKUP(G$1,'PY1 Data(H)'!$A$1:$BR$1,_xlfn.XLOOKUP($A215,'PY1 Data(H)'!$A$1:$A$288,'PY1 Data(H)'!$A$1:$BR$288))</f>
        <v>0</v>
      </c>
      <c r="H215" s="176" cm="1">
        <f t="array" ref="H215">_xlfn.XLOOKUP(H$1,'PY1 Data(H)'!$A$1:$BR$1,_xlfn.XLOOKUP($A215,'PY1 Data(H)'!$A$1:$A$288,'PY1 Data(H)'!$A$1:$BR$288))</f>
        <v>0</v>
      </c>
      <c r="I215" s="176" cm="1">
        <f t="array" ref="I215">_xlfn.XLOOKUP(I$1,'PY1 Data(H)'!$A$1:$BR$1,_xlfn.XLOOKUP($A215,'PY1 Data(H)'!$A$1:$A$288,'PY1 Data(H)'!$A$1:$BR$288))</f>
        <v>0</v>
      </c>
      <c r="J215" s="176" cm="1">
        <f t="array" ref="J215">_xlfn.XLOOKUP(J$1,'PY1 Data(H)'!$A$1:$BR$1,_xlfn.XLOOKUP($A215,'PY1 Data(H)'!$A$1:$A$288,'PY1 Data(H)'!$A$1:$BR$288))</f>
        <v>0</v>
      </c>
      <c r="K215" s="176" cm="1">
        <f t="array" ref="K215">_xlfn.XLOOKUP(K$1,'PY1 Data(H)'!$A$1:$BR$1,_xlfn.XLOOKUP($A215,'PY1 Data(H)'!$A$1:$A$288,'PY1 Data(H)'!$A$1:$BR$288))</f>
        <v>0</v>
      </c>
      <c r="L215" s="176" cm="1">
        <f t="array" ref="L215">_xlfn.XLOOKUP(L$1,'PY1 Data(H)'!$A$1:$BR$1,_xlfn.XLOOKUP($A215,'PY1 Data(H)'!$A$1:$A$288,'PY1 Data(H)'!$A$1:$BR$288))</f>
        <v>0</v>
      </c>
      <c r="M215" s="176" cm="1">
        <f t="array" ref="M215">_xlfn.XLOOKUP(M$1,'PY1 Data(H)'!$A$1:$BR$1,_xlfn.XLOOKUP($A215,'PY1 Data(H)'!$A$1:$A$288,'PY1 Data(H)'!$A$1:$BR$288))</f>
        <v>0</v>
      </c>
      <c r="N215" s="176" cm="1">
        <f t="array" ref="N215">_xlfn.XLOOKUP(N$1,'PY1 Data(H)'!$A$1:$BR$1,_xlfn.XLOOKUP($A215,'PY1 Data(H)'!$A$1:$A$288,'PY1 Data(H)'!$A$1:$BR$288))</f>
        <v>0</v>
      </c>
      <c r="O215" s="176" cm="1">
        <f t="array" ref="O215">_xlfn.XLOOKUP(O$1,'PY1 Data(H)'!$A$1:$BR$1,_xlfn.XLOOKUP($A215,'PY1 Data(H)'!$A$1:$A$288,'PY1 Data(H)'!$A$1:$BR$288))</f>
        <v>0</v>
      </c>
      <c r="P215" s="176" cm="1">
        <f t="array" ref="P215">_xlfn.XLOOKUP(P$1,'PY1 Data(H)'!$A$1:$BR$1,_xlfn.XLOOKUP($A215,'PY1 Data(H)'!$A$1:$A$288,'PY1 Data(H)'!$A$1:$BR$288))</f>
        <v>0</v>
      </c>
      <c r="Q215" s="176" cm="1">
        <f t="array" ref="Q215">_xlfn.XLOOKUP(Q$1,'PY1 Data(H)'!$A$1:$BR$1,_xlfn.XLOOKUP($A215,'PY1 Data(H)'!$A$1:$A$288,'PY1 Data(H)'!$A$1:$BR$288))</f>
        <v>0</v>
      </c>
      <c r="R215" s="176" cm="1">
        <f t="array" ref="R215">_xlfn.XLOOKUP(R$1,'PY1 Data(H)'!$A$1:$BR$1,_xlfn.XLOOKUP($A215,'PY1 Data(H)'!$A$1:$A$288,'PY1 Data(H)'!$A$1:$BR$288))</f>
        <v>0</v>
      </c>
      <c r="S215" s="176" cm="1">
        <f t="array" ref="S215">_xlfn.XLOOKUP(S$1,'PY1 Data(H)'!$A$1:$BR$1,_xlfn.XLOOKUP($A215,'PY1 Data(H)'!$A$1:$A$288,'PY1 Data(H)'!$A$1:$BR$288))</f>
        <v>0</v>
      </c>
      <c r="T215" s="176" cm="1">
        <f t="array" ref="T215">_xlfn.XLOOKUP(T$1,'PY1 Data(H)'!$A$1:$BR$1,_xlfn.XLOOKUP($A215,'PY1 Data(H)'!$A$1:$A$288,'PY1 Data(H)'!$A$1:$BR$288))</f>
        <v>0</v>
      </c>
      <c r="U215" s="176" cm="1">
        <f t="array" ref="U215">_xlfn.XLOOKUP(U$1,'PY1 Data(H)'!$A$1:$BR$1,_xlfn.XLOOKUP($A215,'PY1 Data(H)'!$A$1:$A$288,'PY1 Data(H)'!$A$1:$BR$288))</f>
        <v>7005050</v>
      </c>
      <c r="V215" s="176" cm="1">
        <f t="array" ref="V215">_xlfn.XLOOKUP(V$1,'PY1 Data(H)'!$A$1:$BR$1,_xlfn.XLOOKUP($A215,'PY1 Data(H)'!$A$1:$A$288,'PY1 Data(H)'!$A$1:$BR$288))</f>
        <v>0</v>
      </c>
      <c r="W215" s="176" cm="1">
        <f t="array" ref="W215">_xlfn.XLOOKUP(W$1,'PY1 Data(H)'!$A$1:$BR$1,_xlfn.XLOOKUP($A215,'PY1 Data(H)'!$A$1:$A$288,'PY1 Data(H)'!$A$1:$BR$288))</f>
        <v>0</v>
      </c>
      <c r="X215" s="176" cm="1">
        <f t="array" ref="X215">_xlfn.XLOOKUP(X$1,'PY1 Data(H)'!$A$1:$BR$1,_xlfn.XLOOKUP($A215,'PY1 Data(H)'!$A$1:$A$288,'PY1 Data(H)'!$A$1:$BR$288))</f>
        <v>0</v>
      </c>
      <c r="Y215" s="176" cm="1">
        <f t="array" ref="Y215">_xlfn.XLOOKUP(Y$1,'PY1 Data(H)'!$A$1:$BR$1,_xlfn.XLOOKUP($A215,'PY1 Data(H)'!$A$1:$A$288,'PY1 Data(H)'!$A$1:$BR$288))</f>
        <v>0</v>
      </c>
      <c r="Z215" s="176" cm="1">
        <f t="array" ref="Z215">_xlfn.XLOOKUP(Z$1,'PY1 Data(H)'!$A$1:$BR$1,_xlfn.XLOOKUP($A215,'PY1 Data(H)'!$A$1:$A$288,'PY1 Data(H)'!$A$1:$BR$288))</f>
        <v>0</v>
      </c>
      <c r="AA215" s="176" cm="1">
        <f t="array" ref="AA215">_xlfn.XLOOKUP(AA$1,'PY1 Data(H)'!$A$1:$BR$1,_xlfn.XLOOKUP($A215,'PY1 Data(H)'!$A$1:$A$288,'PY1 Data(H)'!$A$1:$BR$288))</f>
        <v>0</v>
      </c>
      <c r="AB215" s="176" cm="1">
        <f t="array" ref="AB215">_xlfn.XLOOKUP(AB$1,'PY1 Data(H)'!$A$1:$BR$1,_xlfn.XLOOKUP($A215,'PY1 Data(H)'!$A$1:$A$288,'PY1 Data(H)'!$A$1:$BR$288))</f>
        <v>0</v>
      </c>
      <c r="AC215" s="176" cm="1">
        <f t="array" ref="AC215">_xlfn.XLOOKUP(AC$1,'PY1 Data(H)'!$A$1:$BR$1,_xlfn.XLOOKUP($A215,'PY1 Data(H)'!$A$1:$A$288,'PY1 Data(H)'!$A$1:$BR$288))</f>
        <v>0</v>
      </c>
      <c r="AD215" s="176" cm="1">
        <f t="array" ref="AD215">_xlfn.XLOOKUP(AD$1,'PY1 Data(H)'!$A$1:$BR$1,_xlfn.XLOOKUP($A215,'PY1 Data(H)'!$A$1:$A$288,'PY1 Data(H)'!$A$1:$BR$288))</f>
        <v>0</v>
      </c>
      <c r="AE215" s="176" cm="1">
        <f t="array" ref="AE215">_xlfn.XLOOKUP(AE$1,'PY1 Data(H)'!$A$1:$BR$1,_xlfn.XLOOKUP($A215,'PY1 Data(H)'!$A$1:$A$288,'PY1 Data(H)'!$A$1:$BR$288))</f>
        <v>0</v>
      </c>
      <c r="AF215" s="176" cm="1">
        <f t="array" ref="AF215">_xlfn.XLOOKUP(AF$1,'PY1 Data(H)'!$A$1:$BR$1,_xlfn.XLOOKUP($A215,'PY1 Data(H)'!$A$1:$A$288,'PY1 Data(H)'!$A$1:$BR$288))</f>
        <v>0</v>
      </c>
      <c r="AG215" s="176" cm="1">
        <f t="array" ref="AG215">_xlfn.XLOOKUP(AG$1,'PY1 Data(H)'!$A$1:$BR$1,_xlfn.XLOOKUP($A215,'PY1 Data(H)'!$A$1:$A$288,'PY1 Data(H)'!$A$1:$BR$288))</f>
        <v>0</v>
      </c>
      <c r="AH215" s="176" cm="1">
        <f t="array" ref="AH215">_xlfn.XLOOKUP(AH$1,'PY1 Data(H)'!$A$1:$BR$1,_xlfn.XLOOKUP($A215,'PY1 Data(H)'!$A$1:$A$288,'PY1 Data(H)'!$A$1:$BR$288))</f>
        <v>0</v>
      </c>
      <c r="AI215" s="176" cm="1">
        <f t="array" ref="AI215">_xlfn.XLOOKUP(AI$1,'PY1 Data(H)'!$A$1:$BR$1,_xlfn.XLOOKUP($A215,'PY1 Data(H)'!$A$1:$A$288,'PY1 Data(H)'!$A$1:$BR$288))</f>
        <v>0</v>
      </c>
      <c r="AJ215" s="176" cm="1">
        <f t="array" ref="AJ215">_xlfn.XLOOKUP(AJ$1,'PY1 Data(H)'!$A$1:$BR$1,_xlfn.XLOOKUP($A215,'PY1 Data(H)'!$A$1:$A$288,'PY1 Data(H)'!$A$1:$BR$288))</f>
        <v>0</v>
      </c>
      <c r="AK215" s="176" cm="1">
        <f t="array" ref="AK215">_xlfn.XLOOKUP(AK$1,'PY1 Data(H)'!$A$1:$BR$1,_xlfn.XLOOKUP($A215,'PY1 Data(H)'!$A$1:$A$288,'PY1 Data(H)'!$A$1:$BR$288))</f>
        <v>0</v>
      </c>
      <c r="AL215" s="176" cm="1">
        <f t="array" ref="AL215">_xlfn.XLOOKUP(AL$1,'PY1 Data(H)'!$A$1:$BR$1,_xlfn.XLOOKUP($A215,'PY1 Data(H)'!$A$1:$A$288,'PY1 Data(H)'!$A$1:$BR$288))</f>
        <v>0</v>
      </c>
      <c r="AM215" s="176" cm="1">
        <f t="array" ref="AM215">_xlfn.XLOOKUP(AM$1,'PY1 Data(H)'!$A$1:$BR$1,_xlfn.XLOOKUP($A215,'PY1 Data(H)'!$A$1:$A$288,'PY1 Data(H)'!$A$1:$BR$288))</f>
        <v>0</v>
      </c>
      <c r="AN215" s="176" cm="1">
        <f t="array" ref="AN215">_xlfn.XLOOKUP(AN$1,'PY1 Data(H)'!$A$1:$BR$1,_xlfn.XLOOKUP($A215,'PY1 Data(H)'!$A$1:$A$288,'PY1 Data(H)'!$A$1:$BR$288))</f>
        <v>0</v>
      </c>
      <c r="AO215" s="176" cm="1">
        <f t="array" ref="AO215">_xlfn.XLOOKUP(AO$1,'PY1 Data(H)'!$A$1:$BR$1,_xlfn.XLOOKUP($A215,'PY1 Data(H)'!$A$1:$A$288,'PY1 Data(H)'!$A$1:$BR$288))</f>
        <v>0</v>
      </c>
      <c r="AP215" s="176" cm="1">
        <f t="array" ref="AP215">_xlfn.XLOOKUP(AP$1,'PY1 Data(H)'!$A$1:$BR$1,_xlfn.XLOOKUP($A215,'PY1 Data(H)'!$A$1:$A$288,'PY1 Data(H)'!$A$1:$BR$288))</f>
        <v>0</v>
      </c>
      <c r="AQ215" s="176" cm="1">
        <f t="array" ref="AQ215">_xlfn.XLOOKUP(AQ$1,'PY1 Data(H)'!$A$1:$BR$1,_xlfn.XLOOKUP($A215,'PY1 Data(H)'!$A$1:$A$288,'PY1 Data(H)'!$A$1:$BR$288))</f>
        <v>0</v>
      </c>
      <c r="AR215" s="176" cm="1">
        <f t="array" ref="AR215">_xlfn.XLOOKUP(AR$1,'PY1 Data(H)'!$A$1:$BR$1,_xlfn.XLOOKUP($A215,'PY1 Data(H)'!$A$1:$A$288,'PY1 Data(H)'!$A$1:$BR$288))</f>
        <v>0</v>
      </c>
      <c r="AS215" s="176" cm="1">
        <f t="array" ref="AS215">_xlfn.XLOOKUP(AS$1,'PY1 Data(H)'!$A$1:$BR$1,_xlfn.XLOOKUP($A215,'PY1 Data(H)'!$A$1:$A$288,'PY1 Data(H)'!$A$1:$BR$288))</f>
        <v>0</v>
      </c>
      <c r="AT215" s="176" cm="1">
        <f t="array" ref="AT215">_xlfn.XLOOKUP(AT$1,'PY1 Data(H)'!$A$1:$BR$1,_xlfn.XLOOKUP($A215,'PY1 Data(H)'!$A$1:$A$288,'PY1 Data(H)'!$A$1:$BR$288))</f>
        <v>0</v>
      </c>
      <c r="AU215" s="176" cm="1">
        <f t="array" ref="AU215">_xlfn.XLOOKUP(AU$1,'PY1 Data(H)'!$A$1:$BR$1,_xlfn.XLOOKUP($A215,'PY1 Data(H)'!$A$1:$A$288,'PY1 Data(H)'!$A$1:$BR$288))</f>
        <v>0</v>
      </c>
      <c r="AV215" s="176" cm="1">
        <f t="array" ref="AV215">_xlfn.XLOOKUP(AV$1,'PY1 Data(H)'!$A$1:$BR$1,_xlfn.XLOOKUP($A215,'PY1 Data(H)'!$A$1:$A$288,'PY1 Data(H)'!$A$1:$BR$288))</f>
        <v>0</v>
      </c>
      <c r="AW215" s="176" cm="1">
        <f t="array" ref="AW215">_xlfn.XLOOKUP(AW$1,'PY1 Data(H)'!$A$1:$BR$1,_xlfn.XLOOKUP($A215,'PY1 Data(H)'!$A$1:$A$288,'PY1 Data(H)'!$A$1:$BR$288))</f>
        <v>0</v>
      </c>
      <c r="AX215" s="176" cm="1">
        <f t="array" ref="AX215">_xlfn.XLOOKUP(AX$1,'PY1 Data(H)'!$A$1:$BR$1,_xlfn.XLOOKUP($A215,'PY1 Data(H)'!$A$1:$A$288,'PY1 Data(H)'!$A$1:$BR$288))</f>
        <v>0</v>
      </c>
      <c r="AY215" s="176" cm="1">
        <f t="array" ref="AY215">_xlfn.XLOOKUP(AY$1,'PY1 Data(H)'!$A$1:$BR$1,_xlfn.XLOOKUP($A215,'PY1 Data(H)'!$A$1:$A$288,'PY1 Data(H)'!$A$1:$BR$288))</f>
        <v>0</v>
      </c>
      <c r="AZ215" s="176" cm="1">
        <f t="array" ref="AZ215">_xlfn.XLOOKUP(AZ$1,'PY1 Data(H)'!$A$1:$BR$1,_xlfn.XLOOKUP($A215,'PY1 Data(H)'!$A$1:$A$288,'PY1 Data(H)'!$A$1:$BR$288))</f>
        <v>0</v>
      </c>
    </row>
    <row r="216" spans="1:52" x14ac:dyDescent="0.3">
      <c r="A216">
        <v>661</v>
      </c>
      <c r="D216" s="176" cm="1">
        <f t="array" ref="D216">_xlfn.XLOOKUP(D$1,'PY1 Data(H)'!$A$1:$BR$1,_xlfn.XLOOKUP($A216,'PY1 Data(H)'!$A$1:$A$288,'PY1 Data(H)'!$A$1:$BR$288))</f>
        <v>0</v>
      </c>
      <c r="E216" s="176" cm="1">
        <f t="array" ref="E216">_xlfn.XLOOKUP(E$1,'PY1 Data(H)'!$A$1:$BR$1,_xlfn.XLOOKUP($A216,'PY1 Data(H)'!$A$1:$A$288,'PY1 Data(H)'!$A$1:$BR$288))</f>
        <v>0</v>
      </c>
      <c r="F216" s="176" cm="1">
        <f t="array" ref="F216">_xlfn.XLOOKUP(F$1,'PY1 Data(H)'!$A$1:$BR$1,_xlfn.XLOOKUP($A216,'PY1 Data(H)'!$A$1:$A$288,'PY1 Data(H)'!$A$1:$BR$288))</f>
        <v>0</v>
      </c>
      <c r="G216" s="176" cm="1">
        <f t="array" ref="G216">_xlfn.XLOOKUP(G$1,'PY1 Data(H)'!$A$1:$BR$1,_xlfn.XLOOKUP($A216,'PY1 Data(H)'!$A$1:$A$288,'PY1 Data(H)'!$A$1:$BR$288))</f>
        <v>0</v>
      </c>
      <c r="H216" s="176" cm="1">
        <f t="array" ref="H216">_xlfn.XLOOKUP(H$1,'PY1 Data(H)'!$A$1:$BR$1,_xlfn.XLOOKUP($A216,'PY1 Data(H)'!$A$1:$A$288,'PY1 Data(H)'!$A$1:$BR$288))</f>
        <v>0</v>
      </c>
      <c r="I216" s="176" cm="1">
        <f t="array" ref="I216">_xlfn.XLOOKUP(I$1,'PY1 Data(H)'!$A$1:$BR$1,_xlfn.XLOOKUP($A216,'PY1 Data(H)'!$A$1:$A$288,'PY1 Data(H)'!$A$1:$BR$288))</f>
        <v>0</v>
      </c>
      <c r="J216" s="176" cm="1">
        <f t="array" ref="J216">_xlfn.XLOOKUP(J$1,'PY1 Data(H)'!$A$1:$BR$1,_xlfn.XLOOKUP($A216,'PY1 Data(H)'!$A$1:$A$288,'PY1 Data(H)'!$A$1:$BR$288))</f>
        <v>0</v>
      </c>
      <c r="K216" s="176" cm="1">
        <f t="array" ref="K216">_xlfn.XLOOKUP(K$1,'PY1 Data(H)'!$A$1:$BR$1,_xlfn.XLOOKUP($A216,'PY1 Data(H)'!$A$1:$A$288,'PY1 Data(H)'!$A$1:$BR$288))</f>
        <v>0</v>
      </c>
      <c r="L216" s="176" cm="1">
        <f t="array" ref="L216">_xlfn.XLOOKUP(L$1,'PY1 Data(H)'!$A$1:$BR$1,_xlfn.XLOOKUP($A216,'PY1 Data(H)'!$A$1:$A$288,'PY1 Data(H)'!$A$1:$BR$288))</f>
        <v>0</v>
      </c>
      <c r="M216" s="176" cm="1">
        <f t="array" ref="M216">_xlfn.XLOOKUP(M$1,'PY1 Data(H)'!$A$1:$BR$1,_xlfn.XLOOKUP($A216,'PY1 Data(H)'!$A$1:$A$288,'PY1 Data(H)'!$A$1:$BR$288))</f>
        <v>0</v>
      </c>
      <c r="N216" s="176" cm="1">
        <f t="array" ref="N216">_xlfn.XLOOKUP(N$1,'PY1 Data(H)'!$A$1:$BR$1,_xlfn.XLOOKUP($A216,'PY1 Data(H)'!$A$1:$A$288,'PY1 Data(H)'!$A$1:$BR$288))</f>
        <v>0</v>
      </c>
      <c r="O216" s="176" cm="1">
        <f t="array" ref="O216">_xlfn.XLOOKUP(O$1,'PY1 Data(H)'!$A$1:$BR$1,_xlfn.XLOOKUP($A216,'PY1 Data(H)'!$A$1:$A$288,'PY1 Data(H)'!$A$1:$BR$288))</f>
        <v>0</v>
      </c>
      <c r="P216" s="176" cm="1">
        <f t="array" ref="P216">_xlfn.XLOOKUP(P$1,'PY1 Data(H)'!$A$1:$BR$1,_xlfn.XLOOKUP($A216,'PY1 Data(H)'!$A$1:$A$288,'PY1 Data(H)'!$A$1:$BR$288))</f>
        <v>0</v>
      </c>
      <c r="Q216" s="176" cm="1">
        <f t="array" ref="Q216">_xlfn.XLOOKUP(Q$1,'PY1 Data(H)'!$A$1:$BR$1,_xlfn.XLOOKUP($A216,'PY1 Data(H)'!$A$1:$A$288,'PY1 Data(H)'!$A$1:$BR$288))</f>
        <v>0</v>
      </c>
      <c r="R216" s="176" cm="1">
        <f t="array" ref="R216">_xlfn.XLOOKUP(R$1,'PY1 Data(H)'!$A$1:$BR$1,_xlfn.XLOOKUP($A216,'PY1 Data(H)'!$A$1:$A$288,'PY1 Data(H)'!$A$1:$BR$288))</f>
        <v>0</v>
      </c>
      <c r="S216" s="176" cm="1">
        <f t="array" ref="S216">_xlfn.XLOOKUP(S$1,'PY1 Data(H)'!$A$1:$BR$1,_xlfn.XLOOKUP($A216,'PY1 Data(H)'!$A$1:$A$288,'PY1 Data(H)'!$A$1:$BR$288))</f>
        <v>0</v>
      </c>
      <c r="T216" s="176" cm="1">
        <f t="array" ref="T216">_xlfn.XLOOKUP(T$1,'PY1 Data(H)'!$A$1:$BR$1,_xlfn.XLOOKUP($A216,'PY1 Data(H)'!$A$1:$A$288,'PY1 Data(H)'!$A$1:$BR$288))</f>
        <v>0</v>
      </c>
      <c r="U216" s="176" cm="1">
        <f t="array" ref="U216">_xlfn.XLOOKUP(U$1,'PY1 Data(H)'!$A$1:$BR$1,_xlfn.XLOOKUP($A216,'PY1 Data(H)'!$A$1:$A$288,'PY1 Data(H)'!$A$1:$BR$288))</f>
        <v>17.899999999999999</v>
      </c>
      <c r="V216" s="176" cm="1">
        <f t="array" ref="V216">_xlfn.XLOOKUP(V$1,'PY1 Data(H)'!$A$1:$BR$1,_xlfn.XLOOKUP($A216,'PY1 Data(H)'!$A$1:$A$288,'PY1 Data(H)'!$A$1:$BR$288))</f>
        <v>0</v>
      </c>
      <c r="W216" s="176" cm="1">
        <f t="array" ref="W216">_xlfn.XLOOKUP(W$1,'PY1 Data(H)'!$A$1:$BR$1,_xlfn.XLOOKUP($A216,'PY1 Data(H)'!$A$1:$A$288,'PY1 Data(H)'!$A$1:$BR$288))</f>
        <v>0</v>
      </c>
      <c r="X216" s="176" cm="1">
        <f t="array" ref="X216">_xlfn.XLOOKUP(X$1,'PY1 Data(H)'!$A$1:$BR$1,_xlfn.XLOOKUP($A216,'PY1 Data(H)'!$A$1:$A$288,'PY1 Data(H)'!$A$1:$BR$288))</f>
        <v>0</v>
      </c>
      <c r="Y216" s="176" cm="1">
        <f t="array" ref="Y216">_xlfn.XLOOKUP(Y$1,'PY1 Data(H)'!$A$1:$BR$1,_xlfn.XLOOKUP($A216,'PY1 Data(H)'!$A$1:$A$288,'PY1 Data(H)'!$A$1:$BR$288))</f>
        <v>0</v>
      </c>
      <c r="Z216" s="176" cm="1">
        <f t="array" ref="Z216">_xlfn.XLOOKUP(Z$1,'PY1 Data(H)'!$A$1:$BR$1,_xlfn.XLOOKUP($A216,'PY1 Data(H)'!$A$1:$A$288,'PY1 Data(H)'!$A$1:$BR$288))</f>
        <v>0</v>
      </c>
      <c r="AA216" s="176" cm="1">
        <f t="array" ref="AA216">_xlfn.XLOOKUP(AA$1,'PY1 Data(H)'!$A$1:$BR$1,_xlfn.XLOOKUP($A216,'PY1 Data(H)'!$A$1:$A$288,'PY1 Data(H)'!$A$1:$BR$288))</f>
        <v>0</v>
      </c>
      <c r="AB216" s="176" cm="1">
        <f t="array" ref="AB216">_xlfn.XLOOKUP(AB$1,'PY1 Data(H)'!$A$1:$BR$1,_xlfn.XLOOKUP($A216,'PY1 Data(H)'!$A$1:$A$288,'PY1 Data(H)'!$A$1:$BR$288))</f>
        <v>0</v>
      </c>
      <c r="AC216" s="176" cm="1">
        <f t="array" ref="AC216">_xlfn.XLOOKUP(AC$1,'PY1 Data(H)'!$A$1:$BR$1,_xlfn.XLOOKUP($A216,'PY1 Data(H)'!$A$1:$A$288,'PY1 Data(H)'!$A$1:$BR$288))</f>
        <v>0</v>
      </c>
      <c r="AD216" s="176" cm="1">
        <f t="array" ref="AD216">_xlfn.XLOOKUP(AD$1,'PY1 Data(H)'!$A$1:$BR$1,_xlfn.XLOOKUP($A216,'PY1 Data(H)'!$A$1:$A$288,'PY1 Data(H)'!$A$1:$BR$288))</f>
        <v>0</v>
      </c>
      <c r="AE216" s="176" cm="1">
        <f t="array" ref="AE216">_xlfn.XLOOKUP(AE$1,'PY1 Data(H)'!$A$1:$BR$1,_xlfn.XLOOKUP($A216,'PY1 Data(H)'!$A$1:$A$288,'PY1 Data(H)'!$A$1:$BR$288))</f>
        <v>0</v>
      </c>
      <c r="AF216" s="176" cm="1">
        <f t="array" ref="AF216">_xlfn.XLOOKUP(AF$1,'PY1 Data(H)'!$A$1:$BR$1,_xlfn.XLOOKUP($A216,'PY1 Data(H)'!$A$1:$A$288,'PY1 Data(H)'!$A$1:$BR$288))</f>
        <v>0</v>
      </c>
      <c r="AG216" s="176" cm="1">
        <f t="array" ref="AG216">_xlfn.XLOOKUP(AG$1,'PY1 Data(H)'!$A$1:$BR$1,_xlfn.XLOOKUP($A216,'PY1 Data(H)'!$A$1:$A$288,'PY1 Data(H)'!$A$1:$BR$288))</f>
        <v>0</v>
      </c>
      <c r="AH216" s="176" cm="1">
        <f t="array" ref="AH216">_xlfn.XLOOKUP(AH$1,'PY1 Data(H)'!$A$1:$BR$1,_xlfn.XLOOKUP($A216,'PY1 Data(H)'!$A$1:$A$288,'PY1 Data(H)'!$A$1:$BR$288))</f>
        <v>0</v>
      </c>
      <c r="AI216" s="176" cm="1">
        <f t="array" ref="AI216">_xlfn.XLOOKUP(AI$1,'PY1 Data(H)'!$A$1:$BR$1,_xlfn.XLOOKUP($A216,'PY1 Data(H)'!$A$1:$A$288,'PY1 Data(H)'!$A$1:$BR$288))</f>
        <v>0</v>
      </c>
      <c r="AJ216" s="176" cm="1">
        <f t="array" ref="AJ216">_xlfn.XLOOKUP(AJ$1,'PY1 Data(H)'!$A$1:$BR$1,_xlfn.XLOOKUP($A216,'PY1 Data(H)'!$A$1:$A$288,'PY1 Data(H)'!$A$1:$BR$288))</f>
        <v>0</v>
      </c>
      <c r="AK216" s="176" cm="1">
        <f t="array" ref="AK216">_xlfn.XLOOKUP(AK$1,'PY1 Data(H)'!$A$1:$BR$1,_xlfn.XLOOKUP($A216,'PY1 Data(H)'!$A$1:$A$288,'PY1 Data(H)'!$A$1:$BR$288))</f>
        <v>0</v>
      </c>
      <c r="AL216" s="176" cm="1">
        <f t="array" ref="AL216">_xlfn.XLOOKUP(AL$1,'PY1 Data(H)'!$A$1:$BR$1,_xlfn.XLOOKUP($A216,'PY1 Data(H)'!$A$1:$A$288,'PY1 Data(H)'!$A$1:$BR$288))</f>
        <v>0</v>
      </c>
      <c r="AM216" s="176" cm="1">
        <f t="array" ref="AM216">_xlfn.XLOOKUP(AM$1,'PY1 Data(H)'!$A$1:$BR$1,_xlfn.XLOOKUP($A216,'PY1 Data(H)'!$A$1:$A$288,'PY1 Data(H)'!$A$1:$BR$288))</f>
        <v>0</v>
      </c>
      <c r="AN216" s="176" cm="1">
        <f t="array" ref="AN216">_xlfn.XLOOKUP(AN$1,'PY1 Data(H)'!$A$1:$BR$1,_xlfn.XLOOKUP($A216,'PY1 Data(H)'!$A$1:$A$288,'PY1 Data(H)'!$A$1:$BR$288))</f>
        <v>0</v>
      </c>
      <c r="AO216" s="176" cm="1">
        <f t="array" ref="AO216">_xlfn.XLOOKUP(AO$1,'PY1 Data(H)'!$A$1:$BR$1,_xlfn.XLOOKUP($A216,'PY1 Data(H)'!$A$1:$A$288,'PY1 Data(H)'!$A$1:$BR$288))</f>
        <v>0</v>
      </c>
      <c r="AP216" s="176" cm="1">
        <f t="array" ref="AP216">_xlfn.XLOOKUP(AP$1,'PY1 Data(H)'!$A$1:$BR$1,_xlfn.XLOOKUP($A216,'PY1 Data(H)'!$A$1:$A$288,'PY1 Data(H)'!$A$1:$BR$288))</f>
        <v>0</v>
      </c>
      <c r="AQ216" s="176" cm="1">
        <f t="array" ref="AQ216">_xlfn.XLOOKUP(AQ$1,'PY1 Data(H)'!$A$1:$BR$1,_xlfn.XLOOKUP($A216,'PY1 Data(H)'!$A$1:$A$288,'PY1 Data(H)'!$A$1:$BR$288))</f>
        <v>0</v>
      </c>
      <c r="AR216" s="176" cm="1">
        <f t="array" ref="AR216">_xlfn.XLOOKUP(AR$1,'PY1 Data(H)'!$A$1:$BR$1,_xlfn.XLOOKUP($A216,'PY1 Data(H)'!$A$1:$A$288,'PY1 Data(H)'!$A$1:$BR$288))</f>
        <v>0</v>
      </c>
      <c r="AS216" s="176" cm="1">
        <f t="array" ref="AS216">_xlfn.XLOOKUP(AS$1,'PY1 Data(H)'!$A$1:$BR$1,_xlfn.XLOOKUP($A216,'PY1 Data(H)'!$A$1:$A$288,'PY1 Data(H)'!$A$1:$BR$288))</f>
        <v>0</v>
      </c>
      <c r="AT216" s="176" cm="1">
        <f t="array" ref="AT216">_xlfn.XLOOKUP(AT$1,'PY1 Data(H)'!$A$1:$BR$1,_xlfn.XLOOKUP($A216,'PY1 Data(H)'!$A$1:$A$288,'PY1 Data(H)'!$A$1:$BR$288))</f>
        <v>0</v>
      </c>
      <c r="AU216" s="176" cm="1">
        <f t="array" ref="AU216">_xlfn.XLOOKUP(AU$1,'PY1 Data(H)'!$A$1:$BR$1,_xlfn.XLOOKUP($A216,'PY1 Data(H)'!$A$1:$A$288,'PY1 Data(H)'!$A$1:$BR$288))</f>
        <v>0</v>
      </c>
      <c r="AV216" s="176" cm="1">
        <f t="array" ref="AV216">_xlfn.XLOOKUP(AV$1,'PY1 Data(H)'!$A$1:$BR$1,_xlfn.XLOOKUP($A216,'PY1 Data(H)'!$A$1:$A$288,'PY1 Data(H)'!$A$1:$BR$288))</f>
        <v>0</v>
      </c>
      <c r="AW216" s="176" cm="1">
        <f t="array" ref="AW216">_xlfn.XLOOKUP(AW$1,'PY1 Data(H)'!$A$1:$BR$1,_xlfn.XLOOKUP($A216,'PY1 Data(H)'!$A$1:$A$288,'PY1 Data(H)'!$A$1:$BR$288))</f>
        <v>0</v>
      </c>
      <c r="AX216" s="176" cm="1">
        <f t="array" ref="AX216">_xlfn.XLOOKUP(AX$1,'PY1 Data(H)'!$A$1:$BR$1,_xlfn.XLOOKUP($A216,'PY1 Data(H)'!$A$1:$A$288,'PY1 Data(H)'!$A$1:$BR$288))</f>
        <v>0</v>
      </c>
      <c r="AY216" s="176" cm="1">
        <f t="array" ref="AY216">_xlfn.XLOOKUP(AY$1,'PY1 Data(H)'!$A$1:$BR$1,_xlfn.XLOOKUP($A216,'PY1 Data(H)'!$A$1:$A$288,'PY1 Data(H)'!$A$1:$BR$288))</f>
        <v>0</v>
      </c>
      <c r="AZ216" s="176" cm="1">
        <f t="array" ref="AZ216">_xlfn.XLOOKUP(AZ$1,'PY1 Data(H)'!$A$1:$BR$1,_xlfn.XLOOKUP($A216,'PY1 Data(H)'!$A$1:$A$288,'PY1 Data(H)'!$A$1:$BR$288))</f>
        <v>0</v>
      </c>
    </row>
    <row r="217" spans="1:52" x14ac:dyDescent="0.3">
      <c r="D217" s="176" t="e" cm="1">
        <f t="array" ref="D217">_xlfn.XLOOKUP(D$1,'PY1 Data(H)'!$A$1:$BR$1,_xlfn.XLOOKUP($A217,'PY1 Data(H)'!$A$1:$A$288,'PY1 Data(H)'!$A$1:$BR$288))</f>
        <v>#N/A</v>
      </c>
      <c r="E217" s="176" t="e" cm="1">
        <f t="array" ref="E217">_xlfn.XLOOKUP(E$1,'PY1 Data(H)'!$A$1:$BR$1,_xlfn.XLOOKUP($A217,'PY1 Data(H)'!$A$1:$A$288,'PY1 Data(H)'!$A$1:$BR$288))</f>
        <v>#N/A</v>
      </c>
      <c r="F217" s="176" t="e" cm="1">
        <f t="array" ref="F217">_xlfn.XLOOKUP(F$1,'PY1 Data(H)'!$A$1:$BR$1,_xlfn.XLOOKUP($A217,'PY1 Data(H)'!$A$1:$A$288,'PY1 Data(H)'!$A$1:$BR$288))</f>
        <v>#N/A</v>
      </c>
      <c r="G217" s="176" t="e" cm="1">
        <f t="array" ref="G217">_xlfn.XLOOKUP(G$1,'PY1 Data(H)'!$A$1:$BR$1,_xlfn.XLOOKUP($A217,'PY1 Data(H)'!$A$1:$A$288,'PY1 Data(H)'!$A$1:$BR$288))</f>
        <v>#N/A</v>
      </c>
      <c r="H217" s="176" t="e" cm="1">
        <f t="array" ref="H217">_xlfn.XLOOKUP(H$1,'PY1 Data(H)'!$A$1:$BR$1,_xlfn.XLOOKUP($A217,'PY1 Data(H)'!$A$1:$A$288,'PY1 Data(H)'!$A$1:$BR$288))</f>
        <v>#N/A</v>
      </c>
      <c r="I217" s="176" t="e" cm="1">
        <f t="array" ref="I217">_xlfn.XLOOKUP(I$1,'PY1 Data(H)'!$A$1:$BR$1,_xlfn.XLOOKUP($A217,'PY1 Data(H)'!$A$1:$A$288,'PY1 Data(H)'!$A$1:$BR$288))</f>
        <v>#N/A</v>
      </c>
      <c r="J217" s="176" t="e" cm="1">
        <f t="array" ref="J217">_xlfn.XLOOKUP(J$1,'PY1 Data(H)'!$A$1:$BR$1,_xlfn.XLOOKUP($A217,'PY1 Data(H)'!$A$1:$A$288,'PY1 Data(H)'!$A$1:$BR$288))</f>
        <v>#N/A</v>
      </c>
      <c r="K217" s="176" t="e" cm="1">
        <f t="array" ref="K217">_xlfn.XLOOKUP(K$1,'PY1 Data(H)'!$A$1:$BR$1,_xlfn.XLOOKUP($A217,'PY1 Data(H)'!$A$1:$A$288,'PY1 Data(H)'!$A$1:$BR$288))</f>
        <v>#N/A</v>
      </c>
      <c r="L217" s="176" t="e" cm="1">
        <f t="array" ref="L217">_xlfn.XLOOKUP(L$1,'PY1 Data(H)'!$A$1:$BR$1,_xlfn.XLOOKUP($A217,'PY1 Data(H)'!$A$1:$A$288,'PY1 Data(H)'!$A$1:$BR$288))</f>
        <v>#N/A</v>
      </c>
      <c r="M217" s="176" t="e" cm="1">
        <f t="array" ref="M217">_xlfn.XLOOKUP(M$1,'PY1 Data(H)'!$A$1:$BR$1,_xlfn.XLOOKUP($A217,'PY1 Data(H)'!$A$1:$A$288,'PY1 Data(H)'!$A$1:$BR$288))</f>
        <v>#N/A</v>
      </c>
      <c r="N217" s="176" t="e" cm="1">
        <f t="array" ref="N217">_xlfn.XLOOKUP(N$1,'PY1 Data(H)'!$A$1:$BR$1,_xlfn.XLOOKUP($A217,'PY1 Data(H)'!$A$1:$A$288,'PY1 Data(H)'!$A$1:$BR$288))</f>
        <v>#N/A</v>
      </c>
      <c r="O217" s="176" t="e" cm="1">
        <f t="array" ref="O217">_xlfn.XLOOKUP(O$1,'PY1 Data(H)'!$A$1:$BR$1,_xlfn.XLOOKUP($A217,'PY1 Data(H)'!$A$1:$A$288,'PY1 Data(H)'!$A$1:$BR$288))</f>
        <v>#N/A</v>
      </c>
      <c r="P217" s="176" t="e" cm="1">
        <f t="array" ref="P217">_xlfn.XLOOKUP(P$1,'PY1 Data(H)'!$A$1:$BR$1,_xlfn.XLOOKUP($A217,'PY1 Data(H)'!$A$1:$A$288,'PY1 Data(H)'!$A$1:$BR$288))</f>
        <v>#N/A</v>
      </c>
      <c r="Q217" s="176" t="e" cm="1">
        <f t="array" ref="Q217">_xlfn.XLOOKUP(Q$1,'PY1 Data(H)'!$A$1:$BR$1,_xlfn.XLOOKUP($A217,'PY1 Data(H)'!$A$1:$A$288,'PY1 Data(H)'!$A$1:$BR$288))</f>
        <v>#N/A</v>
      </c>
      <c r="R217" s="176" t="e" cm="1">
        <f t="array" ref="R217">_xlfn.XLOOKUP(R$1,'PY1 Data(H)'!$A$1:$BR$1,_xlfn.XLOOKUP($A217,'PY1 Data(H)'!$A$1:$A$288,'PY1 Data(H)'!$A$1:$BR$288))</f>
        <v>#N/A</v>
      </c>
      <c r="S217" s="176" t="e" cm="1">
        <f t="array" ref="S217">_xlfn.XLOOKUP(S$1,'PY1 Data(H)'!$A$1:$BR$1,_xlfn.XLOOKUP($A217,'PY1 Data(H)'!$A$1:$A$288,'PY1 Data(H)'!$A$1:$BR$288))</f>
        <v>#N/A</v>
      </c>
      <c r="T217" s="176" t="e" cm="1">
        <f t="array" ref="T217">_xlfn.XLOOKUP(T$1,'PY1 Data(H)'!$A$1:$BR$1,_xlfn.XLOOKUP($A217,'PY1 Data(H)'!$A$1:$A$288,'PY1 Data(H)'!$A$1:$BR$288))</f>
        <v>#N/A</v>
      </c>
      <c r="U217" s="176" t="e" cm="1">
        <f t="array" ref="U217">_xlfn.XLOOKUP(U$1,'PY1 Data(H)'!$A$1:$BR$1,_xlfn.XLOOKUP($A217,'PY1 Data(H)'!$A$1:$A$288,'PY1 Data(H)'!$A$1:$BR$288))</f>
        <v>#N/A</v>
      </c>
      <c r="V217" s="176" t="e" cm="1">
        <f t="array" ref="V217">_xlfn.XLOOKUP(V$1,'PY1 Data(H)'!$A$1:$BR$1,_xlfn.XLOOKUP($A217,'PY1 Data(H)'!$A$1:$A$288,'PY1 Data(H)'!$A$1:$BR$288))</f>
        <v>#N/A</v>
      </c>
      <c r="W217" s="176" t="e" cm="1">
        <f t="array" ref="W217">_xlfn.XLOOKUP(W$1,'PY1 Data(H)'!$A$1:$BR$1,_xlfn.XLOOKUP($A217,'PY1 Data(H)'!$A$1:$A$288,'PY1 Data(H)'!$A$1:$BR$288))</f>
        <v>#N/A</v>
      </c>
      <c r="X217" s="176" t="e" cm="1">
        <f t="array" ref="X217">_xlfn.XLOOKUP(X$1,'PY1 Data(H)'!$A$1:$BR$1,_xlfn.XLOOKUP($A217,'PY1 Data(H)'!$A$1:$A$288,'PY1 Data(H)'!$A$1:$BR$288))</f>
        <v>#N/A</v>
      </c>
      <c r="Y217" s="176" t="e" cm="1">
        <f t="array" ref="Y217">_xlfn.XLOOKUP(Y$1,'PY1 Data(H)'!$A$1:$BR$1,_xlfn.XLOOKUP($A217,'PY1 Data(H)'!$A$1:$A$288,'PY1 Data(H)'!$A$1:$BR$288))</f>
        <v>#N/A</v>
      </c>
      <c r="Z217" s="176" t="e" cm="1">
        <f t="array" ref="Z217">_xlfn.XLOOKUP(Z$1,'PY1 Data(H)'!$A$1:$BR$1,_xlfn.XLOOKUP($A217,'PY1 Data(H)'!$A$1:$A$288,'PY1 Data(H)'!$A$1:$BR$288))</f>
        <v>#N/A</v>
      </c>
      <c r="AA217" s="176" t="e" cm="1">
        <f t="array" ref="AA217">_xlfn.XLOOKUP(AA$1,'PY1 Data(H)'!$A$1:$BR$1,_xlfn.XLOOKUP($A217,'PY1 Data(H)'!$A$1:$A$288,'PY1 Data(H)'!$A$1:$BR$288))</f>
        <v>#N/A</v>
      </c>
      <c r="AB217" s="176" t="e" cm="1">
        <f t="array" ref="AB217">_xlfn.XLOOKUP(AB$1,'PY1 Data(H)'!$A$1:$BR$1,_xlfn.XLOOKUP($A217,'PY1 Data(H)'!$A$1:$A$288,'PY1 Data(H)'!$A$1:$BR$288))</f>
        <v>#N/A</v>
      </c>
      <c r="AC217" s="176" t="e" cm="1">
        <f t="array" ref="AC217">_xlfn.XLOOKUP(AC$1,'PY1 Data(H)'!$A$1:$BR$1,_xlfn.XLOOKUP($A217,'PY1 Data(H)'!$A$1:$A$288,'PY1 Data(H)'!$A$1:$BR$288))</f>
        <v>#N/A</v>
      </c>
      <c r="AD217" s="176" t="e" cm="1">
        <f t="array" ref="AD217">_xlfn.XLOOKUP(AD$1,'PY1 Data(H)'!$A$1:$BR$1,_xlfn.XLOOKUP($A217,'PY1 Data(H)'!$A$1:$A$288,'PY1 Data(H)'!$A$1:$BR$288))</f>
        <v>#N/A</v>
      </c>
      <c r="AE217" s="176" t="e" cm="1">
        <f t="array" ref="AE217">_xlfn.XLOOKUP(AE$1,'PY1 Data(H)'!$A$1:$BR$1,_xlfn.XLOOKUP($A217,'PY1 Data(H)'!$A$1:$A$288,'PY1 Data(H)'!$A$1:$BR$288))</f>
        <v>#N/A</v>
      </c>
      <c r="AF217" s="176" t="e" cm="1">
        <f t="array" ref="AF217">_xlfn.XLOOKUP(AF$1,'PY1 Data(H)'!$A$1:$BR$1,_xlfn.XLOOKUP($A217,'PY1 Data(H)'!$A$1:$A$288,'PY1 Data(H)'!$A$1:$BR$288))</f>
        <v>#N/A</v>
      </c>
      <c r="AG217" s="176" t="e" cm="1">
        <f t="array" ref="AG217">_xlfn.XLOOKUP(AG$1,'PY1 Data(H)'!$A$1:$BR$1,_xlfn.XLOOKUP($A217,'PY1 Data(H)'!$A$1:$A$288,'PY1 Data(H)'!$A$1:$BR$288))</f>
        <v>#N/A</v>
      </c>
      <c r="AH217" s="176" t="e" cm="1">
        <f t="array" ref="AH217">_xlfn.XLOOKUP(AH$1,'PY1 Data(H)'!$A$1:$BR$1,_xlfn.XLOOKUP($A217,'PY1 Data(H)'!$A$1:$A$288,'PY1 Data(H)'!$A$1:$BR$288))</f>
        <v>#N/A</v>
      </c>
      <c r="AI217" s="176" t="e" cm="1">
        <f t="array" ref="AI217">_xlfn.XLOOKUP(AI$1,'PY1 Data(H)'!$A$1:$BR$1,_xlfn.XLOOKUP($A217,'PY1 Data(H)'!$A$1:$A$288,'PY1 Data(H)'!$A$1:$BR$288))</f>
        <v>#N/A</v>
      </c>
      <c r="AJ217" s="176" t="e" cm="1">
        <f t="array" ref="AJ217">_xlfn.XLOOKUP(AJ$1,'PY1 Data(H)'!$A$1:$BR$1,_xlfn.XLOOKUP($A217,'PY1 Data(H)'!$A$1:$A$288,'PY1 Data(H)'!$A$1:$BR$288))</f>
        <v>#N/A</v>
      </c>
      <c r="AK217" s="176" t="e" cm="1">
        <f t="array" ref="AK217">_xlfn.XLOOKUP(AK$1,'PY1 Data(H)'!$A$1:$BR$1,_xlfn.XLOOKUP($A217,'PY1 Data(H)'!$A$1:$A$288,'PY1 Data(H)'!$A$1:$BR$288))</f>
        <v>#N/A</v>
      </c>
      <c r="AL217" s="176" t="e" cm="1">
        <f t="array" ref="AL217">_xlfn.XLOOKUP(AL$1,'PY1 Data(H)'!$A$1:$BR$1,_xlfn.XLOOKUP($A217,'PY1 Data(H)'!$A$1:$A$288,'PY1 Data(H)'!$A$1:$BR$288))</f>
        <v>#N/A</v>
      </c>
      <c r="AM217" s="176" t="e" cm="1">
        <f t="array" ref="AM217">_xlfn.XLOOKUP(AM$1,'PY1 Data(H)'!$A$1:$BR$1,_xlfn.XLOOKUP($A217,'PY1 Data(H)'!$A$1:$A$288,'PY1 Data(H)'!$A$1:$BR$288))</f>
        <v>#N/A</v>
      </c>
      <c r="AN217" s="176" t="e" cm="1">
        <f t="array" ref="AN217">_xlfn.XLOOKUP(AN$1,'PY1 Data(H)'!$A$1:$BR$1,_xlfn.XLOOKUP($A217,'PY1 Data(H)'!$A$1:$A$288,'PY1 Data(H)'!$A$1:$BR$288))</f>
        <v>#N/A</v>
      </c>
      <c r="AO217" s="176" t="e" cm="1">
        <f t="array" ref="AO217">_xlfn.XLOOKUP(AO$1,'PY1 Data(H)'!$A$1:$BR$1,_xlfn.XLOOKUP($A217,'PY1 Data(H)'!$A$1:$A$288,'PY1 Data(H)'!$A$1:$BR$288))</f>
        <v>#N/A</v>
      </c>
      <c r="AP217" s="176" t="e" cm="1">
        <f t="array" ref="AP217">_xlfn.XLOOKUP(AP$1,'PY1 Data(H)'!$A$1:$BR$1,_xlfn.XLOOKUP($A217,'PY1 Data(H)'!$A$1:$A$288,'PY1 Data(H)'!$A$1:$BR$288))</f>
        <v>#N/A</v>
      </c>
      <c r="AQ217" s="176" t="e" cm="1">
        <f t="array" ref="AQ217">_xlfn.XLOOKUP(AQ$1,'PY1 Data(H)'!$A$1:$BR$1,_xlfn.XLOOKUP($A217,'PY1 Data(H)'!$A$1:$A$288,'PY1 Data(H)'!$A$1:$BR$288))</f>
        <v>#N/A</v>
      </c>
      <c r="AR217" s="176" t="e" cm="1">
        <f t="array" ref="AR217">_xlfn.XLOOKUP(AR$1,'PY1 Data(H)'!$A$1:$BR$1,_xlfn.XLOOKUP($A217,'PY1 Data(H)'!$A$1:$A$288,'PY1 Data(H)'!$A$1:$BR$288))</f>
        <v>#N/A</v>
      </c>
      <c r="AS217" s="176" t="e" cm="1">
        <f t="array" ref="AS217">_xlfn.XLOOKUP(AS$1,'PY1 Data(H)'!$A$1:$BR$1,_xlfn.XLOOKUP($A217,'PY1 Data(H)'!$A$1:$A$288,'PY1 Data(H)'!$A$1:$BR$288))</f>
        <v>#N/A</v>
      </c>
      <c r="AT217" s="176" t="e" cm="1">
        <f t="array" ref="AT217">_xlfn.XLOOKUP(AT$1,'PY1 Data(H)'!$A$1:$BR$1,_xlfn.XLOOKUP($A217,'PY1 Data(H)'!$A$1:$A$288,'PY1 Data(H)'!$A$1:$BR$288))</f>
        <v>#N/A</v>
      </c>
      <c r="AU217" s="176" t="e" cm="1">
        <f t="array" ref="AU217">_xlfn.XLOOKUP(AU$1,'PY1 Data(H)'!$A$1:$BR$1,_xlfn.XLOOKUP($A217,'PY1 Data(H)'!$A$1:$A$288,'PY1 Data(H)'!$A$1:$BR$288))</f>
        <v>#N/A</v>
      </c>
      <c r="AV217" s="176" t="e" cm="1">
        <f t="array" ref="AV217">_xlfn.XLOOKUP(AV$1,'PY1 Data(H)'!$A$1:$BR$1,_xlfn.XLOOKUP($A217,'PY1 Data(H)'!$A$1:$A$288,'PY1 Data(H)'!$A$1:$BR$288))</f>
        <v>#N/A</v>
      </c>
      <c r="AW217" s="176" t="e" cm="1">
        <f t="array" ref="AW217">_xlfn.XLOOKUP(AW$1,'PY1 Data(H)'!$A$1:$BR$1,_xlfn.XLOOKUP($A217,'PY1 Data(H)'!$A$1:$A$288,'PY1 Data(H)'!$A$1:$BR$288))</f>
        <v>#N/A</v>
      </c>
      <c r="AX217" s="176" t="e" cm="1">
        <f t="array" ref="AX217">_xlfn.XLOOKUP(AX$1,'PY1 Data(H)'!$A$1:$BR$1,_xlfn.XLOOKUP($A217,'PY1 Data(H)'!$A$1:$A$288,'PY1 Data(H)'!$A$1:$BR$288))</f>
        <v>#N/A</v>
      </c>
      <c r="AY217" s="176" t="e" cm="1">
        <f t="array" ref="AY217">_xlfn.XLOOKUP(AY$1,'PY1 Data(H)'!$A$1:$BR$1,_xlfn.XLOOKUP($A217,'PY1 Data(H)'!$A$1:$A$288,'PY1 Data(H)'!$A$1:$BR$288))</f>
        <v>#N/A</v>
      </c>
      <c r="AZ217" s="176" t="e" cm="1">
        <f t="array" ref="AZ217">_xlfn.XLOOKUP(AZ$1,'PY1 Data(H)'!$A$1:$BR$1,_xlfn.XLOOKUP($A217,'PY1 Data(H)'!$A$1:$A$288,'PY1 Data(H)'!$A$1:$BR$288))</f>
        <v>#N/A</v>
      </c>
    </row>
    <row r="218" spans="1:52" x14ac:dyDescent="0.3">
      <c r="D218" s="176" t="e" cm="1">
        <f t="array" ref="D218">_xlfn.XLOOKUP(D$1,'PY1 Data(H)'!$A$1:$BR$1,_xlfn.XLOOKUP($A218,'PY1 Data(H)'!$A$1:$A$288,'PY1 Data(H)'!$A$1:$BR$288))</f>
        <v>#N/A</v>
      </c>
      <c r="E218" s="176" t="e" cm="1">
        <f t="array" ref="E218">_xlfn.XLOOKUP(E$1,'PY1 Data(H)'!$A$1:$BR$1,_xlfn.XLOOKUP($A218,'PY1 Data(H)'!$A$1:$A$288,'PY1 Data(H)'!$A$1:$BR$288))</f>
        <v>#N/A</v>
      </c>
      <c r="F218" s="176" t="e" cm="1">
        <f t="array" ref="F218">_xlfn.XLOOKUP(F$1,'PY1 Data(H)'!$A$1:$BR$1,_xlfn.XLOOKUP($A218,'PY1 Data(H)'!$A$1:$A$288,'PY1 Data(H)'!$A$1:$BR$288))</f>
        <v>#N/A</v>
      </c>
      <c r="G218" s="176" t="e" cm="1">
        <f t="array" ref="G218">_xlfn.XLOOKUP(G$1,'PY1 Data(H)'!$A$1:$BR$1,_xlfn.XLOOKUP($A218,'PY1 Data(H)'!$A$1:$A$288,'PY1 Data(H)'!$A$1:$BR$288))</f>
        <v>#N/A</v>
      </c>
      <c r="H218" s="176" t="e" cm="1">
        <f t="array" ref="H218">_xlfn.XLOOKUP(H$1,'PY1 Data(H)'!$A$1:$BR$1,_xlfn.XLOOKUP($A218,'PY1 Data(H)'!$A$1:$A$288,'PY1 Data(H)'!$A$1:$BR$288))</f>
        <v>#N/A</v>
      </c>
      <c r="I218" s="176" t="e" cm="1">
        <f t="array" ref="I218">_xlfn.XLOOKUP(I$1,'PY1 Data(H)'!$A$1:$BR$1,_xlfn.XLOOKUP($A218,'PY1 Data(H)'!$A$1:$A$288,'PY1 Data(H)'!$A$1:$BR$288))</f>
        <v>#N/A</v>
      </c>
      <c r="J218" s="176" t="e" cm="1">
        <f t="array" ref="J218">_xlfn.XLOOKUP(J$1,'PY1 Data(H)'!$A$1:$BR$1,_xlfn.XLOOKUP($A218,'PY1 Data(H)'!$A$1:$A$288,'PY1 Data(H)'!$A$1:$BR$288))</f>
        <v>#N/A</v>
      </c>
      <c r="K218" s="176" t="e" cm="1">
        <f t="array" ref="K218">_xlfn.XLOOKUP(K$1,'PY1 Data(H)'!$A$1:$BR$1,_xlfn.XLOOKUP($A218,'PY1 Data(H)'!$A$1:$A$288,'PY1 Data(H)'!$A$1:$BR$288))</f>
        <v>#N/A</v>
      </c>
      <c r="L218" s="176" t="e" cm="1">
        <f t="array" ref="L218">_xlfn.XLOOKUP(L$1,'PY1 Data(H)'!$A$1:$BR$1,_xlfn.XLOOKUP($A218,'PY1 Data(H)'!$A$1:$A$288,'PY1 Data(H)'!$A$1:$BR$288))</f>
        <v>#N/A</v>
      </c>
      <c r="M218" s="176" t="e" cm="1">
        <f t="array" ref="M218">_xlfn.XLOOKUP(M$1,'PY1 Data(H)'!$A$1:$BR$1,_xlfn.XLOOKUP($A218,'PY1 Data(H)'!$A$1:$A$288,'PY1 Data(H)'!$A$1:$BR$288))</f>
        <v>#N/A</v>
      </c>
      <c r="N218" s="176" t="e" cm="1">
        <f t="array" ref="N218">_xlfn.XLOOKUP(N$1,'PY1 Data(H)'!$A$1:$BR$1,_xlfn.XLOOKUP($A218,'PY1 Data(H)'!$A$1:$A$288,'PY1 Data(H)'!$A$1:$BR$288))</f>
        <v>#N/A</v>
      </c>
      <c r="O218" s="176" t="e" cm="1">
        <f t="array" ref="O218">_xlfn.XLOOKUP(O$1,'PY1 Data(H)'!$A$1:$BR$1,_xlfn.XLOOKUP($A218,'PY1 Data(H)'!$A$1:$A$288,'PY1 Data(H)'!$A$1:$BR$288))</f>
        <v>#N/A</v>
      </c>
      <c r="P218" s="176" t="e" cm="1">
        <f t="array" ref="P218">_xlfn.XLOOKUP(P$1,'PY1 Data(H)'!$A$1:$BR$1,_xlfn.XLOOKUP($A218,'PY1 Data(H)'!$A$1:$A$288,'PY1 Data(H)'!$A$1:$BR$288))</f>
        <v>#N/A</v>
      </c>
      <c r="Q218" s="176" t="e" cm="1">
        <f t="array" ref="Q218">_xlfn.XLOOKUP(Q$1,'PY1 Data(H)'!$A$1:$BR$1,_xlfn.XLOOKUP($A218,'PY1 Data(H)'!$A$1:$A$288,'PY1 Data(H)'!$A$1:$BR$288))</f>
        <v>#N/A</v>
      </c>
      <c r="R218" s="176" t="e" cm="1">
        <f t="array" ref="R218">_xlfn.XLOOKUP(R$1,'PY1 Data(H)'!$A$1:$BR$1,_xlfn.XLOOKUP($A218,'PY1 Data(H)'!$A$1:$A$288,'PY1 Data(H)'!$A$1:$BR$288))</f>
        <v>#N/A</v>
      </c>
      <c r="S218" s="176" t="e" cm="1">
        <f t="array" ref="S218">_xlfn.XLOOKUP(S$1,'PY1 Data(H)'!$A$1:$BR$1,_xlfn.XLOOKUP($A218,'PY1 Data(H)'!$A$1:$A$288,'PY1 Data(H)'!$A$1:$BR$288))</f>
        <v>#N/A</v>
      </c>
      <c r="T218" s="176" t="e" cm="1">
        <f t="array" ref="T218">_xlfn.XLOOKUP(T$1,'PY1 Data(H)'!$A$1:$BR$1,_xlfn.XLOOKUP($A218,'PY1 Data(H)'!$A$1:$A$288,'PY1 Data(H)'!$A$1:$BR$288))</f>
        <v>#N/A</v>
      </c>
      <c r="U218" s="176" t="e" cm="1">
        <f t="array" ref="U218">_xlfn.XLOOKUP(U$1,'PY1 Data(H)'!$A$1:$BR$1,_xlfn.XLOOKUP($A218,'PY1 Data(H)'!$A$1:$A$288,'PY1 Data(H)'!$A$1:$BR$288))</f>
        <v>#N/A</v>
      </c>
      <c r="V218" s="176" t="e" cm="1">
        <f t="array" ref="V218">_xlfn.XLOOKUP(V$1,'PY1 Data(H)'!$A$1:$BR$1,_xlfn.XLOOKUP($A218,'PY1 Data(H)'!$A$1:$A$288,'PY1 Data(H)'!$A$1:$BR$288))</f>
        <v>#N/A</v>
      </c>
      <c r="W218" s="176" t="e" cm="1">
        <f t="array" ref="W218">_xlfn.XLOOKUP(W$1,'PY1 Data(H)'!$A$1:$BR$1,_xlfn.XLOOKUP($A218,'PY1 Data(H)'!$A$1:$A$288,'PY1 Data(H)'!$A$1:$BR$288))</f>
        <v>#N/A</v>
      </c>
      <c r="X218" s="176" t="e" cm="1">
        <f t="array" ref="X218">_xlfn.XLOOKUP(X$1,'PY1 Data(H)'!$A$1:$BR$1,_xlfn.XLOOKUP($A218,'PY1 Data(H)'!$A$1:$A$288,'PY1 Data(H)'!$A$1:$BR$288))</f>
        <v>#N/A</v>
      </c>
      <c r="Y218" s="176" t="e" cm="1">
        <f t="array" ref="Y218">_xlfn.XLOOKUP(Y$1,'PY1 Data(H)'!$A$1:$BR$1,_xlfn.XLOOKUP($A218,'PY1 Data(H)'!$A$1:$A$288,'PY1 Data(H)'!$A$1:$BR$288))</f>
        <v>#N/A</v>
      </c>
      <c r="Z218" s="176" t="e" cm="1">
        <f t="array" ref="Z218">_xlfn.XLOOKUP(Z$1,'PY1 Data(H)'!$A$1:$BR$1,_xlfn.XLOOKUP($A218,'PY1 Data(H)'!$A$1:$A$288,'PY1 Data(H)'!$A$1:$BR$288))</f>
        <v>#N/A</v>
      </c>
      <c r="AA218" s="176" t="e" cm="1">
        <f t="array" ref="AA218">_xlfn.XLOOKUP(AA$1,'PY1 Data(H)'!$A$1:$BR$1,_xlfn.XLOOKUP($A218,'PY1 Data(H)'!$A$1:$A$288,'PY1 Data(H)'!$A$1:$BR$288))</f>
        <v>#N/A</v>
      </c>
      <c r="AB218" s="176" t="e" cm="1">
        <f t="array" ref="AB218">_xlfn.XLOOKUP(AB$1,'PY1 Data(H)'!$A$1:$BR$1,_xlfn.XLOOKUP($A218,'PY1 Data(H)'!$A$1:$A$288,'PY1 Data(H)'!$A$1:$BR$288))</f>
        <v>#N/A</v>
      </c>
      <c r="AC218" s="176" t="e" cm="1">
        <f t="array" ref="AC218">_xlfn.XLOOKUP(AC$1,'PY1 Data(H)'!$A$1:$BR$1,_xlfn.XLOOKUP($A218,'PY1 Data(H)'!$A$1:$A$288,'PY1 Data(H)'!$A$1:$BR$288))</f>
        <v>#N/A</v>
      </c>
      <c r="AD218" s="176" t="e" cm="1">
        <f t="array" ref="AD218">_xlfn.XLOOKUP(AD$1,'PY1 Data(H)'!$A$1:$BR$1,_xlfn.XLOOKUP($A218,'PY1 Data(H)'!$A$1:$A$288,'PY1 Data(H)'!$A$1:$BR$288))</f>
        <v>#N/A</v>
      </c>
      <c r="AE218" s="176" t="e" cm="1">
        <f t="array" ref="AE218">_xlfn.XLOOKUP(AE$1,'PY1 Data(H)'!$A$1:$BR$1,_xlfn.XLOOKUP($A218,'PY1 Data(H)'!$A$1:$A$288,'PY1 Data(H)'!$A$1:$BR$288))</f>
        <v>#N/A</v>
      </c>
      <c r="AF218" s="176" t="e" cm="1">
        <f t="array" ref="AF218">_xlfn.XLOOKUP(AF$1,'PY1 Data(H)'!$A$1:$BR$1,_xlfn.XLOOKUP($A218,'PY1 Data(H)'!$A$1:$A$288,'PY1 Data(H)'!$A$1:$BR$288))</f>
        <v>#N/A</v>
      </c>
      <c r="AG218" s="176" t="e" cm="1">
        <f t="array" ref="AG218">_xlfn.XLOOKUP(AG$1,'PY1 Data(H)'!$A$1:$BR$1,_xlfn.XLOOKUP($A218,'PY1 Data(H)'!$A$1:$A$288,'PY1 Data(H)'!$A$1:$BR$288))</f>
        <v>#N/A</v>
      </c>
      <c r="AH218" s="176" t="e" cm="1">
        <f t="array" ref="AH218">_xlfn.XLOOKUP(AH$1,'PY1 Data(H)'!$A$1:$BR$1,_xlfn.XLOOKUP($A218,'PY1 Data(H)'!$A$1:$A$288,'PY1 Data(H)'!$A$1:$BR$288))</f>
        <v>#N/A</v>
      </c>
      <c r="AI218" s="176" t="e" cm="1">
        <f t="array" ref="AI218">_xlfn.XLOOKUP(AI$1,'PY1 Data(H)'!$A$1:$BR$1,_xlfn.XLOOKUP($A218,'PY1 Data(H)'!$A$1:$A$288,'PY1 Data(H)'!$A$1:$BR$288))</f>
        <v>#N/A</v>
      </c>
      <c r="AJ218" s="176" t="e" cm="1">
        <f t="array" ref="AJ218">_xlfn.XLOOKUP(AJ$1,'PY1 Data(H)'!$A$1:$BR$1,_xlfn.XLOOKUP($A218,'PY1 Data(H)'!$A$1:$A$288,'PY1 Data(H)'!$A$1:$BR$288))</f>
        <v>#N/A</v>
      </c>
      <c r="AK218" s="176" t="e" cm="1">
        <f t="array" ref="AK218">_xlfn.XLOOKUP(AK$1,'PY1 Data(H)'!$A$1:$BR$1,_xlfn.XLOOKUP($A218,'PY1 Data(H)'!$A$1:$A$288,'PY1 Data(H)'!$A$1:$BR$288))</f>
        <v>#N/A</v>
      </c>
      <c r="AL218" s="176" t="e" cm="1">
        <f t="array" ref="AL218">_xlfn.XLOOKUP(AL$1,'PY1 Data(H)'!$A$1:$BR$1,_xlfn.XLOOKUP($A218,'PY1 Data(H)'!$A$1:$A$288,'PY1 Data(H)'!$A$1:$BR$288))</f>
        <v>#N/A</v>
      </c>
      <c r="AM218" s="176" t="e" cm="1">
        <f t="array" ref="AM218">_xlfn.XLOOKUP(AM$1,'PY1 Data(H)'!$A$1:$BR$1,_xlfn.XLOOKUP($A218,'PY1 Data(H)'!$A$1:$A$288,'PY1 Data(H)'!$A$1:$BR$288))</f>
        <v>#N/A</v>
      </c>
      <c r="AN218" s="176" t="e" cm="1">
        <f t="array" ref="AN218">_xlfn.XLOOKUP(AN$1,'PY1 Data(H)'!$A$1:$BR$1,_xlfn.XLOOKUP($A218,'PY1 Data(H)'!$A$1:$A$288,'PY1 Data(H)'!$A$1:$BR$288))</f>
        <v>#N/A</v>
      </c>
      <c r="AO218" s="176" t="e" cm="1">
        <f t="array" ref="AO218">_xlfn.XLOOKUP(AO$1,'PY1 Data(H)'!$A$1:$BR$1,_xlfn.XLOOKUP($A218,'PY1 Data(H)'!$A$1:$A$288,'PY1 Data(H)'!$A$1:$BR$288))</f>
        <v>#N/A</v>
      </c>
      <c r="AP218" s="176" t="e" cm="1">
        <f t="array" ref="AP218">_xlfn.XLOOKUP(AP$1,'PY1 Data(H)'!$A$1:$BR$1,_xlfn.XLOOKUP($A218,'PY1 Data(H)'!$A$1:$A$288,'PY1 Data(H)'!$A$1:$BR$288))</f>
        <v>#N/A</v>
      </c>
      <c r="AQ218" s="176" t="e" cm="1">
        <f t="array" ref="AQ218">_xlfn.XLOOKUP(AQ$1,'PY1 Data(H)'!$A$1:$BR$1,_xlfn.XLOOKUP($A218,'PY1 Data(H)'!$A$1:$A$288,'PY1 Data(H)'!$A$1:$BR$288))</f>
        <v>#N/A</v>
      </c>
      <c r="AR218" s="176" t="e" cm="1">
        <f t="array" ref="AR218">_xlfn.XLOOKUP(AR$1,'PY1 Data(H)'!$A$1:$BR$1,_xlfn.XLOOKUP($A218,'PY1 Data(H)'!$A$1:$A$288,'PY1 Data(H)'!$A$1:$BR$288))</f>
        <v>#N/A</v>
      </c>
      <c r="AS218" s="176" t="e" cm="1">
        <f t="array" ref="AS218">_xlfn.XLOOKUP(AS$1,'PY1 Data(H)'!$A$1:$BR$1,_xlfn.XLOOKUP($A218,'PY1 Data(H)'!$A$1:$A$288,'PY1 Data(H)'!$A$1:$BR$288))</f>
        <v>#N/A</v>
      </c>
      <c r="AT218" s="176" t="e" cm="1">
        <f t="array" ref="AT218">_xlfn.XLOOKUP(AT$1,'PY1 Data(H)'!$A$1:$BR$1,_xlfn.XLOOKUP($A218,'PY1 Data(H)'!$A$1:$A$288,'PY1 Data(H)'!$A$1:$BR$288))</f>
        <v>#N/A</v>
      </c>
      <c r="AU218" s="176" t="e" cm="1">
        <f t="array" ref="AU218">_xlfn.XLOOKUP(AU$1,'PY1 Data(H)'!$A$1:$BR$1,_xlfn.XLOOKUP($A218,'PY1 Data(H)'!$A$1:$A$288,'PY1 Data(H)'!$A$1:$BR$288))</f>
        <v>#N/A</v>
      </c>
      <c r="AV218" s="176" t="e" cm="1">
        <f t="array" ref="AV218">_xlfn.XLOOKUP(AV$1,'PY1 Data(H)'!$A$1:$BR$1,_xlfn.XLOOKUP($A218,'PY1 Data(H)'!$A$1:$A$288,'PY1 Data(H)'!$A$1:$BR$288))</f>
        <v>#N/A</v>
      </c>
      <c r="AW218" s="176" t="e" cm="1">
        <f t="array" ref="AW218">_xlfn.XLOOKUP(AW$1,'PY1 Data(H)'!$A$1:$BR$1,_xlfn.XLOOKUP($A218,'PY1 Data(H)'!$A$1:$A$288,'PY1 Data(H)'!$A$1:$BR$288))</f>
        <v>#N/A</v>
      </c>
      <c r="AX218" s="176" t="e" cm="1">
        <f t="array" ref="AX218">_xlfn.XLOOKUP(AX$1,'PY1 Data(H)'!$A$1:$BR$1,_xlfn.XLOOKUP($A218,'PY1 Data(H)'!$A$1:$A$288,'PY1 Data(H)'!$A$1:$BR$288))</f>
        <v>#N/A</v>
      </c>
      <c r="AY218" s="176" t="e" cm="1">
        <f t="array" ref="AY218">_xlfn.XLOOKUP(AY$1,'PY1 Data(H)'!$A$1:$BR$1,_xlfn.XLOOKUP($A218,'PY1 Data(H)'!$A$1:$A$288,'PY1 Data(H)'!$A$1:$BR$288))</f>
        <v>#N/A</v>
      </c>
      <c r="AZ218" s="176" t="e" cm="1">
        <f t="array" ref="AZ218">_xlfn.XLOOKUP(AZ$1,'PY1 Data(H)'!$A$1:$BR$1,_xlfn.XLOOKUP($A218,'PY1 Data(H)'!$A$1:$A$288,'PY1 Data(H)'!$A$1:$BR$288))</f>
        <v>#N/A</v>
      </c>
    </row>
    <row r="219" spans="1:52" x14ac:dyDescent="0.3">
      <c r="A219">
        <v>371</v>
      </c>
      <c r="D219" s="176" cm="1">
        <f t="array" ref="D219">_xlfn.XLOOKUP(D$1,'PY1 Data(H)'!$A$1:$BR$1,_xlfn.XLOOKUP($A219,'PY1 Data(H)'!$A$1:$A$288,'PY1 Data(H)'!$A$1:$BR$288))</f>
        <v>0</v>
      </c>
      <c r="E219" s="176" cm="1">
        <f t="array" ref="E219">_xlfn.XLOOKUP(E$1,'PY1 Data(H)'!$A$1:$BR$1,_xlfn.XLOOKUP($A219,'PY1 Data(H)'!$A$1:$A$288,'PY1 Data(H)'!$A$1:$BR$288))</f>
        <v>0</v>
      </c>
      <c r="F219" s="176" cm="1">
        <f t="array" ref="F219">_xlfn.XLOOKUP(F$1,'PY1 Data(H)'!$A$1:$BR$1,_xlfn.XLOOKUP($A219,'PY1 Data(H)'!$A$1:$A$288,'PY1 Data(H)'!$A$1:$BR$288))</f>
        <v>0</v>
      </c>
      <c r="G219" s="176" cm="1">
        <f t="array" ref="G219">_xlfn.XLOOKUP(G$1,'PY1 Data(H)'!$A$1:$BR$1,_xlfn.XLOOKUP($A219,'PY1 Data(H)'!$A$1:$A$288,'PY1 Data(H)'!$A$1:$BR$288))</f>
        <v>0</v>
      </c>
      <c r="H219" s="176" cm="1">
        <f t="array" ref="H219">_xlfn.XLOOKUP(H$1,'PY1 Data(H)'!$A$1:$BR$1,_xlfn.XLOOKUP($A219,'PY1 Data(H)'!$A$1:$A$288,'PY1 Data(H)'!$A$1:$BR$288))</f>
        <v>0</v>
      </c>
      <c r="I219" s="176" cm="1">
        <f t="array" ref="I219">_xlfn.XLOOKUP(I$1,'PY1 Data(H)'!$A$1:$BR$1,_xlfn.XLOOKUP($A219,'PY1 Data(H)'!$A$1:$A$288,'PY1 Data(H)'!$A$1:$BR$288))</f>
        <v>0</v>
      </c>
      <c r="J219" s="176" cm="1">
        <f t="array" ref="J219">_xlfn.XLOOKUP(J$1,'PY1 Data(H)'!$A$1:$BR$1,_xlfn.XLOOKUP($A219,'PY1 Data(H)'!$A$1:$A$288,'PY1 Data(H)'!$A$1:$BR$288))</f>
        <v>0</v>
      </c>
      <c r="K219" s="176" cm="1">
        <f t="array" ref="K219">_xlfn.XLOOKUP(K$1,'PY1 Data(H)'!$A$1:$BR$1,_xlfn.XLOOKUP($A219,'PY1 Data(H)'!$A$1:$A$288,'PY1 Data(H)'!$A$1:$BR$288))</f>
        <v>0</v>
      </c>
      <c r="L219" s="176" cm="1">
        <f t="array" ref="L219">_xlfn.XLOOKUP(L$1,'PY1 Data(H)'!$A$1:$BR$1,_xlfn.XLOOKUP($A219,'PY1 Data(H)'!$A$1:$A$288,'PY1 Data(H)'!$A$1:$BR$288))</f>
        <v>0</v>
      </c>
      <c r="M219" s="176" cm="1">
        <f t="array" ref="M219">_xlfn.XLOOKUP(M$1,'PY1 Data(H)'!$A$1:$BR$1,_xlfn.XLOOKUP($A219,'PY1 Data(H)'!$A$1:$A$288,'PY1 Data(H)'!$A$1:$BR$288))</f>
        <v>0</v>
      </c>
      <c r="N219" s="176" cm="1">
        <f t="array" ref="N219">_xlfn.XLOOKUP(N$1,'PY1 Data(H)'!$A$1:$BR$1,_xlfn.XLOOKUP($A219,'PY1 Data(H)'!$A$1:$A$288,'PY1 Data(H)'!$A$1:$BR$288))</f>
        <v>0</v>
      </c>
      <c r="O219" s="176" cm="1">
        <f t="array" ref="O219">_xlfn.XLOOKUP(O$1,'PY1 Data(H)'!$A$1:$BR$1,_xlfn.XLOOKUP($A219,'PY1 Data(H)'!$A$1:$A$288,'PY1 Data(H)'!$A$1:$BR$288))</f>
        <v>0</v>
      </c>
      <c r="P219" s="176" cm="1">
        <f t="array" ref="P219">_xlfn.XLOOKUP(P$1,'PY1 Data(H)'!$A$1:$BR$1,_xlfn.XLOOKUP($A219,'PY1 Data(H)'!$A$1:$A$288,'PY1 Data(H)'!$A$1:$BR$288))</f>
        <v>0</v>
      </c>
      <c r="Q219" s="176" cm="1">
        <f t="array" ref="Q219">_xlfn.XLOOKUP(Q$1,'PY1 Data(H)'!$A$1:$BR$1,_xlfn.XLOOKUP($A219,'PY1 Data(H)'!$A$1:$A$288,'PY1 Data(H)'!$A$1:$BR$288))</f>
        <v>0</v>
      </c>
      <c r="R219" s="176" cm="1">
        <f t="array" ref="R219">_xlfn.XLOOKUP(R$1,'PY1 Data(H)'!$A$1:$BR$1,_xlfn.XLOOKUP($A219,'PY1 Data(H)'!$A$1:$A$288,'PY1 Data(H)'!$A$1:$BR$288))</f>
        <v>0</v>
      </c>
      <c r="S219" s="176" cm="1">
        <f t="array" ref="S219">_xlfn.XLOOKUP(S$1,'PY1 Data(H)'!$A$1:$BR$1,_xlfn.XLOOKUP($A219,'PY1 Data(H)'!$A$1:$A$288,'PY1 Data(H)'!$A$1:$BR$288))</f>
        <v>0</v>
      </c>
      <c r="T219" s="176" cm="1">
        <f t="array" ref="T219">_xlfn.XLOOKUP(T$1,'PY1 Data(H)'!$A$1:$BR$1,_xlfn.XLOOKUP($A219,'PY1 Data(H)'!$A$1:$A$288,'PY1 Data(H)'!$A$1:$BR$288))</f>
        <v>0</v>
      </c>
      <c r="U219" s="176" cm="1">
        <f t="array" ref="U219">_xlfn.XLOOKUP(U$1,'PY1 Data(H)'!$A$1:$BR$1,_xlfn.XLOOKUP($A219,'PY1 Data(H)'!$A$1:$A$288,'PY1 Data(H)'!$A$1:$BR$288))</f>
        <v>0</v>
      </c>
      <c r="V219" s="176" cm="1">
        <f t="array" ref="V219">_xlfn.XLOOKUP(V$1,'PY1 Data(H)'!$A$1:$BR$1,_xlfn.XLOOKUP($A219,'PY1 Data(H)'!$A$1:$A$288,'PY1 Data(H)'!$A$1:$BR$288))</f>
        <v>0</v>
      </c>
      <c r="W219" s="176" cm="1">
        <f t="array" ref="W219">_xlfn.XLOOKUP(W$1,'PY1 Data(H)'!$A$1:$BR$1,_xlfn.XLOOKUP($A219,'PY1 Data(H)'!$A$1:$A$288,'PY1 Data(H)'!$A$1:$BR$288))</f>
        <v>0</v>
      </c>
      <c r="X219" s="176" cm="1">
        <f t="array" ref="X219">_xlfn.XLOOKUP(X$1,'PY1 Data(H)'!$A$1:$BR$1,_xlfn.XLOOKUP($A219,'PY1 Data(H)'!$A$1:$A$288,'PY1 Data(H)'!$A$1:$BR$288))</f>
        <v>0</v>
      </c>
      <c r="Y219" s="176" cm="1">
        <f t="array" ref="Y219">_xlfn.XLOOKUP(Y$1,'PY1 Data(H)'!$A$1:$BR$1,_xlfn.XLOOKUP($A219,'PY1 Data(H)'!$A$1:$A$288,'PY1 Data(H)'!$A$1:$BR$288))</f>
        <v>0</v>
      </c>
      <c r="Z219" s="176" cm="1">
        <f t="array" ref="Z219">_xlfn.XLOOKUP(Z$1,'PY1 Data(H)'!$A$1:$BR$1,_xlfn.XLOOKUP($A219,'PY1 Data(H)'!$A$1:$A$288,'PY1 Data(H)'!$A$1:$BR$288))</f>
        <v>0</v>
      </c>
      <c r="AA219" s="176" cm="1">
        <f t="array" ref="AA219">_xlfn.XLOOKUP(AA$1,'PY1 Data(H)'!$A$1:$BR$1,_xlfn.XLOOKUP($A219,'PY1 Data(H)'!$A$1:$A$288,'PY1 Data(H)'!$A$1:$BR$288))</f>
        <v>0</v>
      </c>
      <c r="AB219" s="176" cm="1">
        <f t="array" ref="AB219">_xlfn.XLOOKUP(AB$1,'PY1 Data(H)'!$A$1:$BR$1,_xlfn.XLOOKUP($A219,'PY1 Data(H)'!$A$1:$A$288,'PY1 Data(H)'!$A$1:$BR$288))</f>
        <v>0</v>
      </c>
      <c r="AC219" s="176" cm="1">
        <f t="array" ref="AC219">_xlfn.XLOOKUP(AC$1,'PY1 Data(H)'!$A$1:$BR$1,_xlfn.XLOOKUP($A219,'PY1 Data(H)'!$A$1:$A$288,'PY1 Data(H)'!$A$1:$BR$288))</f>
        <v>0</v>
      </c>
      <c r="AD219" s="176" cm="1">
        <f t="array" ref="AD219">_xlfn.XLOOKUP(AD$1,'PY1 Data(H)'!$A$1:$BR$1,_xlfn.XLOOKUP($A219,'PY1 Data(H)'!$A$1:$A$288,'PY1 Data(H)'!$A$1:$BR$288))</f>
        <v>0</v>
      </c>
      <c r="AE219" s="176" cm="1">
        <f t="array" ref="AE219">_xlfn.XLOOKUP(AE$1,'PY1 Data(H)'!$A$1:$BR$1,_xlfn.XLOOKUP($A219,'PY1 Data(H)'!$A$1:$A$288,'PY1 Data(H)'!$A$1:$BR$288))</f>
        <v>0</v>
      </c>
      <c r="AF219" s="176" cm="1">
        <f t="array" ref="AF219">_xlfn.XLOOKUP(AF$1,'PY1 Data(H)'!$A$1:$BR$1,_xlfn.XLOOKUP($A219,'PY1 Data(H)'!$A$1:$A$288,'PY1 Data(H)'!$A$1:$BR$288))</f>
        <v>0</v>
      </c>
      <c r="AG219" s="176" cm="1">
        <f t="array" ref="AG219">_xlfn.XLOOKUP(AG$1,'PY1 Data(H)'!$A$1:$BR$1,_xlfn.XLOOKUP($A219,'PY1 Data(H)'!$A$1:$A$288,'PY1 Data(H)'!$A$1:$BR$288))</f>
        <v>0</v>
      </c>
      <c r="AH219" s="176" cm="1">
        <f t="array" ref="AH219">_xlfn.XLOOKUP(AH$1,'PY1 Data(H)'!$A$1:$BR$1,_xlfn.XLOOKUP($A219,'PY1 Data(H)'!$A$1:$A$288,'PY1 Data(H)'!$A$1:$BR$288))</f>
        <v>0</v>
      </c>
      <c r="AI219" s="176" cm="1">
        <f t="array" ref="AI219">_xlfn.XLOOKUP(AI$1,'PY1 Data(H)'!$A$1:$BR$1,_xlfn.XLOOKUP($A219,'PY1 Data(H)'!$A$1:$A$288,'PY1 Data(H)'!$A$1:$BR$288))</f>
        <v>0</v>
      </c>
      <c r="AJ219" s="176" cm="1">
        <f t="array" ref="AJ219">_xlfn.XLOOKUP(AJ$1,'PY1 Data(H)'!$A$1:$BR$1,_xlfn.XLOOKUP($A219,'PY1 Data(H)'!$A$1:$A$288,'PY1 Data(H)'!$A$1:$BR$288))</f>
        <v>0</v>
      </c>
      <c r="AK219" s="176" cm="1">
        <f t="array" ref="AK219">_xlfn.XLOOKUP(AK$1,'PY1 Data(H)'!$A$1:$BR$1,_xlfn.XLOOKUP($A219,'PY1 Data(H)'!$A$1:$A$288,'PY1 Data(H)'!$A$1:$BR$288))</f>
        <v>0</v>
      </c>
      <c r="AL219" s="176" cm="1">
        <f t="array" ref="AL219">_xlfn.XLOOKUP(AL$1,'PY1 Data(H)'!$A$1:$BR$1,_xlfn.XLOOKUP($A219,'PY1 Data(H)'!$A$1:$A$288,'PY1 Data(H)'!$A$1:$BR$288))</f>
        <v>0</v>
      </c>
      <c r="AM219" s="176" cm="1">
        <f t="array" ref="AM219">_xlfn.XLOOKUP(AM$1,'PY1 Data(H)'!$A$1:$BR$1,_xlfn.XLOOKUP($A219,'PY1 Data(H)'!$A$1:$A$288,'PY1 Data(H)'!$A$1:$BR$288))</f>
        <v>0</v>
      </c>
      <c r="AN219" s="176" cm="1">
        <f t="array" ref="AN219">_xlfn.XLOOKUP(AN$1,'PY1 Data(H)'!$A$1:$BR$1,_xlfn.XLOOKUP($A219,'PY1 Data(H)'!$A$1:$A$288,'PY1 Data(H)'!$A$1:$BR$288))</f>
        <v>0</v>
      </c>
      <c r="AO219" s="176" cm="1">
        <f t="array" ref="AO219">_xlfn.XLOOKUP(AO$1,'PY1 Data(H)'!$A$1:$BR$1,_xlfn.XLOOKUP($A219,'PY1 Data(H)'!$A$1:$A$288,'PY1 Data(H)'!$A$1:$BR$288))</f>
        <v>0</v>
      </c>
      <c r="AP219" s="176" cm="1">
        <f t="array" ref="AP219">_xlfn.XLOOKUP(AP$1,'PY1 Data(H)'!$A$1:$BR$1,_xlfn.XLOOKUP($A219,'PY1 Data(H)'!$A$1:$A$288,'PY1 Data(H)'!$A$1:$BR$288))</f>
        <v>0</v>
      </c>
      <c r="AQ219" s="176" cm="1">
        <f t="array" ref="AQ219">_xlfn.XLOOKUP(AQ$1,'PY1 Data(H)'!$A$1:$BR$1,_xlfn.XLOOKUP($A219,'PY1 Data(H)'!$A$1:$A$288,'PY1 Data(H)'!$A$1:$BR$288))</f>
        <v>0</v>
      </c>
      <c r="AR219" s="176" cm="1">
        <f t="array" ref="AR219">_xlfn.XLOOKUP(AR$1,'PY1 Data(H)'!$A$1:$BR$1,_xlfn.XLOOKUP($A219,'PY1 Data(H)'!$A$1:$A$288,'PY1 Data(H)'!$A$1:$BR$288))</f>
        <v>0</v>
      </c>
      <c r="AS219" s="176" cm="1">
        <f t="array" ref="AS219">_xlfn.XLOOKUP(AS$1,'PY1 Data(H)'!$A$1:$BR$1,_xlfn.XLOOKUP($A219,'PY1 Data(H)'!$A$1:$A$288,'PY1 Data(H)'!$A$1:$BR$288))</f>
        <v>0</v>
      </c>
      <c r="AT219" s="176" cm="1">
        <f t="array" ref="AT219">_xlfn.XLOOKUP(AT$1,'PY1 Data(H)'!$A$1:$BR$1,_xlfn.XLOOKUP($A219,'PY1 Data(H)'!$A$1:$A$288,'PY1 Data(H)'!$A$1:$BR$288))</f>
        <v>0</v>
      </c>
      <c r="AU219" s="176" cm="1">
        <f t="array" ref="AU219">_xlfn.XLOOKUP(AU$1,'PY1 Data(H)'!$A$1:$BR$1,_xlfn.XLOOKUP($A219,'PY1 Data(H)'!$A$1:$A$288,'PY1 Data(H)'!$A$1:$BR$288))</f>
        <v>0</v>
      </c>
      <c r="AV219" s="176" cm="1">
        <f t="array" ref="AV219">_xlfn.XLOOKUP(AV$1,'PY1 Data(H)'!$A$1:$BR$1,_xlfn.XLOOKUP($A219,'PY1 Data(H)'!$A$1:$A$288,'PY1 Data(H)'!$A$1:$BR$288))</f>
        <v>0</v>
      </c>
      <c r="AW219" s="176" cm="1">
        <f t="array" ref="AW219">_xlfn.XLOOKUP(AW$1,'PY1 Data(H)'!$A$1:$BR$1,_xlfn.XLOOKUP($A219,'PY1 Data(H)'!$A$1:$A$288,'PY1 Data(H)'!$A$1:$BR$288))</f>
        <v>0</v>
      </c>
      <c r="AX219" s="176" cm="1">
        <f t="array" ref="AX219">_xlfn.XLOOKUP(AX$1,'PY1 Data(H)'!$A$1:$BR$1,_xlfn.XLOOKUP($A219,'PY1 Data(H)'!$A$1:$A$288,'PY1 Data(H)'!$A$1:$BR$288))</f>
        <v>0</v>
      </c>
      <c r="AY219" s="176" cm="1">
        <f t="array" ref="AY219">_xlfn.XLOOKUP(AY$1,'PY1 Data(H)'!$A$1:$BR$1,_xlfn.XLOOKUP($A219,'PY1 Data(H)'!$A$1:$A$288,'PY1 Data(H)'!$A$1:$BR$288))</f>
        <v>0</v>
      </c>
      <c r="AZ219" s="176" cm="1">
        <f t="array" ref="AZ219">_xlfn.XLOOKUP(AZ$1,'PY1 Data(H)'!$A$1:$BR$1,_xlfn.XLOOKUP($A219,'PY1 Data(H)'!$A$1:$A$288,'PY1 Data(H)'!$A$1:$BR$288))</f>
        <v>0</v>
      </c>
    </row>
    <row r="220" spans="1:52" x14ac:dyDescent="0.3">
      <c r="A220">
        <v>513</v>
      </c>
      <c r="D220" s="176" cm="1">
        <f t="array" ref="D220">_xlfn.XLOOKUP(D$1,'PY1 Data(H)'!$A$1:$BR$1,_xlfn.XLOOKUP($A220,'PY1 Data(H)'!$A$1:$A$288,'PY1 Data(H)'!$A$1:$BR$288))</f>
        <v>0</v>
      </c>
      <c r="E220" s="176" cm="1">
        <f t="array" ref="E220">_xlfn.XLOOKUP(E$1,'PY1 Data(H)'!$A$1:$BR$1,_xlfn.XLOOKUP($A220,'PY1 Data(H)'!$A$1:$A$288,'PY1 Data(H)'!$A$1:$BR$288))</f>
        <v>0</v>
      </c>
      <c r="F220" s="176" cm="1">
        <f t="array" ref="F220">_xlfn.XLOOKUP(F$1,'PY1 Data(H)'!$A$1:$BR$1,_xlfn.XLOOKUP($A220,'PY1 Data(H)'!$A$1:$A$288,'PY1 Data(H)'!$A$1:$BR$288))</f>
        <v>0</v>
      </c>
      <c r="G220" s="176" cm="1">
        <f t="array" ref="G220">_xlfn.XLOOKUP(G$1,'PY1 Data(H)'!$A$1:$BR$1,_xlfn.XLOOKUP($A220,'PY1 Data(H)'!$A$1:$A$288,'PY1 Data(H)'!$A$1:$BR$288))</f>
        <v>0</v>
      </c>
      <c r="H220" s="176" cm="1">
        <f t="array" ref="H220">_xlfn.XLOOKUP(H$1,'PY1 Data(H)'!$A$1:$BR$1,_xlfn.XLOOKUP($A220,'PY1 Data(H)'!$A$1:$A$288,'PY1 Data(H)'!$A$1:$BR$288))</f>
        <v>0</v>
      </c>
      <c r="I220" s="176" cm="1">
        <f t="array" ref="I220">_xlfn.XLOOKUP(I$1,'PY1 Data(H)'!$A$1:$BR$1,_xlfn.XLOOKUP($A220,'PY1 Data(H)'!$A$1:$A$288,'PY1 Data(H)'!$A$1:$BR$288))</f>
        <v>0</v>
      </c>
      <c r="J220" s="176" cm="1">
        <f t="array" ref="J220">_xlfn.XLOOKUP(J$1,'PY1 Data(H)'!$A$1:$BR$1,_xlfn.XLOOKUP($A220,'PY1 Data(H)'!$A$1:$A$288,'PY1 Data(H)'!$A$1:$BR$288))</f>
        <v>0</v>
      </c>
      <c r="K220" s="176" cm="1">
        <f t="array" ref="K220">_xlfn.XLOOKUP(K$1,'PY1 Data(H)'!$A$1:$BR$1,_xlfn.XLOOKUP($A220,'PY1 Data(H)'!$A$1:$A$288,'PY1 Data(H)'!$A$1:$BR$288))</f>
        <v>0</v>
      </c>
      <c r="L220" s="176" cm="1">
        <f t="array" ref="L220">_xlfn.XLOOKUP(L$1,'PY1 Data(H)'!$A$1:$BR$1,_xlfn.XLOOKUP($A220,'PY1 Data(H)'!$A$1:$A$288,'PY1 Data(H)'!$A$1:$BR$288))</f>
        <v>0</v>
      </c>
      <c r="M220" s="176" cm="1">
        <f t="array" ref="M220">_xlfn.XLOOKUP(M$1,'PY1 Data(H)'!$A$1:$BR$1,_xlfn.XLOOKUP($A220,'PY1 Data(H)'!$A$1:$A$288,'PY1 Data(H)'!$A$1:$BR$288))</f>
        <v>0</v>
      </c>
      <c r="N220" s="176" cm="1">
        <f t="array" ref="N220">_xlfn.XLOOKUP(N$1,'PY1 Data(H)'!$A$1:$BR$1,_xlfn.XLOOKUP($A220,'PY1 Data(H)'!$A$1:$A$288,'PY1 Data(H)'!$A$1:$BR$288))</f>
        <v>0</v>
      </c>
      <c r="O220" s="176" cm="1">
        <f t="array" ref="O220">_xlfn.XLOOKUP(O$1,'PY1 Data(H)'!$A$1:$BR$1,_xlfn.XLOOKUP($A220,'PY1 Data(H)'!$A$1:$A$288,'PY1 Data(H)'!$A$1:$BR$288))</f>
        <v>0</v>
      </c>
      <c r="P220" s="176" cm="1">
        <f t="array" ref="P220">_xlfn.XLOOKUP(P$1,'PY1 Data(H)'!$A$1:$BR$1,_xlfn.XLOOKUP($A220,'PY1 Data(H)'!$A$1:$A$288,'PY1 Data(H)'!$A$1:$BR$288))</f>
        <v>0</v>
      </c>
      <c r="Q220" s="176" cm="1">
        <f t="array" ref="Q220">_xlfn.XLOOKUP(Q$1,'PY1 Data(H)'!$A$1:$BR$1,_xlfn.XLOOKUP($A220,'PY1 Data(H)'!$A$1:$A$288,'PY1 Data(H)'!$A$1:$BR$288))</f>
        <v>0</v>
      </c>
      <c r="R220" s="176" cm="1">
        <f t="array" ref="R220">_xlfn.XLOOKUP(R$1,'PY1 Data(H)'!$A$1:$BR$1,_xlfn.XLOOKUP($A220,'PY1 Data(H)'!$A$1:$A$288,'PY1 Data(H)'!$A$1:$BR$288))</f>
        <v>0</v>
      </c>
      <c r="S220" s="176" cm="1">
        <f t="array" ref="S220">_xlfn.XLOOKUP(S$1,'PY1 Data(H)'!$A$1:$BR$1,_xlfn.XLOOKUP($A220,'PY1 Data(H)'!$A$1:$A$288,'PY1 Data(H)'!$A$1:$BR$288))</f>
        <v>0</v>
      </c>
      <c r="T220" s="176" cm="1">
        <f t="array" ref="T220">_xlfn.XLOOKUP(T$1,'PY1 Data(H)'!$A$1:$BR$1,_xlfn.XLOOKUP($A220,'PY1 Data(H)'!$A$1:$A$288,'PY1 Data(H)'!$A$1:$BR$288))</f>
        <v>0</v>
      </c>
      <c r="U220" s="176" cm="1">
        <f t="array" ref="U220">_xlfn.XLOOKUP(U$1,'PY1 Data(H)'!$A$1:$BR$1,_xlfn.XLOOKUP($A220,'PY1 Data(H)'!$A$1:$A$288,'PY1 Data(H)'!$A$1:$BR$288))</f>
        <v>0</v>
      </c>
      <c r="V220" s="176" cm="1">
        <f t="array" ref="V220">_xlfn.XLOOKUP(V$1,'PY1 Data(H)'!$A$1:$BR$1,_xlfn.XLOOKUP($A220,'PY1 Data(H)'!$A$1:$A$288,'PY1 Data(H)'!$A$1:$BR$288))</f>
        <v>0</v>
      </c>
      <c r="W220" s="176" cm="1">
        <f t="array" ref="W220">_xlfn.XLOOKUP(W$1,'PY1 Data(H)'!$A$1:$BR$1,_xlfn.XLOOKUP($A220,'PY1 Data(H)'!$A$1:$A$288,'PY1 Data(H)'!$A$1:$BR$288))</f>
        <v>0</v>
      </c>
      <c r="X220" s="176" cm="1">
        <f t="array" ref="X220">_xlfn.XLOOKUP(X$1,'PY1 Data(H)'!$A$1:$BR$1,_xlfn.XLOOKUP($A220,'PY1 Data(H)'!$A$1:$A$288,'PY1 Data(H)'!$A$1:$BR$288))</f>
        <v>0</v>
      </c>
      <c r="Y220" s="176" cm="1">
        <f t="array" ref="Y220">_xlfn.XLOOKUP(Y$1,'PY1 Data(H)'!$A$1:$BR$1,_xlfn.XLOOKUP($A220,'PY1 Data(H)'!$A$1:$A$288,'PY1 Data(H)'!$A$1:$BR$288))</f>
        <v>0</v>
      </c>
      <c r="Z220" s="176" cm="1">
        <f t="array" ref="Z220">_xlfn.XLOOKUP(Z$1,'PY1 Data(H)'!$A$1:$BR$1,_xlfn.XLOOKUP($A220,'PY1 Data(H)'!$A$1:$A$288,'PY1 Data(H)'!$A$1:$BR$288))</f>
        <v>0</v>
      </c>
      <c r="AA220" s="176" cm="1">
        <f t="array" ref="AA220">_xlfn.XLOOKUP(AA$1,'PY1 Data(H)'!$A$1:$BR$1,_xlfn.XLOOKUP($A220,'PY1 Data(H)'!$A$1:$A$288,'PY1 Data(H)'!$A$1:$BR$288))</f>
        <v>0</v>
      </c>
      <c r="AB220" s="176" cm="1">
        <f t="array" ref="AB220">_xlfn.XLOOKUP(AB$1,'PY1 Data(H)'!$A$1:$BR$1,_xlfn.XLOOKUP($A220,'PY1 Data(H)'!$A$1:$A$288,'PY1 Data(H)'!$A$1:$BR$288))</f>
        <v>0</v>
      </c>
      <c r="AC220" s="176" cm="1">
        <f t="array" ref="AC220">_xlfn.XLOOKUP(AC$1,'PY1 Data(H)'!$A$1:$BR$1,_xlfn.XLOOKUP($A220,'PY1 Data(H)'!$A$1:$A$288,'PY1 Data(H)'!$A$1:$BR$288))</f>
        <v>0</v>
      </c>
      <c r="AD220" s="176" cm="1">
        <f t="array" ref="AD220">_xlfn.XLOOKUP(AD$1,'PY1 Data(H)'!$A$1:$BR$1,_xlfn.XLOOKUP($A220,'PY1 Data(H)'!$A$1:$A$288,'PY1 Data(H)'!$A$1:$BR$288))</f>
        <v>0</v>
      </c>
      <c r="AE220" s="176" cm="1">
        <f t="array" ref="AE220">_xlfn.XLOOKUP(AE$1,'PY1 Data(H)'!$A$1:$BR$1,_xlfn.XLOOKUP($A220,'PY1 Data(H)'!$A$1:$A$288,'PY1 Data(H)'!$A$1:$BR$288))</f>
        <v>0</v>
      </c>
      <c r="AF220" s="176" cm="1">
        <f t="array" ref="AF220">_xlfn.XLOOKUP(AF$1,'PY1 Data(H)'!$A$1:$BR$1,_xlfn.XLOOKUP($A220,'PY1 Data(H)'!$A$1:$A$288,'PY1 Data(H)'!$A$1:$BR$288))</f>
        <v>0</v>
      </c>
      <c r="AG220" s="176" cm="1">
        <f t="array" ref="AG220">_xlfn.XLOOKUP(AG$1,'PY1 Data(H)'!$A$1:$BR$1,_xlfn.XLOOKUP($A220,'PY1 Data(H)'!$A$1:$A$288,'PY1 Data(H)'!$A$1:$BR$288))</f>
        <v>0</v>
      </c>
      <c r="AH220" s="176" cm="1">
        <f t="array" ref="AH220">_xlfn.XLOOKUP(AH$1,'PY1 Data(H)'!$A$1:$BR$1,_xlfn.XLOOKUP($A220,'PY1 Data(H)'!$A$1:$A$288,'PY1 Data(H)'!$A$1:$BR$288))</f>
        <v>0</v>
      </c>
      <c r="AI220" s="176" cm="1">
        <f t="array" ref="AI220">_xlfn.XLOOKUP(AI$1,'PY1 Data(H)'!$A$1:$BR$1,_xlfn.XLOOKUP($A220,'PY1 Data(H)'!$A$1:$A$288,'PY1 Data(H)'!$A$1:$BR$288))</f>
        <v>0</v>
      </c>
      <c r="AJ220" s="176" cm="1">
        <f t="array" ref="AJ220">_xlfn.XLOOKUP(AJ$1,'PY1 Data(H)'!$A$1:$BR$1,_xlfn.XLOOKUP($A220,'PY1 Data(H)'!$A$1:$A$288,'PY1 Data(H)'!$A$1:$BR$288))</f>
        <v>0</v>
      </c>
      <c r="AK220" s="176" cm="1">
        <f t="array" ref="AK220">_xlfn.XLOOKUP(AK$1,'PY1 Data(H)'!$A$1:$BR$1,_xlfn.XLOOKUP($A220,'PY1 Data(H)'!$A$1:$A$288,'PY1 Data(H)'!$A$1:$BR$288))</f>
        <v>0</v>
      </c>
      <c r="AL220" s="176" cm="1">
        <f t="array" ref="AL220">_xlfn.XLOOKUP(AL$1,'PY1 Data(H)'!$A$1:$BR$1,_xlfn.XLOOKUP($A220,'PY1 Data(H)'!$A$1:$A$288,'PY1 Data(H)'!$A$1:$BR$288))</f>
        <v>0</v>
      </c>
      <c r="AM220" s="176" cm="1">
        <f t="array" ref="AM220">_xlfn.XLOOKUP(AM$1,'PY1 Data(H)'!$A$1:$BR$1,_xlfn.XLOOKUP($A220,'PY1 Data(H)'!$A$1:$A$288,'PY1 Data(H)'!$A$1:$BR$288))</f>
        <v>0</v>
      </c>
      <c r="AN220" s="176" cm="1">
        <f t="array" ref="AN220">_xlfn.XLOOKUP(AN$1,'PY1 Data(H)'!$A$1:$BR$1,_xlfn.XLOOKUP($A220,'PY1 Data(H)'!$A$1:$A$288,'PY1 Data(H)'!$A$1:$BR$288))</f>
        <v>0</v>
      </c>
      <c r="AO220" s="176" cm="1">
        <f t="array" ref="AO220">_xlfn.XLOOKUP(AO$1,'PY1 Data(H)'!$A$1:$BR$1,_xlfn.XLOOKUP($A220,'PY1 Data(H)'!$A$1:$A$288,'PY1 Data(H)'!$A$1:$BR$288))</f>
        <v>0</v>
      </c>
      <c r="AP220" s="176" cm="1">
        <f t="array" ref="AP220">_xlfn.XLOOKUP(AP$1,'PY1 Data(H)'!$A$1:$BR$1,_xlfn.XLOOKUP($A220,'PY1 Data(H)'!$A$1:$A$288,'PY1 Data(H)'!$A$1:$BR$288))</f>
        <v>0</v>
      </c>
      <c r="AQ220" s="176" cm="1">
        <f t="array" ref="AQ220">_xlfn.XLOOKUP(AQ$1,'PY1 Data(H)'!$A$1:$BR$1,_xlfn.XLOOKUP($A220,'PY1 Data(H)'!$A$1:$A$288,'PY1 Data(H)'!$A$1:$BR$288))</f>
        <v>0</v>
      </c>
      <c r="AR220" s="176" cm="1">
        <f t="array" ref="AR220">_xlfn.XLOOKUP(AR$1,'PY1 Data(H)'!$A$1:$BR$1,_xlfn.XLOOKUP($A220,'PY1 Data(H)'!$A$1:$A$288,'PY1 Data(H)'!$A$1:$BR$288))</f>
        <v>0</v>
      </c>
      <c r="AS220" s="176" cm="1">
        <f t="array" ref="AS220">_xlfn.XLOOKUP(AS$1,'PY1 Data(H)'!$A$1:$BR$1,_xlfn.XLOOKUP($A220,'PY1 Data(H)'!$A$1:$A$288,'PY1 Data(H)'!$A$1:$BR$288))</f>
        <v>0</v>
      </c>
      <c r="AT220" s="176" cm="1">
        <f t="array" ref="AT220">_xlfn.XLOOKUP(AT$1,'PY1 Data(H)'!$A$1:$BR$1,_xlfn.XLOOKUP($A220,'PY1 Data(H)'!$A$1:$A$288,'PY1 Data(H)'!$A$1:$BR$288))</f>
        <v>0</v>
      </c>
      <c r="AU220" s="176" cm="1">
        <f t="array" ref="AU220">_xlfn.XLOOKUP(AU$1,'PY1 Data(H)'!$A$1:$BR$1,_xlfn.XLOOKUP($A220,'PY1 Data(H)'!$A$1:$A$288,'PY1 Data(H)'!$A$1:$BR$288))</f>
        <v>0</v>
      </c>
      <c r="AV220" s="176" cm="1">
        <f t="array" ref="AV220">_xlfn.XLOOKUP(AV$1,'PY1 Data(H)'!$A$1:$BR$1,_xlfn.XLOOKUP($A220,'PY1 Data(H)'!$A$1:$A$288,'PY1 Data(H)'!$A$1:$BR$288))</f>
        <v>0</v>
      </c>
      <c r="AW220" s="176" cm="1">
        <f t="array" ref="AW220">_xlfn.XLOOKUP(AW$1,'PY1 Data(H)'!$A$1:$BR$1,_xlfn.XLOOKUP($A220,'PY1 Data(H)'!$A$1:$A$288,'PY1 Data(H)'!$A$1:$BR$288))</f>
        <v>0</v>
      </c>
      <c r="AX220" s="176" cm="1">
        <f t="array" ref="AX220">_xlfn.XLOOKUP(AX$1,'PY1 Data(H)'!$A$1:$BR$1,_xlfn.XLOOKUP($A220,'PY1 Data(H)'!$A$1:$A$288,'PY1 Data(H)'!$A$1:$BR$288))</f>
        <v>0</v>
      </c>
      <c r="AY220" s="176" cm="1">
        <f t="array" ref="AY220">_xlfn.XLOOKUP(AY$1,'PY1 Data(H)'!$A$1:$BR$1,_xlfn.XLOOKUP($A220,'PY1 Data(H)'!$A$1:$A$288,'PY1 Data(H)'!$A$1:$BR$288))</f>
        <v>0</v>
      </c>
      <c r="AZ220" s="176" cm="1">
        <f t="array" ref="AZ220">_xlfn.XLOOKUP(AZ$1,'PY1 Data(H)'!$A$1:$BR$1,_xlfn.XLOOKUP($A220,'PY1 Data(H)'!$A$1:$A$288,'PY1 Data(H)'!$A$1:$BR$288))</f>
        <v>0</v>
      </c>
    </row>
    <row r="221" spans="1:52" x14ac:dyDescent="0.3">
      <c r="A221">
        <v>514</v>
      </c>
      <c r="D221" s="176" cm="1">
        <f t="array" ref="D221">_xlfn.XLOOKUP(D$1,'PY1 Data(H)'!$A$1:$BR$1,_xlfn.XLOOKUP($A221,'PY1 Data(H)'!$A$1:$A$288,'PY1 Data(H)'!$A$1:$BR$288))</f>
        <v>0</v>
      </c>
      <c r="E221" s="176" cm="1">
        <f t="array" ref="E221">_xlfn.XLOOKUP(E$1,'PY1 Data(H)'!$A$1:$BR$1,_xlfn.XLOOKUP($A221,'PY1 Data(H)'!$A$1:$A$288,'PY1 Data(H)'!$A$1:$BR$288))</f>
        <v>0</v>
      </c>
      <c r="F221" s="176" cm="1">
        <f t="array" ref="F221">_xlfn.XLOOKUP(F$1,'PY1 Data(H)'!$A$1:$BR$1,_xlfn.XLOOKUP($A221,'PY1 Data(H)'!$A$1:$A$288,'PY1 Data(H)'!$A$1:$BR$288))</f>
        <v>0</v>
      </c>
      <c r="G221" s="176" cm="1">
        <f t="array" ref="G221">_xlfn.XLOOKUP(G$1,'PY1 Data(H)'!$A$1:$BR$1,_xlfn.XLOOKUP($A221,'PY1 Data(H)'!$A$1:$A$288,'PY1 Data(H)'!$A$1:$BR$288))</f>
        <v>0</v>
      </c>
      <c r="H221" s="176" cm="1">
        <f t="array" ref="H221">_xlfn.XLOOKUP(H$1,'PY1 Data(H)'!$A$1:$BR$1,_xlfn.XLOOKUP($A221,'PY1 Data(H)'!$A$1:$A$288,'PY1 Data(H)'!$A$1:$BR$288))</f>
        <v>0</v>
      </c>
      <c r="I221" s="176" cm="1">
        <f t="array" ref="I221">_xlfn.XLOOKUP(I$1,'PY1 Data(H)'!$A$1:$BR$1,_xlfn.XLOOKUP($A221,'PY1 Data(H)'!$A$1:$A$288,'PY1 Data(H)'!$A$1:$BR$288))</f>
        <v>0</v>
      </c>
      <c r="J221" s="176" cm="1">
        <f t="array" ref="J221">_xlfn.XLOOKUP(J$1,'PY1 Data(H)'!$A$1:$BR$1,_xlfn.XLOOKUP($A221,'PY1 Data(H)'!$A$1:$A$288,'PY1 Data(H)'!$A$1:$BR$288))</f>
        <v>0</v>
      </c>
      <c r="K221" s="176" cm="1">
        <f t="array" ref="K221">_xlfn.XLOOKUP(K$1,'PY1 Data(H)'!$A$1:$BR$1,_xlfn.XLOOKUP($A221,'PY1 Data(H)'!$A$1:$A$288,'PY1 Data(H)'!$A$1:$BR$288))</f>
        <v>0</v>
      </c>
      <c r="L221" s="176" cm="1">
        <f t="array" ref="L221">_xlfn.XLOOKUP(L$1,'PY1 Data(H)'!$A$1:$BR$1,_xlfn.XLOOKUP($A221,'PY1 Data(H)'!$A$1:$A$288,'PY1 Data(H)'!$A$1:$BR$288))</f>
        <v>0</v>
      </c>
      <c r="M221" s="176" cm="1">
        <f t="array" ref="M221">_xlfn.XLOOKUP(M$1,'PY1 Data(H)'!$A$1:$BR$1,_xlfn.XLOOKUP($A221,'PY1 Data(H)'!$A$1:$A$288,'PY1 Data(H)'!$A$1:$BR$288))</f>
        <v>0</v>
      </c>
      <c r="N221" s="176" cm="1">
        <f t="array" ref="N221">_xlfn.XLOOKUP(N$1,'PY1 Data(H)'!$A$1:$BR$1,_xlfn.XLOOKUP($A221,'PY1 Data(H)'!$A$1:$A$288,'PY1 Data(H)'!$A$1:$BR$288))</f>
        <v>0</v>
      </c>
      <c r="O221" s="176" cm="1">
        <f t="array" ref="O221">_xlfn.XLOOKUP(O$1,'PY1 Data(H)'!$A$1:$BR$1,_xlfn.XLOOKUP($A221,'PY1 Data(H)'!$A$1:$A$288,'PY1 Data(H)'!$A$1:$BR$288))</f>
        <v>0</v>
      </c>
      <c r="P221" s="176" cm="1">
        <f t="array" ref="P221">_xlfn.XLOOKUP(P$1,'PY1 Data(H)'!$A$1:$BR$1,_xlfn.XLOOKUP($A221,'PY1 Data(H)'!$A$1:$A$288,'PY1 Data(H)'!$A$1:$BR$288))</f>
        <v>0</v>
      </c>
      <c r="Q221" s="176" cm="1">
        <f t="array" ref="Q221">_xlfn.XLOOKUP(Q$1,'PY1 Data(H)'!$A$1:$BR$1,_xlfn.XLOOKUP($A221,'PY1 Data(H)'!$A$1:$A$288,'PY1 Data(H)'!$A$1:$BR$288))</f>
        <v>0</v>
      </c>
      <c r="R221" s="176" cm="1">
        <f t="array" ref="R221">_xlfn.XLOOKUP(R$1,'PY1 Data(H)'!$A$1:$BR$1,_xlfn.XLOOKUP($A221,'PY1 Data(H)'!$A$1:$A$288,'PY1 Data(H)'!$A$1:$BR$288))</f>
        <v>0</v>
      </c>
      <c r="S221" s="176" cm="1">
        <f t="array" ref="S221">_xlfn.XLOOKUP(S$1,'PY1 Data(H)'!$A$1:$BR$1,_xlfn.XLOOKUP($A221,'PY1 Data(H)'!$A$1:$A$288,'PY1 Data(H)'!$A$1:$BR$288))</f>
        <v>0</v>
      </c>
      <c r="T221" s="176" cm="1">
        <f t="array" ref="T221">_xlfn.XLOOKUP(T$1,'PY1 Data(H)'!$A$1:$BR$1,_xlfn.XLOOKUP($A221,'PY1 Data(H)'!$A$1:$A$288,'PY1 Data(H)'!$A$1:$BR$288))</f>
        <v>0</v>
      </c>
      <c r="U221" s="176" cm="1">
        <f t="array" ref="U221">_xlfn.XLOOKUP(U$1,'PY1 Data(H)'!$A$1:$BR$1,_xlfn.XLOOKUP($A221,'PY1 Data(H)'!$A$1:$A$288,'PY1 Data(H)'!$A$1:$BR$288))</f>
        <v>4834992</v>
      </c>
      <c r="V221" s="176" cm="1">
        <f t="array" ref="V221">_xlfn.XLOOKUP(V$1,'PY1 Data(H)'!$A$1:$BR$1,_xlfn.XLOOKUP($A221,'PY1 Data(H)'!$A$1:$A$288,'PY1 Data(H)'!$A$1:$BR$288))</f>
        <v>0</v>
      </c>
      <c r="W221" s="176" cm="1">
        <f t="array" ref="W221">_xlfn.XLOOKUP(W$1,'PY1 Data(H)'!$A$1:$BR$1,_xlfn.XLOOKUP($A221,'PY1 Data(H)'!$A$1:$A$288,'PY1 Data(H)'!$A$1:$BR$288))</f>
        <v>0</v>
      </c>
      <c r="X221" s="176" cm="1">
        <f t="array" ref="X221">_xlfn.XLOOKUP(X$1,'PY1 Data(H)'!$A$1:$BR$1,_xlfn.XLOOKUP($A221,'PY1 Data(H)'!$A$1:$A$288,'PY1 Data(H)'!$A$1:$BR$288))</f>
        <v>0</v>
      </c>
      <c r="Y221" s="176" cm="1">
        <f t="array" ref="Y221">_xlfn.XLOOKUP(Y$1,'PY1 Data(H)'!$A$1:$BR$1,_xlfn.XLOOKUP($A221,'PY1 Data(H)'!$A$1:$A$288,'PY1 Data(H)'!$A$1:$BR$288))</f>
        <v>0</v>
      </c>
      <c r="Z221" s="176" cm="1">
        <f t="array" ref="Z221">_xlfn.XLOOKUP(Z$1,'PY1 Data(H)'!$A$1:$BR$1,_xlfn.XLOOKUP($A221,'PY1 Data(H)'!$A$1:$A$288,'PY1 Data(H)'!$A$1:$BR$288))</f>
        <v>0</v>
      </c>
      <c r="AA221" s="176" cm="1">
        <f t="array" ref="AA221">_xlfn.XLOOKUP(AA$1,'PY1 Data(H)'!$A$1:$BR$1,_xlfn.XLOOKUP($A221,'PY1 Data(H)'!$A$1:$A$288,'PY1 Data(H)'!$A$1:$BR$288))</f>
        <v>0</v>
      </c>
      <c r="AB221" s="176" cm="1">
        <f t="array" ref="AB221">_xlfn.XLOOKUP(AB$1,'PY1 Data(H)'!$A$1:$BR$1,_xlfn.XLOOKUP($A221,'PY1 Data(H)'!$A$1:$A$288,'PY1 Data(H)'!$A$1:$BR$288))</f>
        <v>0</v>
      </c>
      <c r="AC221" s="176" cm="1">
        <f t="array" ref="AC221">_xlfn.XLOOKUP(AC$1,'PY1 Data(H)'!$A$1:$BR$1,_xlfn.XLOOKUP($A221,'PY1 Data(H)'!$A$1:$A$288,'PY1 Data(H)'!$A$1:$BR$288))</f>
        <v>0</v>
      </c>
      <c r="AD221" s="176" cm="1">
        <f t="array" ref="AD221">_xlfn.XLOOKUP(AD$1,'PY1 Data(H)'!$A$1:$BR$1,_xlfn.XLOOKUP($A221,'PY1 Data(H)'!$A$1:$A$288,'PY1 Data(H)'!$A$1:$BR$288))</f>
        <v>0</v>
      </c>
      <c r="AE221" s="176" cm="1">
        <f t="array" ref="AE221">_xlfn.XLOOKUP(AE$1,'PY1 Data(H)'!$A$1:$BR$1,_xlfn.XLOOKUP($A221,'PY1 Data(H)'!$A$1:$A$288,'PY1 Data(H)'!$A$1:$BR$288))</f>
        <v>0</v>
      </c>
      <c r="AF221" s="176" cm="1">
        <f t="array" ref="AF221">_xlfn.XLOOKUP(AF$1,'PY1 Data(H)'!$A$1:$BR$1,_xlfn.XLOOKUP($A221,'PY1 Data(H)'!$A$1:$A$288,'PY1 Data(H)'!$A$1:$BR$288))</f>
        <v>0</v>
      </c>
      <c r="AG221" s="176" cm="1">
        <f t="array" ref="AG221">_xlfn.XLOOKUP(AG$1,'PY1 Data(H)'!$A$1:$BR$1,_xlfn.XLOOKUP($A221,'PY1 Data(H)'!$A$1:$A$288,'PY1 Data(H)'!$A$1:$BR$288))</f>
        <v>0</v>
      </c>
      <c r="AH221" s="176" cm="1">
        <f t="array" ref="AH221">_xlfn.XLOOKUP(AH$1,'PY1 Data(H)'!$A$1:$BR$1,_xlfn.XLOOKUP($A221,'PY1 Data(H)'!$A$1:$A$288,'PY1 Data(H)'!$A$1:$BR$288))</f>
        <v>0</v>
      </c>
      <c r="AI221" s="176" cm="1">
        <f t="array" ref="AI221">_xlfn.XLOOKUP(AI$1,'PY1 Data(H)'!$A$1:$BR$1,_xlfn.XLOOKUP($A221,'PY1 Data(H)'!$A$1:$A$288,'PY1 Data(H)'!$A$1:$BR$288))</f>
        <v>0</v>
      </c>
      <c r="AJ221" s="176" cm="1">
        <f t="array" ref="AJ221">_xlfn.XLOOKUP(AJ$1,'PY1 Data(H)'!$A$1:$BR$1,_xlfn.XLOOKUP($A221,'PY1 Data(H)'!$A$1:$A$288,'PY1 Data(H)'!$A$1:$BR$288))</f>
        <v>0</v>
      </c>
      <c r="AK221" s="176" cm="1">
        <f t="array" ref="AK221">_xlfn.XLOOKUP(AK$1,'PY1 Data(H)'!$A$1:$BR$1,_xlfn.XLOOKUP($A221,'PY1 Data(H)'!$A$1:$A$288,'PY1 Data(H)'!$A$1:$BR$288))</f>
        <v>0</v>
      </c>
      <c r="AL221" s="176" cm="1">
        <f t="array" ref="AL221">_xlfn.XLOOKUP(AL$1,'PY1 Data(H)'!$A$1:$BR$1,_xlfn.XLOOKUP($A221,'PY1 Data(H)'!$A$1:$A$288,'PY1 Data(H)'!$A$1:$BR$288))</f>
        <v>0</v>
      </c>
      <c r="AM221" s="176" cm="1">
        <f t="array" ref="AM221">_xlfn.XLOOKUP(AM$1,'PY1 Data(H)'!$A$1:$BR$1,_xlfn.XLOOKUP($A221,'PY1 Data(H)'!$A$1:$A$288,'PY1 Data(H)'!$A$1:$BR$288))</f>
        <v>0</v>
      </c>
      <c r="AN221" s="176" cm="1">
        <f t="array" ref="AN221">_xlfn.XLOOKUP(AN$1,'PY1 Data(H)'!$A$1:$BR$1,_xlfn.XLOOKUP($A221,'PY1 Data(H)'!$A$1:$A$288,'PY1 Data(H)'!$A$1:$BR$288))</f>
        <v>0</v>
      </c>
      <c r="AO221" s="176" cm="1">
        <f t="array" ref="AO221">_xlfn.XLOOKUP(AO$1,'PY1 Data(H)'!$A$1:$BR$1,_xlfn.XLOOKUP($A221,'PY1 Data(H)'!$A$1:$A$288,'PY1 Data(H)'!$A$1:$BR$288))</f>
        <v>0</v>
      </c>
      <c r="AP221" s="176" cm="1">
        <f t="array" ref="AP221">_xlfn.XLOOKUP(AP$1,'PY1 Data(H)'!$A$1:$BR$1,_xlfn.XLOOKUP($A221,'PY1 Data(H)'!$A$1:$A$288,'PY1 Data(H)'!$A$1:$BR$288))</f>
        <v>0</v>
      </c>
      <c r="AQ221" s="176" cm="1">
        <f t="array" ref="AQ221">_xlfn.XLOOKUP(AQ$1,'PY1 Data(H)'!$A$1:$BR$1,_xlfn.XLOOKUP($A221,'PY1 Data(H)'!$A$1:$A$288,'PY1 Data(H)'!$A$1:$BR$288))</f>
        <v>0</v>
      </c>
      <c r="AR221" s="176" cm="1">
        <f t="array" ref="AR221">_xlfn.XLOOKUP(AR$1,'PY1 Data(H)'!$A$1:$BR$1,_xlfn.XLOOKUP($A221,'PY1 Data(H)'!$A$1:$A$288,'PY1 Data(H)'!$A$1:$BR$288))</f>
        <v>0</v>
      </c>
      <c r="AS221" s="176" cm="1">
        <f t="array" ref="AS221">_xlfn.XLOOKUP(AS$1,'PY1 Data(H)'!$A$1:$BR$1,_xlfn.XLOOKUP($A221,'PY1 Data(H)'!$A$1:$A$288,'PY1 Data(H)'!$A$1:$BR$288))</f>
        <v>0</v>
      </c>
      <c r="AT221" s="176" cm="1">
        <f t="array" ref="AT221">_xlfn.XLOOKUP(AT$1,'PY1 Data(H)'!$A$1:$BR$1,_xlfn.XLOOKUP($A221,'PY1 Data(H)'!$A$1:$A$288,'PY1 Data(H)'!$A$1:$BR$288))</f>
        <v>0</v>
      </c>
      <c r="AU221" s="176" cm="1">
        <f t="array" ref="AU221">_xlfn.XLOOKUP(AU$1,'PY1 Data(H)'!$A$1:$BR$1,_xlfn.XLOOKUP($A221,'PY1 Data(H)'!$A$1:$A$288,'PY1 Data(H)'!$A$1:$BR$288))</f>
        <v>0</v>
      </c>
      <c r="AV221" s="176" cm="1">
        <f t="array" ref="AV221">_xlfn.XLOOKUP(AV$1,'PY1 Data(H)'!$A$1:$BR$1,_xlfn.XLOOKUP($A221,'PY1 Data(H)'!$A$1:$A$288,'PY1 Data(H)'!$A$1:$BR$288))</f>
        <v>0</v>
      </c>
      <c r="AW221" s="176" cm="1">
        <f t="array" ref="AW221">_xlfn.XLOOKUP(AW$1,'PY1 Data(H)'!$A$1:$BR$1,_xlfn.XLOOKUP($A221,'PY1 Data(H)'!$A$1:$A$288,'PY1 Data(H)'!$A$1:$BR$288))</f>
        <v>0</v>
      </c>
      <c r="AX221" s="176" cm="1">
        <f t="array" ref="AX221">_xlfn.XLOOKUP(AX$1,'PY1 Data(H)'!$A$1:$BR$1,_xlfn.XLOOKUP($A221,'PY1 Data(H)'!$A$1:$A$288,'PY1 Data(H)'!$A$1:$BR$288))</f>
        <v>0</v>
      </c>
      <c r="AY221" s="176" cm="1">
        <f t="array" ref="AY221">_xlfn.XLOOKUP(AY$1,'PY1 Data(H)'!$A$1:$BR$1,_xlfn.XLOOKUP($A221,'PY1 Data(H)'!$A$1:$A$288,'PY1 Data(H)'!$A$1:$BR$288))</f>
        <v>0</v>
      </c>
      <c r="AZ221" s="176" cm="1">
        <f t="array" ref="AZ221">_xlfn.XLOOKUP(AZ$1,'PY1 Data(H)'!$A$1:$BR$1,_xlfn.XLOOKUP($A221,'PY1 Data(H)'!$A$1:$A$288,'PY1 Data(H)'!$A$1:$BR$288))</f>
        <v>0</v>
      </c>
    </row>
    <row r="222" spans="1:52" x14ac:dyDescent="0.3">
      <c r="A222">
        <v>990</v>
      </c>
      <c r="D222" s="176" cm="1">
        <f t="array" ref="D222">_xlfn.XLOOKUP(D$1,'PY1 Data(H)'!$A$1:$BR$1,_xlfn.XLOOKUP($A222,'PY1 Data(H)'!$A$1:$A$288,'PY1 Data(H)'!$A$1:$BR$288))</f>
        <v>0</v>
      </c>
      <c r="E222" s="176" cm="1">
        <f t="array" ref="E222">_xlfn.XLOOKUP(E$1,'PY1 Data(H)'!$A$1:$BR$1,_xlfn.XLOOKUP($A222,'PY1 Data(H)'!$A$1:$A$288,'PY1 Data(H)'!$A$1:$BR$288))</f>
        <v>0</v>
      </c>
      <c r="F222" s="176" cm="1">
        <f t="array" ref="F222">_xlfn.XLOOKUP(F$1,'PY1 Data(H)'!$A$1:$BR$1,_xlfn.XLOOKUP($A222,'PY1 Data(H)'!$A$1:$A$288,'PY1 Data(H)'!$A$1:$BR$288))</f>
        <v>0</v>
      </c>
      <c r="G222" s="176" cm="1">
        <f t="array" ref="G222">_xlfn.XLOOKUP(G$1,'PY1 Data(H)'!$A$1:$BR$1,_xlfn.XLOOKUP($A222,'PY1 Data(H)'!$A$1:$A$288,'PY1 Data(H)'!$A$1:$BR$288))</f>
        <v>0</v>
      </c>
      <c r="H222" s="176" cm="1">
        <f t="array" ref="H222">_xlfn.XLOOKUP(H$1,'PY1 Data(H)'!$A$1:$BR$1,_xlfn.XLOOKUP($A222,'PY1 Data(H)'!$A$1:$A$288,'PY1 Data(H)'!$A$1:$BR$288))</f>
        <v>0</v>
      </c>
      <c r="I222" s="176" cm="1">
        <f t="array" ref="I222">_xlfn.XLOOKUP(I$1,'PY1 Data(H)'!$A$1:$BR$1,_xlfn.XLOOKUP($A222,'PY1 Data(H)'!$A$1:$A$288,'PY1 Data(H)'!$A$1:$BR$288))</f>
        <v>0</v>
      </c>
      <c r="J222" s="176" cm="1">
        <f t="array" ref="J222">_xlfn.XLOOKUP(J$1,'PY1 Data(H)'!$A$1:$BR$1,_xlfn.XLOOKUP($A222,'PY1 Data(H)'!$A$1:$A$288,'PY1 Data(H)'!$A$1:$BR$288))</f>
        <v>0</v>
      </c>
      <c r="K222" s="176" cm="1">
        <f t="array" ref="K222">_xlfn.XLOOKUP(K$1,'PY1 Data(H)'!$A$1:$BR$1,_xlfn.XLOOKUP($A222,'PY1 Data(H)'!$A$1:$A$288,'PY1 Data(H)'!$A$1:$BR$288))</f>
        <v>0</v>
      </c>
      <c r="L222" s="176" cm="1">
        <f t="array" ref="L222">_xlfn.XLOOKUP(L$1,'PY1 Data(H)'!$A$1:$BR$1,_xlfn.XLOOKUP($A222,'PY1 Data(H)'!$A$1:$A$288,'PY1 Data(H)'!$A$1:$BR$288))</f>
        <v>0</v>
      </c>
      <c r="M222" s="176" cm="1">
        <f t="array" ref="M222">_xlfn.XLOOKUP(M$1,'PY1 Data(H)'!$A$1:$BR$1,_xlfn.XLOOKUP($A222,'PY1 Data(H)'!$A$1:$A$288,'PY1 Data(H)'!$A$1:$BR$288))</f>
        <v>0</v>
      </c>
      <c r="N222" s="176" cm="1">
        <f t="array" ref="N222">_xlfn.XLOOKUP(N$1,'PY1 Data(H)'!$A$1:$BR$1,_xlfn.XLOOKUP($A222,'PY1 Data(H)'!$A$1:$A$288,'PY1 Data(H)'!$A$1:$BR$288))</f>
        <v>0</v>
      </c>
      <c r="O222" s="176" cm="1">
        <f t="array" ref="O222">_xlfn.XLOOKUP(O$1,'PY1 Data(H)'!$A$1:$BR$1,_xlfn.XLOOKUP($A222,'PY1 Data(H)'!$A$1:$A$288,'PY1 Data(H)'!$A$1:$BR$288))</f>
        <v>0</v>
      </c>
      <c r="P222" s="176" cm="1">
        <f t="array" ref="P222">_xlfn.XLOOKUP(P$1,'PY1 Data(H)'!$A$1:$BR$1,_xlfn.XLOOKUP($A222,'PY1 Data(H)'!$A$1:$A$288,'PY1 Data(H)'!$A$1:$BR$288))</f>
        <v>0</v>
      </c>
      <c r="Q222" s="176" cm="1">
        <f t="array" ref="Q222">_xlfn.XLOOKUP(Q$1,'PY1 Data(H)'!$A$1:$BR$1,_xlfn.XLOOKUP($A222,'PY1 Data(H)'!$A$1:$A$288,'PY1 Data(H)'!$A$1:$BR$288))</f>
        <v>0</v>
      </c>
      <c r="R222" s="176" cm="1">
        <f t="array" ref="R222">_xlfn.XLOOKUP(R$1,'PY1 Data(H)'!$A$1:$BR$1,_xlfn.XLOOKUP($A222,'PY1 Data(H)'!$A$1:$A$288,'PY1 Data(H)'!$A$1:$BR$288))</f>
        <v>0</v>
      </c>
      <c r="S222" s="176" cm="1">
        <f t="array" ref="S222">_xlfn.XLOOKUP(S$1,'PY1 Data(H)'!$A$1:$BR$1,_xlfn.XLOOKUP($A222,'PY1 Data(H)'!$A$1:$A$288,'PY1 Data(H)'!$A$1:$BR$288))</f>
        <v>0</v>
      </c>
      <c r="T222" s="176" cm="1">
        <f t="array" ref="T222">_xlfn.XLOOKUP(T$1,'PY1 Data(H)'!$A$1:$BR$1,_xlfn.XLOOKUP($A222,'PY1 Data(H)'!$A$1:$A$288,'PY1 Data(H)'!$A$1:$BR$288))</f>
        <v>0</v>
      </c>
      <c r="U222" s="176" cm="1">
        <f t="array" ref="U222">_xlfn.XLOOKUP(U$1,'PY1 Data(H)'!$A$1:$BR$1,_xlfn.XLOOKUP($A222,'PY1 Data(H)'!$A$1:$A$288,'PY1 Data(H)'!$A$1:$BR$288))</f>
        <v>0</v>
      </c>
      <c r="V222" s="176" cm="1">
        <f t="array" ref="V222">_xlfn.XLOOKUP(V$1,'PY1 Data(H)'!$A$1:$BR$1,_xlfn.XLOOKUP($A222,'PY1 Data(H)'!$A$1:$A$288,'PY1 Data(H)'!$A$1:$BR$288))</f>
        <v>0</v>
      </c>
      <c r="W222" s="176" cm="1">
        <f t="array" ref="W222">_xlfn.XLOOKUP(W$1,'PY1 Data(H)'!$A$1:$BR$1,_xlfn.XLOOKUP($A222,'PY1 Data(H)'!$A$1:$A$288,'PY1 Data(H)'!$A$1:$BR$288))</f>
        <v>0</v>
      </c>
      <c r="X222" s="176" cm="1">
        <f t="array" ref="X222">_xlfn.XLOOKUP(X$1,'PY1 Data(H)'!$A$1:$BR$1,_xlfn.XLOOKUP($A222,'PY1 Data(H)'!$A$1:$A$288,'PY1 Data(H)'!$A$1:$BR$288))</f>
        <v>0</v>
      </c>
      <c r="Y222" s="176" cm="1">
        <f t="array" ref="Y222">_xlfn.XLOOKUP(Y$1,'PY1 Data(H)'!$A$1:$BR$1,_xlfn.XLOOKUP($A222,'PY1 Data(H)'!$A$1:$A$288,'PY1 Data(H)'!$A$1:$BR$288))</f>
        <v>0</v>
      </c>
      <c r="Z222" s="176" cm="1">
        <f t="array" ref="Z222">_xlfn.XLOOKUP(Z$1,'PY1 Data(H)'!$A$1:$BR$1,_xlfn.XLOOKUP($A222,'PY1 Data(H)'!$A$1:$A$288,'PY1 Data(H)'!$A$1:$BR$288))</f>
        <v>0</v>
      </c>
      <c r="AA222" s="176" cm="1">
        <f t="array" ref="AA222">_xlfn.XLOOKUP(AA$1,'PY1 Data(H)'!$A$1:$BR$1,_xlfn.XLOOKUP($A222,'PY1 Data(H)'!$A$1:$A$288,'PY1 Data(H)'!$A$1:$BR$288))</f>
        <v>0</v>
      </c>
      <c r="AB222" s="176" cm="1">
        <f t="array" ref="AB222">_xlfn.XLOOKUP(AB$1,'PY1 Data(H)'!$A$1:$BR$1,_xlfn.XLOOKUP($A222,'PY1 Data(H)'!$A$1:$A$288,'PY1 Data(H)'!$A$1:$BR$288))</f>
        <v>0</v>
      </c>
      <c r="AC222" s="176" cm="1">
        <f t="array" ref="AC222">_xlfn.XLOOKUP(AC$1,'PY1 Data(H)'!$A$1:$BR$1,_xlfn.XLOOKUP($A222,'PY1 Data(H)'!$A$1:$A$288,'PY1 Data(H)'!$A$1:$BR$288))</f>
        <v>0</v>
      </c>
      <c r="AD222" s="176" cm="1">
        <f t="array" ref="AD222">_xlfn.XLOOKUP(AD$1,'PY1 Data(H)'!$A$1:$BR$1,_xlfn.XLOOKUP($A222,'PY1 Data(H)'!$A$1:$A$288,'PY1 Data(H)'!$A$1:$BR$288))</f>
        <v>0</v>
      </c>
      <c r="AE222" s="176" cm="1">
        <f t="array" ref="AE222">_xlfn.XLOOKUP(AE$1,'PY1 Data(H)'!$A$1:$BR$1,_xlfn.XLOOKUP($A222,'PY1 Data(H)'!$A$1:$A$288,'PY1 Data(H)'!$A$1:$BR$288))</f>
        <v>0</v>
      </c>
      <c r="AF222" s="176" cm="1">
        <f t="array" ref="AF222">_xlfn.XLOOKUP(AF$1,'PY1 Data(H)'!$A$1:$BR$1,_xlfn.XLOOKUP($A222,'PY1 Data(H)'!$A$1:$A$288,'PY1 Data(H)'!$A$1:$BR$288))</f>
        <v>0</v>
      </c>
      <c r="AG222" s="176" cm="1">
        <f t="array" ref="AG222">_xlfn.XLOOKUP(AG$1,'PY1 Data(H)'!$A$1:$BR$1,_xlfn.XLOOKUP($A222,'PY1 Data(H)'!$A$1:$A$288,'PY1 Data(H)'!$A$1:$BR$288))</f>
        <v>0</v>
      </c>
      <c r="AH222" s="176" cm="1">
        <f t="array" ref="AH222">_xlfn.XLOOKUP(AH$1,'PY1 Data(H)'!$A$1:$BR$1,_xlfn.XLOOKUP($A222,'PY1 Data(H)'!$A$1:$A$288,'PY1 Data(H)'!$A$1:$BR$288))</f>
        <v>0</v>
      </c>
      <c r="AI222" s="176" cm="1">
        <f t="array" ref="AI222">_xlfn.XLOOKUP(AI$1,'PY1 Data(H)'!$A$1:$BR$1,_xlfn.XLOOKUP($A222,'PY1 Data(H)'!$A$1:$A$288,'PY1 Data(H)'!$A$1:$BR$288))</f>
        <v>0</v>
      </c>
      <c r="AJ222" s="176" cm="1">
        <f t="array" ref="AJ222">_xlfn.XLOOKUP(AJ$1,'PY1 Data(H)'!$A$1:$BR$1,_xlfn.XLOOKUP($A222,'PY1 Data(H)'!$A$1:$A$288,'PY1 Data(H)'!$A$1:$BR$288))</f>
        <v>0</v>
      </c>
      <c r="AK222" s="176" cm="1">
        <f t="array" ref="AK222">_xlfn.XLOOKUP(AK$1,'PY1 Data(H)'!$A$1:$BR$1,_xlfn.XLOOKUP($A222,'PY1 Data(H)'!$A$1:$A$288,'PY1 Data(H)'!$A$1:$BR$288))</f>
        <v>0</v>
      </c>
      <c r="AL222" s="176" cm="1">
        <f t="array" ref="AL222">_xlfn.XLOOKUP(AL$1,'PY1 Data(H)'!$A$1:$BR$1,_xlfn.XLOOKUP($A222,'PY1 Data(H)'!$A$1:$A$288,'PY1 Data(H)'!$A$1:$BR$288))</f>
        <v>0</v>
      </c>
      <c r="AM222" s="176" cm="1">
        <f t="array" ref="AM222">_xlfn.XLOOKUP(AM$1,'PY1 Data(H)'!$A$1:$BR$1,_xlfn.XLOOKUP($A222,'PY1 Data(H)'!$A$1:$A$288,'PY1 Data(H)'!$A$1:$BR$288))</f>
        <v>0</v>
      </c>
      <c r="AN222" s="176" cm="1">
        <f t="array" ref="AN222">_xlfn.XLOOKUP(AN$1,'PY1 Data(H)'!$A$1:$BR$1,_xlfn.XLOOKUP($A222,'PY1 Data(H)'!$A$1:$A$288,'PY1 Data(H)'!$A$1:$BR$288))</f>
        <v>0</v>
      </c>
      <c r="AO222" s="176" cm="1">
        <f t="array" ref="AO222">_xlfn.XLOOKUP(AO$1,'PY1 Data(H)'!$A$1:$BR$1,_xlfn.XLOOKUP($A222,'PY1 Data(H)'!$A$1:$A$288,'PY1 Data(H)'!$A$1:$BR$288))</f>
        <v>0</v>
      </c>
      <c r="AP222" s="176" cm="1">
        <f t="array" ref="AP222">_xlfn.XLOOKUP(AP$1,'PY1 Data(H)'!$A$1:$BR$1,_xlfn.XLOOKUP($A222,'PY1 Data(H)'!$A$1:$A$288,'PY1 Data(H)'!$A$1:$BR$288))</f>
        <v>0</v>
      </c>
      <c r="AQ222" s="176" cm="1">
        <f t="array" ref="AQ222">_xlfn.XLOOKUP(AQ$1,'PY1 Data(H)'!$A$1:$BR$1,_xlfn.XLOOKUP($A222,'PY1 Data(H)'!$A$1:$A$288,'PY1 Data(H)'!$A$1:$BR$288))</f>
        <v>0</v>
      </c>
      <c r="AR222" s="176" cm="1">
        <f t="array" ref="AR222">_xlfn.XLOOKUP(AR$1,'PY1 Data(H)'!$A$1:$BR$1,_xlfn.XLOOKUP($A222,'PY1 Data(H)'!$A$1:$A$288,'PY1 Data(H)'!$A$1:$BR$288))</f>
        <v>0</v>
      </c>
      <c r="AS222" s="176" cm="1">
        <f t="array" ref="AS222">_xlfn.XLOOKUP(AS$1,'PY1 Data(H)'!$A$1:$BR$1,_xlfn.XLOOKUP($A222,'PY1 Data(H)'!$A$1:$A$288,'PY1 Data(H)'!$A$1:$BR$288))</f>
        <v>0</v>
      </c>
      <c r="AT222" s="176" cm="1">
        <f t="array" ref="AT222">_xlfn.XLOOKUP(AT$1,'PY1 Data(H)'!$A$1:$BR$1,_xlfn.XLOOKUP($A222,'PY1 Data(H)'!$A$1:$A$288,'PY1 Data(H)'!$A$1:$BR$288))</f>
        <v>0</v>
      </c>
      <c r="AU222" s="176" cm="1">
        <f t="array" ref="AU222">_xlfn.XLOOKUP(AU$1,'PY1 Data(H)'!$A$1:$BR$1,_xlfn.XLOOKUP($A222,'PY1 Data(H)'!$A$1:$A$288,'PY1 Data(H)'!$A$1:$BR$288))</f>
        <v>0</v>
      </c>
      <c r="AV222" s="176" cm="1">
        <f t="array" ref="AV222">_xlfn.XLOOKUP(AV$1,'PY1 Data(H)'!$A$1:$BR$1,_xlfn.XLOOKUP($A222,'PY1 Data(H)'!$A$1:$A$288,'PY1 Data(H)'!$A$1:$BR$288))</f>
        <v>0</v>
      </c>
      <c r="AW222" s="176" cm="1">
        <f t="array" ref="AW222">_xlfn.XLOOKUP(AW$1,'PY1 Data(H)'!$A$1:$BR$1,_xlfn.XLOOKUP($A222,'PY1 Data(H)'!$A$1:$A$288,'PY1 Data(H)'!$A$1:$BR$288))</f>
        <v>0</v>
      </c>
      <c r="AX222" s="176" cm="1">
        <f t="array" ref="AX222">_xlfn.XLOOKUP(AX$1,'PY1 Data(H)'!$A$1:$BR$1,_xlfn.XLOOKUP($A222,'PY1 Data(H)'!$A$1:$A$288,'PY1 Data(H)'!$A$1:$BR$288))</f>
        <v>0</v>
      </c>
      <c r="AY222" s="176" cm="1">
        <f t="array" ref="AY222">_xlfn.XLOOKUP(AY$1,'PY1 Data(H)'!$A$1:$BR$1,_xlfn.XLOOKUP($A222,'PY1 Data(H)'!$A$1:$A$288,'PY1 Data(H)'!$A$1:$BR$288))</f>
        <v>0</v>
      </c>
      <c r="AZ222" s="176" cm="1">
        <f t="array" ref="AZ222">_xlfn.XLOOKUP(AZ$1,'PY1 Data(H)'!$A$1:$BR$1,_xlfn.XLOOKUP($A222,'PY1 Data(H)'!$A$1:$A$288,'PY1 Data(H)'!$A$1:$BR$288))</f>
        <v>0</v>
      </c>
    </row>
    <row r="223" spans="1:52" x14ac:dyDescent="0.3">
      <c r="A223">
        <v>1051</v>
      </c>
      <c r="D223" s="176" t="e" cm="1">
        <f t="array" ref="D223">_xlfn.XLOOKUP(D$1,'PY1 Data(H)'!$A$1:$BR$1,_xlfn.XLOOKUP($A223,'PY1 Data(H)'!$A$1:$A$288,'PY1 Data(H)'!$A$1:$BR$288))</f>
        <v>#N/A</v>
      </c>
      <c r="E223" s="176" t="e" cm="1">
        <f t="array" ref="E223">_xlfn.XLOOKUP(E$1,'PY1 Data(H)'!$A$1:$BR$1,_xlfn.XLOOKUP($A223,'PY1 Data(H)'!$A$1:$A$288,'PY1 Data(H)'!$A$1:$BR$288))</f>
        <v>#N/A</v>
      </c>
      <c r="F223" s="176" t="e" cm="1">
        <f t="array" ref="F223">_xlfn.XLOOKUP(F$1,'PY1 Data(H)'!$A$1:$BR$1,_xlfn.XLOOKUP($A223,'PY1 Data(H)'!$A$1:$A$288,'PY1 Data(H)'!$A$1:$BR$288))</f>
        <v>#N/A</v>
      </c>
      <c r="G223" s="176" t="e" cm="1">
        <f t="array" ref="G223">_xlfn.XLOOKUP(G$1,'PY1 Data(H)'!$A$1:$BR$1,_xlfn.XLOOKUP($A223,'PY1 Data(H)'!$A$1:$A$288,'PY1 Data(H)'!$A$1:$BR$288))</f>
        <v>#N/A</v>
      </c>
      <c r="H223" s="176" t="e" cm="1">
        <f t="array" ref="H223">_xlfn.XLOOKUP(H$1,'PY1 Data(H)'!$A$1:$BR$1,_xlfn.XLOOKUP($A223,'PY1 Data(H)'!$A$1:$A$288,'PY1 Data(H)'!$A$1:$BR$288))</f>
        <v>#N/A</v>
      </c>
      <c r="I223" s="176" t="e" cm="1">
        <f t="array" ref="I223">_xlfn.XLOOKUP(I$1,'PY1 Data(H)'!$A$1:$BR$1,_xlfn.XLOOKUP($A223,'PY1 Data(H)'!$A$1:$A$288,'PY1 Data(H)'!$A$1:$BR$288))</f>
        <v>#N/A</v>
      </c>
      <c r="J223" s="176" t="e" cm="1">
        <f t="array" ref="J223">_xlfn.XLOOKUP(J$1,'PY1 Data(H)'!$A$1:$BR$1,_xlfn.XLOOKUP($A223,'PY1 Data(H)'!$A$1:$A$288,'PY1 Data(H)'!$A$1:$BR$288))</f>
        <v>#N/A</v>
      </c>
      <c r="K223" s="176" t="e" cm="1">
        <f t="array" ref="K223">_xlfn.XLOOKUP(K$1,'PY1 Data(H)'!$A$1:$BR$1,_xlfn.XLOOKUP($A223,'PY1 Data(H)'!$A$1:$A$288,'PY1 Data(H)'!$A$1:$BR$288))</f>
        <v>#N/A</v>
      </c>
      <c r="L223" s="176" t="e" cm="1">
        <f t="array" ref="L223">_xlfn.XLOOKUP(L$1,'PY1 Data(H)'!$A$1:$BR$1,_xlfn.XLOOKUP($A223,'PY1 Data(H)'!$A$1:$A$288,'PY1 Data(H)'!$A$1:$BR$288))</f>
        <v>#N/A</v>
      </c>
      <c r="M223" s="176" t="e" cm="1">
        <f t="array" ref="M223">_xlfn.XLOOKUP(M$1,'PY1 Data(H)'!$A$1:$BR$1,_xlfn.XLOOKUP($A223,'PY1 Data(H)'!$A$1:$A$288,'PY1 Data(H)'!$A$1:$BR$288))</f>
        <v>#N/A</v>
      </c>
      <c r="N223" s="176" t="e" cm="1">
        <f t="array" ref="N223">_xlfn.XLOOKUP(N$1,'PY1 Data(H)'!$A$1:$BR$1,_xlfn.XLOOKUP($A223,'PY1 Data(H)'!$A$1:$A$288,'PY1 Data(H)'!$A$1:$BR$288))</f>
        <v>#N/A</v>
      </c>
      <c r="O223" s="176" t="e" cm="1">
        <f t="array" ref="O223">_xlfn.XLOOKUP(O$1,'PY1 Data(H)'!$A$1:$BR$1,_xlfn.XLOOKUP($A223,'PY1 Data(H)'!$A$1:$A$288,'PY1 Data(H)'!$A$1:$BR$288))</f>
        <v>#N/A</v>
      </c>
      <c r="P223" s="176" t="e" cm="1">
        <f t="array" ref="P223">_xlfn.XLOOKUP(P$1,'PY1 Data(H)'!$A$1:$BR$1,_xlfn.XLOOKUP($A223,'PY1 Data(H)'!$A$1:$A$288,'PY1 Data(H)'!$A$1:$BR$288))</f>
        <v>#N/A</v>
      </c>
      <c r="Q223" s="176" t="e" cm="1">
        <f t="array" ref="Q223">_xlfn.XLOOKUP(Q$1,'PY1 Data(H)'!$A$1:$BR$1,_xlfn.XLOOKUP($A223,'PY1 Data(H)'!$A$1:$A$288,'PY1 Data(H)'!$A$1:$BR$288))</f>
        <v>#N/A</v>
      </c>
      <c r="R223" s="176" t="e" cm="1">
        <f t="array" ref="R223">_xlfn.XLOOKUP(R$1,'PY1 Data(H)'!$A$1:$BR$1,_xlfn.XLOOKUP($A223,'PY1 Data(H)'!$A$1:$A$288,'PY1 Data(H)'!$A$1:$BR$288))</f>
        <v>#N/A</v>
      </c>
      <c r="S223" s="176" t="e" cm="1">
        <f t="array" ref="S223">_xlfn.XLOOKUP(S$1,'PY1 Data(H)'!$A$1:$BR$1,_xlfn.XLOOKUP($A223,'PY1 Data(H)'!$A$1:$A$288,'PY1 Data(H)'!$A$1:$BR$288))</f>
        <v>#N/A</v>
      </c>
      <c r="T223" s="176" t="e" cm="1">
        <f t="array" ref="T223">_xlfn.XLOOKUP(T$1,'PY1 Data(H)'!$A$1:$BR$1,_xlfn.XLOOKUP($A223,'PY1 Data(H)'!$A$1:$A$288,'PY1 Data(H)'!$A$1:$BR$288))</f>
        <v>#N/A</v>
      </c>
      <c r="U223" s="176" t="e" cm="1">
        <f t="array" ref="U223">_xlfn.XLOOKUP(U$1,'PY1 Data(H)'!$A$1:$BR$1,_xlfn.XLOOKUP($A223,'PY1 Data(H)'!$A$1:$A$288,'PY1 Data(H)'!$A$1:$BR$288))</f>
        <v>#N/A</v>
      </c>
      <c r="V223" s="176" t="e" cm="1">
        <f t="array" ref="V223">_xlfn.XLOOKUP(V$1,'PY1 Data(H)'!$A$1:$BR$1,_xlfn.XLOOKUP($A223,'PY1 Data(H)'!$A$1:$A$288,'PY1 Data(H)'!$A$1:$BR$288))</f>
        <v>#N/A</v>
      </c>
      <c r="W223" s="176" t="e" cm="1">
        <f t="array" ref="W223">_xlfn.XLOOKUP(W$1,'PY1 Data(H)'!$A$1:$BR$1,_xlfn.XLOOKUP($A223,'PY1 Data(H)'!$A$1:$A$288,'PY1 Data(H)'!$A$1:$BR$288))</f>
        <v>#N/A</v>
      </c>
      <c r="X223" s="176" t="e" cm="1">
        <f t="array" ref="X223">_xlfn.XLOOKUP(X$1,'PY1 Data(H)'!$A$1:$BR$1,_xlfn.XLOOKUP($A223,'PY1 Data(H)'!$A$1:$A$288,'PY1 Data(H)'!$A$1:$BR$288))</f>
        <v>#N/A</v>
      </c>
      <c r="Y223" s="176" t="e" cm="1">
        <f t="array" ref="Y223">_xlfn.XLOOKUP(Y$1,'PY1 Data(H)'!$A$1:$BR$1,_xlfn.XLOOKUP($A223,'PY1 Data(H)'!$A$1:$A$288,'PY1 Data(H)'!$A$1:$BR$288))</f>
        <v>#N/A</v>
      </c>
      <c r="Z223" s="176" t="e" cm="1">
        <f t="array" ref="Z223">_xlfn.XLOOKUP(Z$1,'PY1 Data(H)'!$A$1:$BR$1,_xlfn.XLOOKUP($A223,'PY1 Data(H)'!$A$1:$A$288,'PY1 Data(H)'!$A$1:$BR$288))</f>
        <v>#N/A</v>
      </c>
      <c r="AA223" s="176" t="e" cm="1">
        <f t="array" ref="AA223">_xlfn.XLOOKUP(AA$1,'PY1 Data(H)'!$A$1:$BR$1,_xlfn.XLOOKUP($A223,'PY1 Data(H)'!$A$1:$A$288,'PY1 Data(H)'!$A$1:$BR$288))</f>
        <v>#N/A</v>
      </c>
      <c r="AB223" s="176" t="e" cm="1">
        <f t="array" ref="AB223">_xlfn.XLOOKUP(AB$1,'PY1 Data(H)'!$A$1:$BR$1,_xlfn.XLOOKUP($A223,'PY1 Data(H)'!$A$1:$A$288,'PY1 Data(H)'!$A$1:$BR$288))</f>
        <v>#N/A</v>
      </c>
      <c r="AC223" s="176" t="e" cm="1">
        <f t="array" ref="AC223">_xlfn.XLOOKUP(AC$1,'PY1 Data(H)'!$A$1:$BR$1,_xlfn.XLOOKUP($A223,'PY1 Data(H)'!$A$1:$A$288,'PY1 Data(H)'!$A$1:$BR$288))</f>
        <v>#N/A</v>
      </c>
      <c r="AD223" s="176" t="e" cm="1">
        <f t="array" ref="AD223">_xlfn.XLOOKUP(AD$1,'PY1 Data(H)'!$A$1:$BR$1,_xlfn.XLOOKUP($A223,'PY1 Data(H)'!$A$1:$A$288,'PY1 Data(H)'!$A$1:$BR$288))</f>
        <v>#N/A</v>
      </c>
      <c r="AE223" s="176" t="e" cm="1">
        <f t="array" ref="AE223">_xlfn.XLOOKUP(AE$1,'PY1 Data(H)'!$A$1:$BR$1,_xlfn.XLOOKUP($A223,'PY1 Data(H)'!$A$1:$A$288,'PY1 Data(H)'!$A$1:$BR$288))</f>
        <v>#N/A</v>
      </c>
      <c r="AF223" s="176" t="e" cm="1">
        <f t="array" ref="AF223">_xlfn.XLOOKUP(AF$1,'PY1 Data(H)'!$A$1:$BR$1,_xlfn.XLOOKUP($A223,'PY1 Data(H)'!$A$1:$A$288,'PY1 Data(H)'!$A$1:$BR$288))</f>
        <v>#N/A</v>
      </c>
      <c r="AG223" s="176" t="e" cm="1">
        <f t="array" ref="AG223">_xlfn.XLOOKUP(AG$1,'PY1 Data(H)'!$A$1:$BR$1,_xlfn.XLOOKUP($A223,'PY1 Data(H)'!$A$1:$A$288,'PY1 Data(H)'!$A$1:$BR$288))</f>
        <v>#N/A</v>
      </c>
      <c r="AH223" s="176" t="e" cm="1">
        <f t="array" ref="AH223">_xlfn.XLOOKUP(AH$1,'PY1 Data(H)'!$A$1:$BR$1,_xlfn.XLOOKUP($A223,'PY1 Data(H)'!$A$1:$A$288,'PY1 Data(H)'!$A$1:$BR$288))</f>
        <v>#N/A</v>
      </c>
      <c r="AI223" s="176" t="e" cm="1">
        <f t="array" ref="AI223">_xlfn.XLOOKUP(AI$1,'PY1 Data(H)'!$A$1:$BR$1,_xlfn.XLOOKUP($A223,'PY1 Data(H)'!$A$1:$A$288,'PY1 Data(H)'!$A$1:$BR$288))</f>
        <v>#N/A</v>
      </c>
      <c r="AJ223" s="176" t="e" cm="1">
        <f t="array" ref="AJ223">_xlfn.XLOOKUP(AJ$1,'PY1 Data(H)'!$A$1:$BR$1,_xlfn.XLOOKUP($A223,'PY1 Data(H)'!$A$1:$A$288,'PY1 Data(H)'!$A$1:$BR$288))</f>
        <v>#N/A</v>
      </c>
      <c r="AK223" s="176" t="e" cm="1">
        <f t="array" ref="AK223">_xlfn.XLOOKUP(AK$1,'PY1 Data(H)'!$A$1:$BR$1,_xlfn.XLOOKUP($A223,'PY1 Data(H)'!$A$1:$A$288,'PY1 Data(H)'!$A$1:$BR$288))</f>
        <v>#N/A</v>
      </c>
      <c r="AL223" s="176" t="e" cm="1">
        <f t="array" ref="AL223">_xlfn.XLOOKUP(AL$1,'PY1 Data(H)'!$A$1:$BR$1,_xlfn.XLOOKUP($A223,'PY1 Data(H)'!$A$1:$A$288,'PY1 Data(H)'!$A$1:$BR$288))</f>
        <v>#N/A</v>
      </c>
      <c r="AM223" s="176" t="e" cm="1">
        <f t="array" ref="AM223">_xlfn.XLOOKUP(AM$1,'PY1 Data(H)'!$A$1:$BR$1,_xlfn.XLOOKUP($A223,'PY1 Data(H)'!$A$1:$A$288,'PY1 Data(H)'!$A$1:$BR$288))</f>
        <v>#N/A</v>
      </c>
      <c r="AN223" s="176" t="e" cm="1">
        <f t="array" ref="AN223">_xlfn.XLOOKUP(AN$1,'PY1 Data(H)'!$A$1:$BR$1,_xlfn.XLOOKUP($A223,'PY1 Data(H)'!$A$1:$A$288,'PY1 Data(H)'!$A$1:$BR$288))</f>
        <v>#N/A</v>
      </c>
      <c r="AO223" s="176" t="e" cm="1">
        <f t="array" ref="AO223">_xlfn.XLOOKUP(AO$1,'PY1 Data(H)'!$A$1:$BR$1,_xlfn.XLOOKUP($A223,'PY1 Data(H)'!$A$1:$A$288,'PY1 Data(H)'!$A$1:$BR$288))</f>
        <v>#N/A</v>
      </c>
      <c r="AP223" s="176" t="e" cm="1">
        <f t="array" ref="AP223">_xlfn.XLOOKUP(AP$1,'PY1 Data(H)'!$A$1:$BR$1,_xlfn.XLOOKUP($A223,'PY1 Data(H)'!$A$1:$A$288,'PY1 Data(H)'!$A$1:$BR$288))</f>
        <v>#N/A</v>
      </c>
      <c r="AQ223" s="176" t="e" cm="1">
        <f t="array" ref="AQ223">_xlfn.XLOOKUP(AQ$1,'PY1 Data(H)'!$A$1:$BR$1,_xlfn.XLOOKUP($A223,'PY1 Data(H)'!$A$1:$A$288,'PY1 Data(H)'!$A$1:$BR$288))</f>
        <v>#N/A</v>
      </c>
      <c r="AR223" s="176" t="e" cm="1">
        <f t="array" ref="AR223">_xlfn.XLOOKUP(AR$1,'PY1 Data(H)'!$A$1:$BR$1,_xlfn.XLOOKUP($A223,'PY1 Data(H)'!$A$1:$A$288,'PY1 Data(H)'!$A$1:$BR$288))</f>
        <v>#N/A</v>
      </c>
      <c r="AS223" s="176" t="e" cm="1">
        <f t="array" ref="AS223">_xlfn.XLOOKUP(AS$1,'PY1 Data(H)'!$A$1:$BR$1,_xlfn.XLOOKUP($A223,'PY1 Data(H)'!$A$1:$A$288,'PY1 Data(H)'!$A$1:$BR$288))</f>
        <v>#N/A</v>
      </c>
      <c r="AT223" s="176" t="e" cm="1">
        <f t="array" ref="AT223">_xlfn.XLOOKUP(AT$1,'PY1 Data(H)'!$A$1:$BR$1,_xlfn.XLOOKUP($A223,'PY1 Data(H)'!$A$1:$A$288,'PY1 Data(H)'!$A$1:$BR$288))</f>
        <v>#N/A</v>
      </c>
      <c r="AU223" s="176" t="e" cm="1">
        <f t="array" ref="AU223">_xlfn.XLOOKUP(AU$1,'PY1 Data(H)'!$A$1:$BR$1,_xlfn.XLOOKUP($A223,'PY1 Data(H)'!$A$1:$A$288,'PY1 Data(H)'!$A$1:$BR$288))</f>
        <v>#N/A</v>
      </c>
      <c r="AV223" s="176" t="e" cm="1">
        <f t="array" ref="AV223">_xlfn.XLOOKUP(AV$1,'PY1 Data(H)'!$A$1:$BR$1,_xlfn.XLOOKUP($A223,'PY1 Data(H)'!$A$1:$A$288,'PY1 Data(H)'!$A$1:$BR$288))</f>
        <v>#N/A</v>
      </c>
      <c r="AW223" s="176" t="e" cm="1">
        <f t="array" ref="AW223">_xlfn.XLOOKUP(AW$1,'PY1 Data(H)'!$A$1:$BR$1,_xlfn.XLOOKUP($A223,'PY1 Data(H)'!$A$1:$A$288,'PY1 Data(H)'!$A$1:$BR$288))</f>
        <v>#N/A</v>
      </c>
      <c r="AX223" s="176" t="e" cm="1">
        <f t="array" ref="AX223">_xlfn.XLOOKUP(AX$1,'PY1 Data(H)'!$A$1:$BR$1,_xlfn.XLOOKUP($A223,'PY1 Data(H)'!$A$1:$A$288,'PY1 Data(H)'!$A$1:$BR$288))</f>
        <v>#N/A</v>
      </c>
      <c r="AY223" s="176" t="e" cm="1">
        <f t="array" ref="AY223">_xlfn.XLOOKUP(AY$1,'PY1 Data(H)'!$A$1:$BR$1,_xlfn.XLOOKUP($A223,'PY1 Data(H)'!$A$1:$A$288,'PY1 Data(H)'!$A$1:$BR$288))</f>
        <v>#N/A</v>
      </c>
      <c r="AZ223" s="176" t="e" cm="1">
        <f t="array" ref="AZ223">_xlfn.XLOOKUP(AZ$1,'PY1 Data(H)'!$A$1:$BR$1,_xlfn.XLOOKUP($A223,'PY1 Data(H)'!$A$1:$A$288,'PY1 Data(H)'!$A$1:$BR$288))</f>
        <v>#N/A</v>
      </c>
    </row>
    <row r="224" spans="1:52" x14ac:dyDescent="0.3">
      <c r="D224" s="176" t="e" cm="1">
        <f t="array" ref="D224">_xlfn.XLOOKUP(D$1,'PY1 Data(H)'!$A$1:$BR$1,_xlfn.XLOOKUP($A224,'PY1 Data(H)'!$A$1:$A$288,'PY1 Data(H)'!$A$1:$BR$288))</f>
        <v>#N/A</v>
      </c>
      <c r="E224" s="176" t="e" cm="1">
        <f t="array" ref="E224">_xlfn.XLOOKUP(E$1,'PY1 Data(H)'!$A$1:$BR$1,_xlfn.XLOOKUP($A224,'PY1 Data(H)'!$A$1:$A$288,'PY1 Data(H)'!$A$1:$BR$288))</f>
        <v>#N/A</v>
      </c>
      <c r="F224" s="176" t="e" cm="1">
        <f t="array" ref="F224">_xlfn.XLOOKUP(F$1,'PY1 Data(H)'!$A$1:$BR$1,_xlfn.XLOOKUP($A224,'PY1 Data(H)'!$A$1:$A$288,'PY1 Data(H)'!$A$1:$BR$288))</f>
        <v>#N/A</v>
      </c>
      <c r="G224" s="176" t="e" cm="1">
        <f t="array" ref="G224">_xlfn.XLOOKUP(G$1,'PY1 Data(H)'!$A$1:$BR$1,_xlfn.XLOOKUP($A224,'PY1 Data(H)'!$A$1:$A$288,'PY1 Data(H)'!$A$1:$BR$288))</f>
        <v>#N/A</v>
      </c>
      <c r="H224" s="176" t="e" cm="1">
        <f t="array" ref="H224">_xlfn.XLOOKUP(H$1,'PY1 Data(H)'!$A$1:$BR$1,_xlfn.XLOOKUP($A224,'PY1 Data(H)'!$A$1:$A$288,'PY1 Data(H)'!$A$1:$BR$288))</f>
        <v>#N/A</v>
      </c>
      <c r="I224" s="176" t="e" cm="1">
        <f t="array" ref="I224">_xlfn.XLOOKUP(I$1,'PY1 Data(H)'!$A$1:$BR$1,_xlfn.XLOOKUP($A224,'PY1 Data(H)'!$A$1:$A$288,'PY1 Data(H)'!$A$1:$BR$288))</f>
        <v>#N/A</v>
      </c>
      <c r="J224" s="176" t="e" cm="1">
        <f t="array" ref="J224">_xlfn.XLOOKUP(J$1,'PY1 Data(H)'!$A$1:$BR$1,_xlfn.XLOOKUP($A224,'PY1 Data(H)'!$A$1:$A$288,'PY1 Data(H)'!$A$1:$BR$288))</f>
        <v>#N/A</v>
      </c>
      <c r="K224" s="176" t="e" cm="1">
        <f t="array" ref="K224">_xlfn.XLOOKUP(K$1,'PY1 Data(H)'!$A$1:$BR$1,_xlfn.XLOOKUP($A224,'PY1 Data(H)'!$A$1:$A$288,'PY1 Data(H)'!$A$1:$BR$288))</f>
        <v>#N/A</v>
      </c>
      <c r="L224" s="176" t="e" cm="1">
        <f t="array" ref="L224">_xlfn.XLOOKUP(L$1,'PY1 Data(H)'!$A$1:$BR$1,_xlfn.XLOOKUP($A224,'PY1 Data(H)'!$A$1:$A$288,'PY1 Data(H)'!$A$1:$BR$288))</f>
        <v>#N/A</v>
      </c>
      <c r="M224" s="176" t="e" cm="1">
        <f t="array" ref="M224">_xlfn.XLOOKUP(M$1,'PY1 Data(H)'!$A$1:$BR$1,_xlfn.XLOOKUP($A224,'PY1 Data(H)'!$A$1:$A$288,'PY1 Data(H)'!$A$1:$BR$288))</f>
        <v>#N/A</v>
      </c>
      <c r="N224" s="176" t="e" cm="1">
        <f t="array" ref="N224">_xlfn.XLOOKUP(N$1,'PY1 Data(H)'!$A$1:$BR$1,_xlfn.XLOOKUP($A224,'PY1 Data(H)'!$A$1:$A$288,'PY1 Data(H)'!$A$1:$BR$288))</f>
        <v>#N/A</v>
      </c>
      <c r="O224" s="176" t="e" cm="1">
        <f t="array" ref="O224">_xlfn.XLOOKUP(O$1,'PY1 Data(H)'!$A$1:$BR$1,_xlfn.XLOOKUP($A224,'PY1 Data(H)'!$A$1:$A$288,'PY1 Data(H)'!$A$1:$BR$288))</f>
        <v>#N/A</v>
      </c>
      <c r="P224" s="176" t="e" cm="1">
        <f t="array" ref="P224">_xlfn.XLOOKUP(P$1,'PY1 Data(H)'!$A$1:$BR$1,_xlfn.XLOOKUP($A224,'PY1 Data(H)'!$A$1:$A$288,'PY1 Data(H)'!$A$1:$BR$288))</f>
        <v>#N/A</v>
      </c>
      <c r="Q224" s="176" t="e" cm="1">
        <f t="array" ref="Q224">_xlfn.XLOOKUP(Q$1,'PY1 Data(H)'!$A$1:$BR$1,_xlfn.XLOOKUP($A224,'PY1 Data(H)'!$A$1:$A$288,'PY1 Data(H)'!$A$1:$BR$288))</f>
        <v>#N/A</v>
      </c>
      <c r="R224" s="176" t="e" cm="1">
        <f t="array" ref="R224">_xlfn.XLOOKUP(R$1,'PY1 Data(H)'!$A$1:$BR$1,_xlfn.XLOOKUP($A224,'PY1 Data(H)'!$A$1:$A$288,'PY1 Data(H)'!$A$1:$BR$288))</f>
        <v>#N/A</v>
      </c>
      <c r="S224" s="176" t="e" cm="1">
        <f t="array" ref="S224">_xlfn.XLOOKUP(S$1,'PY1 Data(H)'!$A$1:$BR$1,_xlfn.XLOOKUP($A224,'PY1 Data(H)'!$A$1:$A$288,'PY1 Data(H)'!$A$1:$BR$288))</f>
        <v>#N/A</v>
      </c>
      <c r="T224" s="176" t="e" cm="1">
        <f t="array" ref="T224">_xlfn.XLOOKUP(T$1,'PY1 Data(H)'!$A$1:$BR$1,_xlfn.XLOOKUP($A224,'PY1 Data(H)'!$A$1:$A$288,'PY1 Data(H)'!$A$1:$BR$288))</f>
        <v>#N/A</v>
      </c>
      <c r="U224" s="176" t="e" cm="1">
        <f t="array" ref="U224">_xlfn.XLOOKUP(U$1,'PY1 Data(H)'!$A$1:$BR$1,_xlfn.XLOOKUP($A224,'PY1 Data(H)'!$A$1:$A$288,'PY1 Data(H)'!$A$1:$BR$288))</f>
        <v>#N/A</v>
      </c>
      <c r="V224" s="176" t="e" cm="1">
        <f t="array" ref="V224">_xlfn.XLOOKUP(V$1,'PY1 Data(H)'!$A$1:$BR$1,_xlfn.XLOOKUP($A224,'PY1 Data(H)'!$A$1:$A$288,'PY1 Data(H)'!$A$1:$BR$288))</f>
        <v>#N/A</v>
      </c>
      <c r="W224" s="176" t="e" cm="1">
        <f t="array" ref="W224">_xlfn.XLOOKUP(W$1,'PY1 Data(H)'!$A$1:$BR$1,_xlfn.XLOOKUP($A224,'PY1 Data(H)'!$A$1:$A$288,'PY1 Data(H)'!$A$1:$BR$288))</f>
        <v>#N/A</v>
      </c>
      <c r="X224" s="176" t="e" cm="1">
        <f t="array" ref="X224">_xlfn.XLOOKUP(X$1,'PY1 Data(H)'!$A$1:$BR$1,_xlfn.XLOOKUP($A224,'PY1 Data(H)'!$A$1:$A$288,'PY1 Data(H)'!$A$1:$BR$288))</f>
        <v>#N/A</v>
      </c>
      <c r="Y224" s="176" t="e" cm="1">
        <f t="array" ref="Y224">_xlfn.XLOOKUP(Y$1,'PY1 Data(H)'!$A$1:$BR$1,_xlfn.XLOOKUP($A224,'PY1 Data(H)'!$A$1:$A$288,'PY1 Data(H)'!$A$1:$BR$288))</f>
        <v>#N/A</v>
      </c>
      <c r="Z224" s="176" t="e" cm="1">
        <f t="array" ref="Z224">_xlfn.XLOOKUP(Z$1,'PY1 Data(H)'!$A$1:$BR$1,_xlfn.XLOOKUP($A224,'PY1 Data(H)'!$A$1:$A$288,'PY1 Data(H)'!$A$1:$BR$288))</f>
        <v>#N/A</v>
      </c>
      <c r="AA224" s="176" t="e" cm="1">
        <f t="array" ref="AA224">_xlfn.XLOOKUP(AA$1,'PY1 Data(H)'!$A$1:$BR$1,_xlfn.XLOOKUP($A224,'PY1 Data(H)'!$A$1:$A$288,'PY1 Data(H)'!$A$1:$BR$288))</f>
        <v>#N/A</v>
      </c>
      <c r="AB224" s="176" t="e" cm="1">
        <f t="array" ref="AB224">_xlfn.XLOOKUP(AB$1,'PY1 Data(H)'!$A$1:$BR$1,_xlfn.XLOOKUP($A224,'PY1 Data(H)'!$A$1:$A$288,'PY1 Data(H)'!$A$1:$BR$288))</f>
        <v>#N/A</v>
      </c>
      <c r="AC224" s="176" t="e" cm="1">
        <f t="array" ref="AC224">_xlfn.XLOOKUP(AC$1,'PY1 Data(H)'!$A$1:$BR$1,_xlfn.XLOOKUP($A224,'PY1 Data(H)'!$A$1:$A$288,'PY1 Data(H)'!$A$1:$BR$288))</f>
        <v>#N/A</v>
      </c>
      <c r="AD224" s="176" t="e" cm="1">
        <f t="array" ref="AD224">_xlfn.XLOOKUP(AD$1,'PY1 Data(H)'!$A$1:$BR$1,_xlfn.XLOOKUP($A224,'PY1 Data(H)'!$A$1:$A$288,'PY1 Data(H)'!$A$1:$BR$288))</f>
        <v>#N/A</v>
      </c>
      <c r="AE224" s="176" t="e" cm="1">
        <f t="array" ref="AE224">_xlfn.XLOOKUP(AE$1,'PY1 Data(H)'!$A$1:$BR$1,_xlfn.XLOOKUP($A224,'PY1 Data(H)'!$A$1:$A$288,'PY1 Data(H)'!$A$1:$BR$288))</f>
        <v>#N/A</v>
      </c>
      <c r="AF224" s="176" t="e" cm="1">
        <f t="array" ref="AF224">_xlfn.XLOOKUP(AF$1,'PY1 Data(H)'!$A$1:$BR$1,_xlfn.XLOOKUP($A224,'PY1 Data(H)'!$A$1:$A$288,'PY1 Data(H)'!$A$1:$BR$288))</f>
        <v>#N/A</v>
      </c>
      <c r="AG224" s="176" t="e" cm="1">
        <f t="array" ref="AG224">_xlfn.XLOOKUP(AG$1,'PY1 Data(H)'!$A$1:$BR$1,_xlfn.XLOOKUP($A224,'PY1 Data(H)'!$A$1:$A$288,'PY1 Data(H)'!$A$1:$BR$288))</f>
        <v>#N/A</v>
      </c>
      <c r="AH224" s="176" t="e" cm="1">
        <f t="array" ref="AH224">_xlfn.XLOOKUP(AH$1,'PY1 Data(H)'!$A$1:$BR$1,_xlfn.XLOOKUP($A224,'PY1 Data(H)'!$A$1:$A$288,'PY1 Data(H)'!$A$1:$BR$288))</f>
        <v>#N/A</v>
      </c>
      <c r="AI224" s="176" t="e" cm="1">
        <f t="array" ref="AI224">_xlfn.XLOOKUP(AI$1,'PY1 Data(H)'!$A$1:$BR$1,_xlfn.XLOOKUP($A224,'PY1 Data(H)'!$A$1:$A$288,'PY1 Data(H)'!$A$1:$BR$288))</f>
        <v>#N/A</v>
      </c>
      <c r="AJ224" s="176" t="e" cm="1">
        <f t="array" ref="AJ224">_xlfn.XLOOKUP(AJ$1,'PY1 Data(H)'!$A$1:$BR$1,_xlfn.XLOOKUP($A224,'PY1 Data(H)'!$A$1:$A$288,'PY1 Data(H)'!$A$1:$BR$288))</f>
        <v>#N/A</v>
      </c>
      <c r="AK224" s="176" t="e" cm="1">
        <f t="array" ref="AK224">_xlfn.XLOOKUP(AK$1,'PY1 Data(H)'!$A$1:$BR$1,_xlfn.XLOOKUP($A224,'PY1 Data(H)'!$A$1:$A$288,'PY1 Data(H)'!$A$1:$BR$288))</f>
        <v>#N/A</v>
      </c>
      <c r="AL224" s="176" t="e" cm="1">
        <f t="array" ref="AL224">_xlfn.XLOOKUP(AL$1,'PY1 Data(H)'!$A$1:$BR$1,_xlfn.XLOOKUP($A224,'PY1 Data(H)'!$A$1:$A$288,'PY1 Data(H)'!$A$1:$BR$288))</f>
        <v>#N/A</v>
      </c>
      <c r="AM224" s="176" t="e" cm="1">
        <f t="array" ref="AM224">_xlfn.XLOOKUP(AM$1,'PY1 Data(H)'!$A$1:$BR$1,_xlfn.XLOOKUP($A224,'PY1 Data(H)'!$A$1:$A$288,'PY1 Data(H)'!$A$1:$BR$288))</f>
        <v>#N/A</v>
      </c>
      <c r="AN224" s="176" t="e" cm="1">
        <f t="array" ref="AN224">_xlfn.XLOOKUP(AN$1,'PY1 Data(H)'!$A$1:$BR$1,_xlfn.XLOOKUP($A224,'PY1 Data(H)'!$A$1:$A$288,'PY1 Data(H)'!$A$1:$BR$288))</f>
        <v>#N/A</v>
      </c>
      <c r="AO224" s="176" t="e" cm="1">
        <f t="array" ref="AO224">_xlfn.XLOOKUP(AO$1,'PY1 Data(H)'!$A$1:$BR$1,_xlfn.XLOOKUP($A224,'PY1 Data(H)'!$A$1:$A$288,'PY1 Data(H)'!$A$1:$BR$288))</f>
        <v>#N/A</v>
      </c>
      <c r="AP224" s="176" t="e" cm="1">
        <f t="array" ref="AP224">_xlfn.XLOOKUP(AP$1,'PY1 Data(H)'!$A$1:$BR$1,_xlfn.XLOOKUP($A224,'PY1 Data(H)'!$A$1:$A$288,'PY1 Data(H)'!$A$1:$BR$288))</f>
        <v>#N/A</v>
      </c>
      <c r="AQ224" s="176" t="e" cm="1">
        <f t="array" ref="AQ224">_xlfn.XLOOKUP(AQ$1,'PY1 Data(H)'!$A$1:$BR$1,_xlfn.XLOOKUP($A224,'PY1 Data(H)'!$A$1:$A$288,'PY1 Data(H)'!$A$1:$BR$288))</f>
        <v>#N/A</v>
      </c>
      <c r="AR224" s="176" t="e" cm="1">
        <f t="array" ref="AR224">_xlfn.XLOOKUP(AR$1,'PY1 Data(H)'!$A$1:$BR$1,_xlfn.XLOOKUP($A224,'PY1 Data(H)'!$A$1:$A$288,'PY1 Data(H)'!$A$1:$BR$288))</f>
        <v>#N/A</v>
      </c>
      <c r="AS224" s="176" t="e" cm="1">
        <f t="array" ref="AS224">_xlfn.XLOOKUP(AS$1,'PY1 Data(H)'!$A$1:$BR$1,_xlfn.XLOOKUP($A224,'PY1 Data(H)'!$A$1:$A$288,'PY1 Data(H)'!$A$1:$BR$288))</f>
        <v>#N/A</v>
      </c>
      <c r="AT224" s="176" t="e" cm="1">
        <f t="array" ref="AT224">_xlfn.XLOOKUP(AT$1,'PY1 Data(H)'!$A$1:$BR$1,_xlfn.XLOOKUP($A224,'PY1 Data(H)'!$A$1:$A$288,'PY1 Data(H)'!$A$1:$BR$288))</f>
        <v>#N/A</v>
      </c>
      <c r="AU224" s="176" t="e" cm="1">
        <f t="array" ref="AU224">_xlfn.XLOOKUP(AU$1,'PY1 Data(H)'!$A$1:$BR$1,_xlfn.XLOOKUP($A224,'PY1 Data(H)'!$A$1:$A$288,'PY1 Data(H)'!$A$1:$BR$288))</f>
        <v>#N/A</v>
      </c>
      <c r="AV224" s="176" t="e" cm="1">
        <f t="array" ref="AV224">_xlfn.XLOOKUP(AV$1,'PY1 Data(H)'!$A$1:$BR$1,_xlfn.XLOOKUP($A224,'PY1 Data(H)'!$A$1:$A$288,'PY1 Data(H)'!$A$1:$BR$288))</f>
        <v>#N/A</v>
      </c>
      <c r="AW224" s="176" t="e" cm="1">
        <f t="array" ref="AW224">_xlfn.XLOOKUP(AW$1,'PY1 Data(H)'!$A$1:$BR$1,_xlfn.XLOOKUP($A224,'PY1 Data(H)'!$A$1:$A$288,'PY1 Data(H)'!$A$1:$BR$288))</f>
        <v>#N/A</v>
      </c>
      <c r="AX224" s="176" t="e" cm="1">
        <f t="array" ref="AX224">_xlfn.XLOOKUP(AX$1,'PY1 Data(H)'!$A$1:$BR$1,_xlfn.XLOOKUP($A224,'PY1 Data(H)'!$A$1:$A$288,'PY1 Data(H)'!$A$1:$BR$288))</f>
        <v>#N/A</v>
      </c>
      <c r="AY224" s="176" t="e" cm="1">
        <f t="array" ref="AY224">_xlfn.XLOOKUP(AY$1,'PY1 Data(H)'!$A$1:$BR$1,_xlfn.XLOOKUP($A224,'PY1 Data(H)'!$A$1:$A$288,'PY1 Data(H)'!$A$1:$BR$288))</f>
        <v>#N/A</v>
      </c>
      <c r="AZ224" s="176" t="e" cm="1">
        <f t="array" ref="AZ224">_xlfn.XLOOKUP(AZ$1,'PY1 Data(H)'!$A$1:$BR$1,_xlfn.XLOOKUP($A224,'PY1 Data(H)'!$A$1:$A$288,'PY1 Data(H)'!$A$1:$BR$288))</f>
        <v>#N/A</v>
      </c>
    </row>
    <row r="225" spans="1:52" x14ac:dyDescent="0.3">
      <c r="A225">
        <v>6</v>
      </c>
      <c r="D225" s="176" cm="1">
        <f t="array" ref="D225">_xlfn.XLOOKUP(D$1,'PY1 Data(H)'!$A$1:$BR$1,_xlfn.XLOOKUP($A225,'PY1 Data(H)'!$A$1:$A$288,'PY1 Data(H)'!$A$1:$BR$288))</f>
        <v>0</v>
      </c>
      <c r="E225" s="176" cm="1">
        <f t="array" ref="E225">_xlfn.XLOOKUP(E$1,'PY1 Data(H)'!$A$1:$BR$1,_xlfn.XLOOKUP($A225,'PY1 Data(H)'!$A$1:$A$288,'PY1 Data(H)'!$A$1:$BR$288))</f>
        <v>0</v>
      </c>
      <c r="F225" s="176" cm="1">
        <f t="array" ref="F225">_xlfn.XLOOKUP(F$1,'PY1 Data(H)'!$A$1:$BR$1,_xlfn.XLOOKUP($A225,'PY1 Data(H)'!$A$1:$A$288,'PY1 Data(H)'!$A$1:$BR$288))</f>
        <v>0</v>
      </c>
      <c r="G225" s="176" cm="1">
        <f t="array" ref="G225">_xlfn.XLOOKUP(G$1,'PY1 Data(H)'!$A$1:$BR$1,_xlfn.XLOOKUP($A225,'PY1 Data(H)'!$A$1:$A$288,'PY1 Data(H)'!$A$1:$BR$288))</f>
        <v>0</v>
      </c>
      <c r="H225" s="176" cm="1">
        <f t="array" ref="H225">_xlfn.XLOOKUP(H$1,'PY1 Data(H)'!$A$1:$BR$1,_xlfn.XLOOKUP($A225,'PY1 Data(H)'!$A$1:$A$288,'PY1 Data(H)'!$A$1:$BR$288))</f>
        <v>0</v>
      </c>
      <c r="I225" s="176" cm="1">
        <f t="array" ref="I225">_xlfn.XLOOKUP(I$1,'PY1 Data(H)'!$A$1:$BR$1,_xlfn.XLOOKUP($A225,'PY1 Data(H)'!$A$1:$A$288,'PY1 Data(H)'!$A$1:$BR$288))</f>
        <v>0</v>
      </c>
      <c r="J225" s="176" cm="1">
        <f t="array" ref="J225">_xlfn.XLOOKUP(J$1,'PY1 Data(H)'!$A$1:$BR$1,_xlfn.XLOOKUP($A225,'PY1 Data(H)'!$A$1:$A$288,'PY1 Data(H)'!$A$1:$BR$288))</f>
        <v>0</v>
      </c>
      <c r="K225" s="176" cm="1">
        <f t="array" ref="K225">_xlfn.XLOOKUP(K$1,'PY1 Data(H)'!$A$1:$BR$1,_xlfn.XLOOKUP($A225,'PY1 Data(H)'!$A$1:$A$288,'PY1 Data(H)'!$A$1:$BR$288))</f>
        <v>0</v>
      </c>
      <c r="L225" s="176" cm="1">
        <f t="array" ref="L225">_xlfn.XLOOKUP(L$1,'PY1 Data(H)'!$A$1:$BR$1,_xlfn.XLOOKUP($A225,'PY1 Data(H)'!$A$1:$A$288,'PY1 Data(H)'!$A$1:$BR$288))</f>
        <v>0</v>
      </c>
      <c r="M225" s="176" cm="1">
        <f t="array" ref="M225">_xlfn.XLOOKUP(M$1,'PY1 Data(H)'!$A$1:$BR$1,_xlfn.XLOOKUP($A225,'PY1 Data(H)'!$A$1:$A$288,'PY1 Data(H)'!$A$1:$BR$288))</f>
        <v>0</v>
      </c>
      <c r="N225" s="176" cm="1">
        <f t="array" ref="N225">_xlfn.XLOOKUP(N$1,'PY1 Data(H)'!$A$1:$BR$1,_xlfn.XLOOKUP($A225,'PY1 Data(H)'!$A$1:$A$288,'PY1 Data(H)'!$A$1:$BR$288))</f>
        <v>0</v>
      </c>
      <c r="O225" s="176" cm="1">
        <f t="array" ref="O225">_xlfn.XLOOKUP(O$1,'PY1 Data(H)'!$A$1:$BR$1,_xlfn.XLOOKUP($A225,'PY1 Data(H)'!$A$1:$A$288,'PY1 Data(H)'!$A$1:$BR$288))</f>
        <v>0</v>
      </c>
      <c r="P225" s="176" cm="1">
        <f t="array" ref="P225">_xlfn.XLOOKUP(P$1,'PY1 Data(H)'!$A$1:$BR$1,_xlfn.XLOOKUP($A225,'PY1 Data(H)'!$A$1:$A$288,'PY1 Data(H)'!$A$1:$BR$288))</f>
        <v>0</v>
      </c>
      <c r="Q225" s="176" cm="1">
        <f t="array" ref="Q225">_xlfn.XLOOKUP(Q$1,'PY1 Data(H)'!$A$1:$BR$1,_xlfn.XLOOKUP($A225,'PY1 Data(H)'!$A$1:$A$288,'PY1 Data(H)'!$A$1:$BR$288))</f>
        <v>0</v>
      </c>
      <c r="R225" s="176" cm="1">
        <f t="array" ref="R225">_xlfn.XLOOKUP(R$1,'PY1 Data(H)'!$A$1:$BR$1,_xlfn.XLOOKUP($A225,'PY1 Data(H)'!$A$1:$A$288,'PY1 Data(H)'!$A$1:$BR$288))</f>
        <v>0</v>
      </c>
      <c r="S225" s="176" cm="1">
        <f t="array" ref="S225">_xlfn.XLOOKUP(S$1,'PY1 Data(H)'!$A$1:$BR$1,_xlfn.XLOOKUP($A225,'PY1 Data(H)'!$A$1:$A$288,'PY1 Data(H)'!$A$1:$BR$288))</f>
        <v>0</v>
      </c>
      <c r="T225" s="176" cm="1">
        <f t="array" ref="T225">_xlfn.XLOOKUP(T$1,'PY1 Data(H)'!$A$1:$BR$1,_xlfn.XLOOKUP($A225,'PY1 Data(H)'!$A$1:$A$288,'PY1 Data(H)'!$A$1:$BR$288))</f>
        <v>0</v>
      </c>
      <c r="U225" s="176" cm="1">
        <f t="array" ref="U225">_xlfn.XLOOKUP(U$1,'PY1 Data(H)'!$A$1:$BR$1,_xlfn.XLOOKUP($A225,'PY1 Data(H)'!$A$1:$A$288,'PY1 Data(H)'!$A$1:$BR$288))</f>
        <v>0</v>
      </c>
      <c r="V225" s="176" cm="1">
        <f t="array" ref="V225">_xlfn.XLOOKUP(V$1,'PY1 Data(H)'!$A$1:$BR$1,_xlfn.XLOOKUP($A225,'PY1 Data(H)'!$A$1:$A$288,'PY1 Data(H)'!$A$1:$BR$288))</f>
        <v>0</v>
      </c>
      <c r="W225" s="176" cm="1">
        <f t="array" ref="W225">_xlfn.XLOOKUP(W$1,'PY1 Data(H)'!$A$1:$BR$1,_xlfn.XLOOKUP($A225,'PY1 Data(H)'!$A$1:$A$288,'PY1 Data(H)'!$A$1:$BR$288))</f>
        <v>0</v>
      </c>
      <c r="X225" s="176" cm="1">
        <f t="array" ref="X225">_xlfn.XLOOKUP(X$1,'PY1 Data(H)'!$A$1:$BR$1,_xlfn.XLOOKUP($A225,'PY1 Data(H)'!$A$1:$A$288,'PY1 Data(H)'!$A$1:$BR$288))</f>
        <v>0</v>
      </c>
      <c r="Y225" s="176" cm="1">
        <f t="array" ref="Y225">_xlfn.XLOOKUP(Y$1,'PY1 Data(H)'!$A$1:$BR$1,_xlfn.XLOOKUP($A225,'PY1 Data(H)'!$A$1:$A$288,'PY1 Data(H)'!$A$1:$BR$288))</f>
        <v>0</v>
      </c>
      <c r="Z225" s="176" cm="1">
        <f t="array" ref="Z225">_xlfn.XLOOKUP(Z$1,'PY1 Data(H)'!$A$1:$BR$1,_xlfn.XLOOKUP($A225,'PY1 Data(H)'!$A$1:$A$288,'PY1 Data(H)'!$A$1:$BR$288))</f>
        <v>0</v>
      </c>
      <c r="AA225" s="176" cm="1">
        <f t="array" ref="AA225">_xlfn.XLOOKUP(AA$1,'PY1 Data(H)'!$A$1:$BR$1,_xlfn.XLOOKUP($A225,'PY1 Data(H)'!$A$1:$A$288,'PY1 Data(H)'!$A$1:$BR$288))</f>
        <v>0</v>
      </c>
      <c r="AB225" s="176" cm="1">
        <f t="array" ref="AB225">_xlfn.XLOOKUP(AB$1,'PY1 Data(H)'!$A$1:$BR$1,_xlfn.XLOOKUP($A225,'PY1 Data(H)'!$A$1:$A$288,'PY1 Data(H)'!$A$1:$BR$288))</f>
        <v>0</v>
      </c>
      <c r="AC225" s="176" cm="1">
        <f t="array" ref="AC225">_xlfn.XLOOKUP(AC$1,'PY1 Data(H)'!$A$1:$BR$1,_xlfn.XLOOKUP($A225,'PY1 Data(H)'!$A$1:$A$288,'PY1 Data(H)'!$A$1:$BR$288))</f>
        <v>0</v>
      </c>
      <c r="AD225" s="176" cm="1">
        <f t="array" ref="AD225">_xlfn.XLOOKUP(AD$1,'PY1 Data(H)'!$A$1:$BR$1,_xlfn.XLOOKUP($A225,'PY1 Data(H)'!$A$1:$A$288,'PY1 Data(H)'!$A$1:$BR$288))</f>
        <v>0</v>
      </c>
      <c r="AE225" s="176" cm="1">
        <f t="array" ref="AE225">_xlfn.XLOOKUP(AE$1,'PY1 Data(H)'!$A$1:$BR$1,_xlfn.XLOOKUP($A225,'PY1 Data(H)'!$A$1:$A$288,'PY1 Data(H)'!$A$1:$BR$288))</f>
        <v>0</v>
      </c>
      <c r="AF225" s="176" cm="1">
        <f t="array" ref="AF225">_xlfn.XLOOKUP(AF$1,'PY1 Data(H)'!$A$1:$BR$1,_xlfn.XLOOKUP($A225,'PY1 Data(H)'!$A$1:$A$288,'PY1 Data(H)'!$A$1:$BR$288))</f>
        <v>0</v>
      </c>
      <c r="AG225" s="176" cm="1">
        <f t="array" ref="AG225">_xlfn.XLOOKUP(AG$1,'PY1 Data(H)'!$A$1:$BR$1,_xlfn.XLOOKUP($A225,'PY1 Data(H)'!$A$1:$A$288,'PY1 Data(H)'!$A$1:$BR$288))</f>
        <v>0</v>
      </c>
      <c r="AH225" s="176" cm="1">
        <f t="array" ref="AH225">_xlfn.XLOOKUP(AH$1,'PY1 Data(H)'!$A$1:$BR$1,_xlfn.XLOOKUP($A225,'PY1 Data(H)'!$A$1:$A$288,'PY1 Data(H)'!$A$1:$BR$288))</f>
        <v>0</v>
      </c>
      <c r="AI225" s="176" cm="1">
        <f t="array" ref="AI225">_xlfn.XLOOKUP(AI$1,'PY1 Data(H)'!$A$1:$BR$1,_xlfn.XLOOKUP($A225,'PY1 Data(H)'!$A$1:$A$288,'PY1 Data(H)'!$A$1:$BR$288))</f>
        <v>0</v>
      </c>
      <c r="AJ225" s="176" cm="1">
        <f t="array" ref="AJ225">_xlfn.XLOOKUP(AJ$1,'PY1 Data(H)'!$A$1:$BR$1,_xlfn.XLOOKUP($A225,'PY1 Data(H)'!$A$1:$A$288,'PY1 Data(H)'!$A$1:$BR$288))</f>
        <v>0</v>
      </c>
      <c r="AK225" s="176" cm="1">
        <f t="array" ref="AK225">_xlfn.XLOOKUP(AK$1,'PY1 Data(H)'!$A$1:$BR$1,_xlfn.XLOOKUP($A225,'PY1 Data(H)'!$A$1:$A$288,'PY1 Data(H)'!$A$1:$BR$288))</f>
        <v>0</v>
      </c>
      <c r="AL225" s="176" cm="1">
        <f t="array" ref="AL225">_xlfn.XLOOKUP(AL$1,'PY1 Data(H)'!$A$1:$BR$1,_xlfn.XLOOKUP($A225,'PY1 Data(H)'!$A$1:$A$288,'PY1 Data(H)'!$A$1:$BR$288))</f>
        <v>0</v>
      </c>
      <c r="AM225" s="176" cm="1">
        <f t="array" ref="AM225">_xlfn.XLOOKUP(AM$1,'PY1 Data(H)'!$A$1:$BR$1,_xlfn.XLOOKUP($A225,'PY1 Data(H)'!$A$1:$A$288,'PY1 Data(H)'!$A$1:$BR$288))</f>
        <v>0</v>
      </c>
      <c r="AN225" s="176" cm="1">
        <f t="array" ref="AN225">_xlfn.XLOOKUP(AN$1,'PY1 Data(H)'!$A$1:$BR$1,_xlfn.XLOOKUP($A225,'PY1 Data(H)'!$A$1:$A$288,'PY1 Data(H)'!$A$1:$BR$288))</f>
        <v>0</v>
      </c>
      <c r="AO225" s="176" cm="1">
        <f t="array" ref="AO225">_xlfn.XLOOKUP(AO$1,'PY1 Data(H)'!$A$1:$BR$1,_xlfn.XLOOKUP($A225,'PY1 Data(H)'!$A$1:$A$288,'PY1 Data(H)'!$A$1:$BR$288))</f>
        <v>0</v>
      </c>
      <c r="AP225" s="176" cm="1">
        <f t="array" ref="AP225">_xlfn.XLOOKUP(AP$1,'PY1 Data(H)'!$A$1:$BR$1,_xlfn.XLOOKUP($A225,'PY1 Data(H)'!$A$1:$A$288,'PY1 Data(H)'!$A$1:$BR$288))</f>
        <v>0</v>
      </c>
      <c r="AQ225" s="176" cm="1">
        <f t="array" ref="AQ225">_xlfn.XLOOKUP(AQ$1,'PY1 Data(H)'!$A$1:$BR$1,_xlfn.XLOOKUP($A225,'PY1 Data(H)'!$A$1:$A$288,'PY1 Data(H)'!$A$1:$BR$288))</f>
        <v>0</v>
      </c>
      <c r="AR225" s="176" cm="1">
        <f t="array" ref="AR225">_xlfn.XLOOKUP(AR$1,'PY1 Data(H)'!$A$1:$BR$1,_xlfn.XLOOKUP($A225,'PY1 Data(H)'!$A$1:$A$288,'PY1 Data(H)'!$A$1:$BR$288))</f>
        <v>0</v>
      </c>
      <c r="AS225" s="176" cm="1">
        <f t="array" ref="AS225">_xlfn.XLOOKUP(AS$1,'PY1 Data(H)'!$A$1:$BR$1,_xlfn.XLOOKUP($A225,'PY1 Data(H)'!$A$1:$A$288,'PY1 Data(H)'!$A$1:$BR$288))</f>
        <v>0</v>
      </c>
      <c r="AT225" s="176" cm="1">
        <f t="array" ref="AT225">_xlfn.XLOOKUP(AT$1,'PY1 Data(H)'!$A$1:$BR$1,_xlfn.XLOOKUP($A225,'PY1 Data(H)'!$A$1:$A$288,'PY1 Data(H)'!$A$1:$BR$288))</f>
        <v>0</v>
      </c>
      <c r="AU225" s="176" cm="1">
        <f t="array" ref="AU225">_xlfn.XLOOKUP(AU$1,'PY1 Data(H)'!$A$1:$BR$1,_xlfn.XLOOKUP($A225,'PY1 Data(H)'!$A$1:$A$288,'PY1 Data(H)'!$A$1:$BR$288))</f>
        <v>0</v>
      </c>
      <c r="AV225" s="176" cm="1">
        <f t="array" ref="AV225">_xlfn.XLOOKUP(AV$1,'PY1 Data(H)'!$A$1:$BR$1,_xlfn.XLOOKUP($A225,'PY1 Data(H)'!$A$1:$A$288,'PY1 Data(H)'!$A$1:$BR$288))</f>
        <v>0</v>
      </c>
      <c r="AW225" s="176" cm="1">
        <f t="array" ref="AW225">_xlfn.XLOOKUP(AW$1,'PY1 Data(H)'!$A$1:$BR$1,_xlfn.XLOOKUP($A225,'PY1 Data(H)'!$A$1:$A$288,'PY1 Data(H)'!$A$1:$BR$288))</f>
        <v>0</v>
      </c>
      <c r="AX225" s="176" cm="1">
        <f t="array" ref="AX225">_xlfn.XLOOKUP(AX$1,'PY1 Data(H)'!$A$1:$BR$1,_xlfn.XLOOKUP($A225,'PY1 Data(H)'!$A$1:$A$288,'PY1 Data(H)'!$A$1:$BR$288))</f>
        <v>0</v>
      </c>
      <c r="AY225" s="176" cm="1">
        <f t="array" ref="AY225">_xlfn.XLOOKUP(AY$1,'PY1 Data(H)'!$A$1:$BR$1,_xlfn.XLOOKUP($A225,'PY1 Data(H)'!$A$1:$A$288,'PY1 Data(H)'!$A$1:$BR$288))</f>
        <v>0</v>
      </c>
      <c r="AZ225" s="176" cm="1">
        <f t="array" ref="AZ225">_xlfn.XLOOKUP(AZ$1,'PY1 Data(H)'!$A$1:$BR$1,_xlfn.XLOOKUP($A225,'PY1 Data(H)'!$A$1:$A$288,'PY1 Data(H)'!$A$1:$BR$288))</f>
        <v>0</v>
      </c>
    </row>
    <row r="226" spans="1:52" x14ac:dyDescent="0.3">
      <c r="D226" s="176" t="e" cm="1">
        <f t="array" ref="D226">_xlfn.XLOOKUP(D$1,'PY1 Data(H)'!$A$1:$BR$1,_xlfn.XLOOKUP($A226,'PY1 Data(H)'!$A$1:$A$288,'PY1 Data(H)'!$A$1:$BR$288))</f>
        <v>#N/A</v>
      </c>
      <c r="E226" s="176" t="e" cm="1">
        <f t="array" ref="E226">_xlfn.XLOOKUP(E$1,'PY1 Data(H)'!$A$1:$BR$1,_xlfn.XLOOKUP($A226,'PY1 Data(H)'!$A$1:$A$288,'PY1 Data(H)'!$A$1:$BR$288))</f>
        <v>#N/A</v>
      </c>
      <c r="F226" s="176" t="e" cm="1">
        <f t="array" ref="F226">_xlfn.XLOOKUP(F$1,'PY1 Data(H)'!$A$1:$BR$1,_xlfn.XLOOKUP($A226,'PY1 Data(H)'!$A$1:$A$288,'PY1 Data(H)'!$A$1:$BR$288))</f>
        <v>#N/A</v>
      </c>
      <c r="G226" s="176" t="e" cm="1">
        <f t="array" ref="G226">_xlfn.XLOOKUP(G$1,'PY1 Data(H)'!$A$1:$BR$1,_xlfn.XLOOKUP($A226,'PY1 Data(H)'!$A$1:$A$288,'PY1 Data(H)'!$A$1:$BR$288))</f>
        <v>#N/A</v>
      </c>
      <c r="H226" s="176" t="e" cm="1">
        <f t="array" ref="H226">_xlfn.XLOOKUP(H$1,'PY1 Data(H)'!$A$1:$BR$1,_xlfn.XLOOKUP($A226,'PY1 Data(H)'!$A$1:$A$288,'PY1 Data(H)'!$A$1:$BR$288))</f>
        <v>#N/A</v>
      </c>
      <c r="I226" s="176" t="e" cm="1">
        <f t="array" ref="I226">_xlfn.XLOOKUP(I$1,'PY1 Data(H)'!$A$1:$BR$1,_xlfn.XLOOKUP($A226,'PY1 Data(H)'!$A$1:$A$288,'PY1 Data(H)'!$A$1:$BR$288))</f>
        <v>#N/A</v>
      </c>
      <c r="J226" s="176" t="e" cm="1">
        <f t="array" ref="J226">_xlfn.XLOOKUP(J$1,'PY1 Data(H)'!$A$1:$BR$1,_xlfn.XLOOKUP($A226,'PY1 Data(H)'!$A$1:$A$288,'PY1 Data(H)'!$A$1:$BR$288))</f>
        <v>#N/A</v>
      </c>
      <c r="K226" s="176" t="e" cm="1">
        <f t="array" ref="K226">_xlfn.XLOOKUP(K$1,'PY1 Data(H)'!$A$1:$BR$1,_xlfn.XLOOKUP($A226,'PY1 Data(H)'!$A$1:$A$288,'PY1 Data(H)'!$A$1:$BR$288))</f>
        <v>#N/A</v>
      </c>
      <c r="L226" s="176" t="e" cm="1">
        <f t="array" ref="L226">_xlfn.XLOOKUP(L$1,'PY1 Data(H)'!$A$1:$BR$1,_xlfn.XLOOKUP($A226,'PY1 Data(H)'!$A$1:$A$288,'PY1 Data(H)'!$A$1:$BR$288))</f>
        <v>#N/A</v>
      </c>
      <c r="M226" s="176" t="e" cm="1">
        <f t="array" ref="M226">_xlfn.XLOOKUP(M$1,'PY1 Data(H)'!$A$1:$BR$1,_xlfn.XLOOKUP($A226,'PY1 Data(H)'!$A$1:$A$288,'PY1 Data(H)'!$A$1:$BR$288))</f>
        <v>#N/A</v>
      </c>
      <c r="N226" s="176" t="e" cm="1">
        <f t="array" ref="N226">_xlfn.XLOOKUP(N$1,'PY1 Data(H)'!$A$1:$BR$1,_xlfn.XLOOKUP($A226,'PY1 Data(H)'!$A$1:$A$288,'PY1 Data(H)'!$A$1:$BR$288))</f>
        <v>#N/A</v>
      </c>
      <c r="O226" s="176" t="e" cm="1">
        <f t="array" ref="O226">_xlfn.XLOOKUP(O$1,'PY1 Data(H)'!$A$1:$BR$1,_xlfn.XLOOKUP($A226,'PY1 Data(H)'!$A$1:$A$288,'PY1 Data(H)'!$A$1:$BR$288))</f>
        <v>#N/A</v>
      </c>
      <c r="P226" s="176" t="e" cm="1">
        <f t="array" ref="P226">_xlfn.XLOOKUP(P$1,'PY1 Data(H)'!$A$1:$BR$1,_xlfn.XLOOKUP($A226,'PY1 Data(H)'!$A$1:$A$288,'PY1 Data(H)'!$A$1:$BR$288))</f>
        <v>#N/A</v>
      </c>
      <c r="Q226" s="176" t="e" cm="1">
        <f t="array" ref="Q226">_xlfn.XLOOKUP(Q$1,'PY1 Data(H)'!$A$1:$BR$1,_xlfn.XLOOKUP($A226,'PY1 Data(H)'!$A$1:$A$288,'PY1 Data(H)'!$A$1:$BR$288))</f>
        <v>#N/A</v>
      </c>
      <c r="R226" s="176" t="e" cm="1">
        <f t="array" ref="R226">_xlfn.XLOOKUP(R$1,'PY1 Data(H)'!$A$1:$BR$1,_xlfn.XLOOKUP($A226,'PY1 Data(H)'!$A$1:$A$288,'PY1 Data(H)'!$A$1:$BR$288))</f>
        <v>#N/A</v>
      </c>
      <c r="S226" s="176" t="e" cm="1">
        <f t="array" ref="S226">_xlfn.XLOOKUP(S$1,'PY1 Data(H)'!$A$1:$BR$1,_xlfn.XLOOKUP($A226,'PY1 Data(H)'!$A$1:$A$288,'PY1 Data(H)'!$A$1:$BR$288))</f>
        <v>#N/A</v>
      </c>
      <c r="T226" s="176" t="e" cm="1">
        <f t="array" ref="T226">_xlfn.XLOOKUP(T$1,'PY1 Data(H)'!$A$1:$BR$1,_xlfn.XLOOKUP($A226,'PY1 Data(H)'!$A$1:$A$288,'PY1 Data(H)'!$A$1:$BR$288))</f>
        <v>#N/A</v>
      </c>
      <c r="U226" s="176" t="e" cm="1">
        <f t="array" ref="U226">_xlfn.XLOOKUP(U$1,'PY1 Data(H)'!$A$1:$BR$1,_xlfn.XLOOKUP($A226,'PY1 Data(H)'!$A$1:$A$288,'PY1 Data(H)'!$A$1:$BR$288))</f>
        <v>#N/A</v>
      </c>
      <c r="V226" s="176" t="e" cm="1">
        <f t="array" ref="V226">_xlfn.XLOOKUP(V$1,'PY1 Data(H)'!$A$1:$BR$1,_xlfn.XLOOKUP($A226,'PY1 Data(H)'!$A$1:$A$288,'PY1 Data(H)'!$A$1:$BR$288))</f>
        <v>#N/A</v>
      </c>
      <c r="W226" s="176" t="e" cm="1">
        <f t="array" ref="W226">_xlfn.XLOOKUP(W$1,'PY1 Data(H)'!$A$1:$BR$1,_xlfn.XLOOKUP($A226,'PY1 Data(H)'!$A$1:$A$288,'PY1 Data(H)'!$A$1:$BR$288))</f>
        <v>#N/A</v>
      </c>
      <c r="X226" s="176" t="e" cm="1">
        <f t="array" ref="X226">_xlfn.XLOOKUP(X$1,'PY1 Data(H)'!$A$1:$BR$1,_xlfn.XLOOKUP($A226,'PY1 Data(H)'!$A$1:$A$288,'PY1 Data(H)'!$A$1:$BR$288))</f>
        <v>#N/A</v>
      </c>
      <c r="Y226" s="176" t="e" cm="1">
        <f t="array" ref="Y226">_xlfn.XLOOKUP(Y$1,'PY1 Data(H)'!$A$1:$BR$1,_xlfn.XLOOKUP($A226,'PY1 Data(H)'!$A$1:$A$288,'PY1 Data(H)'!$A$1:$BR$288))</f>
        <v>#N/A</v>
      </c>
      <c r="Z226" s="176" t="e" cm="1">
        <f t="array" ref="Z226">_xlfn.XLOOKUP(Z$1,'PY1 Data(H)'!$A$1:$BR$1,_xlfn.XLOOKUP($A226,'PY1 Data(H)'!$A$1:$A$288,'PY1 Data(H)'!$A$1:$BR$288))</f>
        <v>#N/A</v>
      </c>
      <c r="AA226" s="176" t="e" cm="1">
        <f t="array" ref="AA226">_xlfn.XLOOKUP(AA$1,'PY1 Data(H)'!$A$1:$BR$1,_xlfn.XLOOKUP($A226,'PY1 Data(H)'!$A$1:$A$288,'PY1 Data(H)'!$A$1:$BR$288))</f>
        <v>#N/A</v>
      </c>
      <c r="AB226" s="176" t="e" cm="1">
        <f t="array" ref="AB226">_xlfn.XLOOKUP(AB$1,'PY1 Data(H)'!$A$1:$BR$1,_xlfn.XLOOKUP($A226,'PY1 Data(H)'!$A$1:$A$288,'PY1 Data(H)'!$A$1:$BR$288))</f>
        <v>#N/A</v>
      </c>
      <c r="AC226" s="176" t="e" cm="1">
        <f t="array" ref="AC226">_xlfn.XLOOKUP(AC$1,'PY1 Data(H)'!$A$1:$BR$1,_xlfn.XLOOKUP($A226,'PY1 Data(H)'!$A$1:$A$288,'PY1 Data(H)'!$A$1:$BR$288))</f>
        <v>#N/A</v>
      </c>
      <c r="AD226" s="176" t="e" cm="1">
        <f t="array" ref="AD226">_xlfn.XLOOKUP(AD$1,'PY1 Data(H)'!$A$1:$BR$1,_xlfn.XLOOKUP($A226,'PY1 Data(H)'!$A$1:$A$288,'PY1 Data(H)'!$A$1:$BR$288))</f>
        <v>#N/A</v>
      </c>
      <c r="AE226" s="176" t="e" cm="1">
        <f t="array" ref="AE226">_xlfn.XLOOKUP(AE$1,'PY1 Data(H)'!$A$1:$BR$1,_xlfn.XLOOKUP($A226,'PY1 Data(H)'!$A$1:$A$288,'PY1 Data(H)'!$A$1:$BR$288))</f>
        <v>#N/A</v>
      </c>
      <c r="AF226" s="176" t="e" cm="1">
        <f t="array" ref="AF226">_xlfn.XLOOKUP(AF$1,'PY1 Data(H)'!$A$1:$BR$1,_xlfn.XLOOKUP($A226,'PY1 Data(H)'!$A$1:$A$288,'PY1 Data(H)'!$A$1:$BR$288))</f>
        <v>#N/A</v>
      </c>
      <c r="AG226" s="176" t="e" cm="1">
        <f t="array" ref="AG226">_xlfn.XLOOKUP(AG$1,'PY1 Data(H)'!$A$1:$BR$1,_xlfn.XLOOKUP($A226,'PY1 Data(H)'!$A$1:$A$288,'PY1 Data(H)'!$A$1:$BR$288))</f>
        <v>#N/A</v>
      </c>
      <c r="AH226" s="176" t="e" cm="1">
        <f t="array" ref="AH226">_xlfn.XLOOKUP(AH$1,'PY1 Data(H)'!$A$1:$BR$1,_xlfn.XLOOKUP($A226,'PY1 Data(H)'!$A$1:$A$288,'PY1 Data(H)'!$A$1:$BR$288))</f>
        <v>#N/A</v>
      </c>
      <c r="AI226" s="176" t="e" cm="1">
        <f t="array" ref="AI226">_xlfn.XLOOKUP(AI$1,'PY1 Data(H)'!$A$1:$BR$1,_xlfn.XLOOKUP($A226,'PY1 Data(H)'!$A$1:$A$288,'PY1 Data(H)'!$A$1:$BR$288))</f>
        <v>#N/A</v>
      </c>
      <c r="AJ226" s="176" t="e" cm="1">
        <f t="array" ref="AJ226">_xlfn.XLOOKUP(AJ$1,'PY1 Data(H)'!$A$1:$BR$1,_xlfn.XLOOKUP($A226,'PY1 Data(H)'!$A$1:$A$288,'PY1 Data(H)'!$A$1:$BR$288))</f>
        <v>#N/A</v>
      </c>
      <c r="AK226" s="176" t="e" cm="1">
        <f t="array" ref="AK226">_xlfn.XLOOKUP(AK$1,'PY1 Data(H)'!$A$1:$BR$1,_xlfn.XLOOKUP($A226,'PY1 Data(H)'!$A$1:$A$288,'PY1 Data(H)'!$A$1:$BR$288))</f>
        <v>#N/A</v>
      </c>
      <c r="AL226" s="176" t="e" cm="1">
        <f t="array" ref="AL226">_xlfn.XLOOKUP(AL$1,'PY1 Data(H)'!$A$1:$BR$1,_xlfn.XLOOKUP($A226,'PY1 Data(H)'!$A$1:$A$288,'PY1 Data(H)'!$A$1:$BR$288))</f>
        <v>#N/A</v>
      </c>
      <c r="AM226" s="176" t="e" cm="1">
        <f t="array" ref="AM226">_xlfn.XLOOKUP(AM$1,'PY1 Data(H)'!$A$1:$BR$1,_xlfn.XLOOKUP($A226,'PY1 Data(H)'!$A$1:$A$288,'PY1 Data(H)'!$A$1:$BR$288))</f>
        <v>#N/A</v>
      </c>
      <c r="AN226" s="176" t="e" cm="1">
        <f t="array" ref="AN226">_xlfn.XLOOKUP(AN$1,'PY1 Data(H)'!$A$1:$BR$1,_xlfn.XLOOKUP($A226,'PY1 Data(H)'!$A$1:$A$288,'PY1 Data(H)'!$A$1:$BR$288))</f>
        <v>#N/A</v>
      </c>
      <c r="AO226" s="176" t="e" cm="1">
        <f t="array" ref="AO226">_xlfn.XLOOKUP(AO$1,'PY1 Data(H)'!$A$1:$BR$1,_xlfn.XLOOKUP($A226,'PY1 Data(H)'!$A$1:$A$288,'PY1 Data(H)'!$A$1:$BR$288))</f>
        <v>#N/A</v>
      </c>
      <c r="AP226" s="176" t="e" cm="1">
        <f t="array" ref="AP226">_xlfn.XLOOKUP(AP$1,'PY1 Data(H)'!$A$1:$BR$1,_xlfn.XLOOKUP($A226,'PY1 Data(H)'!$A$1:$A$288,'PY1 Data(H)'!$A$1:$BR$288))</f>
        <v>#N/A</v>
      </c>
      <c r="AQ226" s="176" t="e" cm="1">
        <f t="array" ref="AQ226">_xlfn.XLOOKUP(AQ$1,'PY1 Data(H)'!$A$1:$BR$1,_xlfn.XLOOKUP($A226,'PY1 Data(H)'!$A$1:$A$288,'PY1 Data(H)'!$A$1:$BR$288))</f>
        <v>#N/A</v>
      </c>
      <c r="AR226" s="176" t="e" cm="1">
        <f t="array" ref="AR226">_xlfn.XLOOKUP(AR$1,'PY1 Data(H)'!$A$1:$BR$1,_xlfn.XLOOKUP($A226,'PY1 Data(H)'!$A$1:$A$288,'PY1 Data(H)'!$A$1:$BR$288))</f>
        <v>#N/A</v>
      </c>
      <c r="AS226" s="176" t="e" cm="1">
        <f t="array" ref="AS226">_xlfn.XLOOKUP(AS$1,'PY1 Data(H)'!$A$1:$BR$1,_xlfn.XLOOKUP($A226,'PY1 Data(H)'!$A$1:$A$288,'PY1 Data(H)'!$A$1:$BR$288))</f>
        <v>#N/A</v>
      </c>
      <c r="AT226" s="176" t="e" cm="1">
        <f t="array" ref="AT226">_xlfn.XLOOKUP(AT$1,'PY1 Data(H)'!$A$1:$BR$1,_xlfn.XLOOKUP($A226,'PY1 Data(H)'!$A$1:$A$288,'PY1 Data(H)'!$A$1:$BR$288))</f>
        <v>#N/A</v>
      </c>
      <c r="AU226" s="176" t="e" cm="1">
        <f t="array" ref="AU226">_xlfn.XLOOKUP(AU$1,'PY1 Data(H)'!$A$1:$BR$1,_xlfn.XLOOKUP($A226,'PY1 Data(H)'!$A$1:$A$288,'PY1 Data(H)'!$A$1:$BR$288))</f>
        <v>#N/A</v>
      </c>
      <c r="AV226" s="176" t="e" cm="1">
        <f t="array" ref="AV226">_xlfn.XLOOKUP(AV$1,'PY1 Data(H)'!$A$1:$BR$1,_xlfn.XLOOKUP($A226,'PY1 Data(H)'!$A$1:$A$288,'PY1 Data(H)'!$A$1:$BR$288))</f>
        <v>#N/A</v>
      </c>
      <c r="AW226" s="176" t="e" cm="1">
        <f t="array" ref="AW226">_xlfn.XLOOKUP(AW$1,'PY1 Data(H)'!$A$1:$BR$1,_xlfn.XLOOKUP($A226,'PY1 Data(H)'!$A$1:$A$288,'PY1 Data(H)'!$A$1:$BR$288))</f>
        <v>#N/A</v>
      </c>
      <c r="AX226" s="176" t="e" cm="1">
        <f t="array" ref="AX226">_xlfn.XLOOKUP(AX$1,'PY1 Data(H)'!$A$1:$BR$1,_xlfn.XLOOKUP($A226,'PY1 Data(H)'!$A$1:$A$288,'PY1 Data(H)'!$A$1:$BR$288))</f>
        <v>#N/A</v>
      </c>
      <c r="AY226" s="176" t="e" cm="1">
        <f t="array" ref="AY226">_xlfn.XLOOKUP(AY$1,'PY1 Data(H)'!$A$1:$BR$1,_xlfn.XLOOKUP($A226,'PY1 Data(H)'!$A$1:$A$288,'PY1 Data(H)'!$A$1:$BR$288))</f>
        <v>#N/A</v>
      </c>
      <c r="AZ226" s="176" t="e" cm="1">
        <f t="array" ref="AZ226">_xlfn.XLOOKUP(AZ$1,'PY1 Data(H)'!$A$1:$BR$1,_xlfn.XLOOKUP($A226,'PY1 Data(H)'!$A$1:$A$288,'PY1 Data(H)'!$A$1:$BR$288))</f>
        <v>#N/A</v>
      </c>
    </row>
    <row r="227" spans="1:52" x14ac:dyDescent="0.3">
      <c r="A227">
        <v>541</v>
      </c>
      <c r="D227" s="176" cm="1">
        <f t="array" ref="D227">_xlfn.XLOOKUP(D$1,'PY1 Data(H)'!$A$1:$BR$1,_xlfn.XLOOKUP($A227,'PY1 Data(H)'!$A$1:$A$288,'PY1 Data(H)'!$A$1:$BR$288))</f>
        <v>-133559</v>
      </c>
      <c r="E227" s="176" cm="1">
        <f t="array" ref="E227">_xlfn.XLOOKUP(E$1,'PY1 Data(H)'!$A$1:$BR$1,_xlfn.XLOOKUP($A227,'PY1 Data(H)'!$A$1:$A$288,'PY1 Data(H)'!$A$1:$BR$288))</f>
        <v>533923</v>
      </c>
      <c r="F227" s="176" cm="1">
        <f t="array" ref="F227">_xlfn.XLOOKUP(F$1,'PY1 Data(H)'!$A$1:$BR$1,_xlfn.XLOOKUP($A227,'PY1 Data(H)'!$A$1:$A$288,'PY1 Data(H)'!$A$1:$BR$288))</f>
        <v>606248</v>
      </c>
      <c r="G227" s="176" cm="1">
        <f t="array" ref="G227">_xlfn.XLOOKUP(G$1,'PY1 Data(H)'!$A$1:$BR$1,_xlfn.XLOOKUP($A227,'PY1 Data(H)'!$A$1:$A$288,'PY1 Data(H)'!$A$1:$BR$288))</f>
        <v>5850360</v>
      </c>
      <c r="H227" s="176" cm="1">
        <f t="array" ref="H227">_xlfn.XLOOKUP(H$1,'PY1 Data(H)'!$A$1:$BR$1,_xlfn.XLOOKUP($A227,'PY1 Data(H)'!$A$1:$A$288,'PY1 Data(H)'!$A$1:$BR$288))</f>
        <v>1808089</v>
      </c>
      <c r="I227" s="176" cm="1">
        <f t="array" ref="I227">_xlfn.XLOOKUP(I$1,'PY1 Data(H)'!$A$1:$BR$1,_xlfn.XLOOKUP($A227,'PY1 Data(H)'!$A$1:$A$288,'PY1 Data(H)'!$A$1:$BR$288))</f>
        <v>1644297</v>
      </c>
      <c r="J227" s="176" cm="1">
        <f t="array" ref="J227">_xlfn.XLOOKUP(J$1,'PY1 Data(H)'!$A$1:$BR$1,_xlfn.XLOOKUP($A227,'PY1 Data(H)'!$A$1:$A$288,'PY1 Data(H)'!$A$1:$BR$288))</f>
        <v>1633320</v>
      </c>
      <c r="K227" s="176" cm="1">
        <f t="array" ref="K227">_xlfn.XLOOKUP(K$1,'PY1 Data(H)'!$A$1:$BR$1,_xlfn.XLOOKUP($A227,'PY1 Data(H)'!$A$1:$A$288,'PY1 Data(H)'!$A$1:$BR$288))</f>
        <v>884285</v>
      </c>
      <c r="L227" s="176" cm="1">
        <f t="array" ref="L227">_xlfn.XLOOKUP(L$1,'PY1 Data(H)'!$A$1:$BR$1,_xlfn.XLOOKUP($A227,'PY1 Data(H)'!$A$1:$A$288,'PY1 Data(H)'!$A$1:$BR$288))</f>
        <v>0</v>
      </c>
      <c r="M227" s="176" cm="1">
        <f t="array" ref="M227">_xlfn.XLOOKUP(M$1,'PY1 Data(H)'!$A$1:$BR$1,_xlfn.XLOOKUP($A227,'PY1 Data(H)'!$A$1:$A$288,'PY1 Data(H)'!$A$1:$BR$288))</f>
        <v>126604</v>
      </c>
      <c r="N227" s="176" cm="1">
        <f t="array" ref="N227">_xlfn.XLOOKUP(N$1,'PY1 Data(H)'!$A$1:$BR$1,_xlfn.XLOOKUP($A227,'PY1 Data(H)'!$A$1:$A$288,'PY1 Data(H)'!$A$1:$BR$288))</f>
        <v>766789</v>
      </c>
      <c r="O227" s="176" cm="1">
        <f t="array" ref="O227">_xlfn.XLOOKUP(O$1,'PY1 Data(H)'!$A$1:$BR$1,_xlfn.XLOOKUP($A227,'PY1 Data(H)'!$A$1:$A$288,'PY1 Data(H)'!$A$1:$BR$288))</f>
        <v>0</v>
      </c>
      <c r="P227" s="176" cm="1">
        <f t="array" ref="P227">_xlfn.XLOOKUP(P$1,'PY1 Data(H)'!$A$1:$BR$1,_xlfn.XLOOKUP($A227,'PY1 Data(H)'!$A$1:$A$288,'PY1 Data(H)'!$A$1:$BR$288))</f>
        <v>114941369</v>
      </c>
      <c r="Q227" s="176" cm="1">
        <f t="array" ref="Q227">_xlfn.XLOOKUP(Q$1,'PY1 Data(H)'!$A$1:$BR$1,_xlfn.XLOOKUP($A227,'PY1 Data(H)'!$A$1:$A$288,'PY1 Data(H)'!$A$1:$BR$288))</f>
        <v>67439</v>
      </c>
      <c r="R227" s="176" cm="1">
        <f t="array" ref="R227">_xlfn.XLOOKUP(R$1,'PY1 Data(H)'!$A$1:$BR$1,_xlfn.XLOOKUP($A227,'PY1 Data(H)'!$A$1:$A$288,'PY1 Data(H)'!$A$1:$BR$288))</f>
        <v>-10409</v>
      </c>
      <c r="S227" s="176" cm="1">
        <f t="array" ref="S227">_xlfn.XLOOKUP(S$1,'PY1 Data(H)'!$A$1:$BR$1,_xlfn.XLOOKUP($A227,'PY1 Data(H)'!$A$1:$A$288,'PY1 Data(H)'!$A$1:$BR$288))</f>
        <v>0</v>
      </c>
      <c r="T227" s="176" cm="1">
        <f t="array" ref="T227">_xlfn.XLOOKUP(T$1,'PY1 Data(H)'!$A$1:$BR$1,_xlfn.XLOOKUP($A227,'PY1 Data(H)'!$A$1:$A$288,'PY1 Data(H)'!$A$1:$BR$288))</f>
        <v>372870</v>
      </c>
      <c r="U227" s="176" cm="1">
        <f t="array" ref="U227">_xlfn.XLOOKUP(U$1,'PY1 Data(H)'!$A$1:$BR$1,_xlfn.XLOOKUP($A227,'PY1 Data(H)'!$A$1:$A$288,'PY1 Data(H)'!$A$1:$BR$288))</f>
        <v>1367885</v>
      </c>
      <c r="V227" s="176" cm="1">
        <f t="array" ref="V227">_xlfn.XLOOKUP(V$1,'PY1 Data(H)'!$A$1:$BR$1,_xlfn.XLOOKUP($A227,'PY1 Data(H)'!$A$1:$A$288,'PY1 Data(H)'!$A$1:$BR$288))</f>
        <v>0</v>
      </c>
      <c r="W227" s="176" cm="1">
        <f t="array" ref="W227">_xlfn.XLOOKUP(W$1,'PY1 Data(H)'!$A$1:$BR$1,_xlfn.XLOOKUP($A227,'PY1 Data(H)'!$A$1:$A$288,'PY1 Data(H)'!$A$1:$BR$288))</f>
        <v>161087</v>
      </c>
      <c r="X227" s="176" cm="1">
        <f t="array" ref="X227">_xlfn.XLOOKUP(X$1,'PY1 Data(H)'!$A$1:$BR$1,_xlfn.XLOOKUP($A227,'PY1 Data(H)'!$A$1:$A$288,'PY1 Data(H)'!$A$1:$BR$288))</f>
        <v>-38652</v>
      </c>
      <c r="Y227" s="176" cm="1">
        <f t="array" ref="Y227">_xlfn.XLOOKUP(Y$1,'PY1 Data(H)'!$A$1:$BR$1,_xlfn.XLOOKUP($A227,'PY1 Data(H)'!$A$1:$A$288,'PY1 Data(H)'!$A$1:$BR$288))</f>
        <v>307827</v>
      </c>
      <c r="Z227" s="176" cm="1">
        <f t="array" ref="Z227">_xlfn.XLOOKUP(Z$1,'PY1 Data(H)'!$A$1:$BR$1,_xlfn.XLOOKUP($A227,'PY1 Data(H)'!$A$1:$A$288,'PY1 Data(H)'!$A$1:$BR$288))</f>
        <v>1177290</v>
      </c>
      <c r="AA227" s="176" cm="1">
        <f t="array" ref="AA227">_xlfn.XLOOKUP(AA$1,'PY1 Data(H)'!$A$1:$BR$1,_xlfn.XLOOKUP($A227,'PY1 Data(H)'!$A$1:$A$288,'PY1 Data(H)'!$A$1:$BR$288))</f>
        <v>45448</v>
      </c>
      <c r="AB227" s="176" cm="1">
        <f t="array" ref="AB227">_xlfn.XLOOKUP(AB$1,'PY1 Data(H)'!$A$1:$BR$1,_xlfn.XLOOKUP($A227,'PY1 Data(H)'!$A$1:$A$288,'PY1 Data(H)'!$A$1:$BR$288))</f>
        <v>91684</v>
      </c>
      <c r="AC227" s="176" cm="1">
        <f t="array" ref="AC227">_xlfn.XLOOKUP(AC$1,'PY1 Data(H)'!$A$1:$BR$1,_xlfn.XLOOKUP($A227,'PY1 Data(H)'!$A$1:$A$288,'PY1 Data(H)'!$A$1:$BR$288))</f>
        <v>869797</v>
      </c>
      <c r="AD227" s="176" cm="1">
        <f t="array" ref="AD227">_xlfn.XLOOKUP(AD$1,'PY1 Data(H)'!$A$1:$BR$1,_xlfn.XLOOKUP($A227,'PY1 Data(H)'!$A$1:$A$288,'PY1 Data(H)'!$A$1:$BR$288))</f>
        <v>253385</v>
      </c>
      <c r="AE227" s="176" cm="1">
        <f t="array" ref="AE227">_xlfn.XLOOKUP(AE$1,'PY1 Data(H)'!$A$1:$BR$1,_xlfn.XLOOKUP($A227,'PY1 Data(H)'!$A$1:$A$288,'PY1 Data(H)'!$A$1:$BR$288))</f>
        <v>-333649</v>
      </c>
      <c r="AF227" s="176" cm="1">
        <f t="array" ref="AF227">_xlfn.XLOOKUP(AF$1,'PY1 Data(H)'!$A$1:$BR$1,_xlfn.XLOOKUP($A227,'PY1 Data(H)'!$A$1:$A$288,'PY1 Data(H)'!$A$1:$BR$288))</f>
        <v>5844453</v>
      </c>
      <c r="AG227" s="176" cm="1">
        <f t="array" ref="AG227">_xlfn.XLOOKUP(AG$1,'PY1 Data(H)'!$A$1:$BR$1,_xlfn.XLOOKUP($A227,'PY1 Data(H)'!$A$1:$A$288,'PY1 Data(H)'!$A$1:$BR$288))</f>
        <v>11762728</v>
      </c>
      <c r="AH227" s="176" cm="1">
        <f t="array" ref="AH227">_xlfn.XLOOKUP(AH$1,'PY1 Data(H)'!$A$1:$BR$1,_xlfn.XLOOKUP($A227,'PY1 Data(H)'!$A$1:$A$288,'PY1 Data(H)'!$A$1:$BR$288))</f>
        <v>1719168</v>
      </c>
      <c r="AI227" s="176" cm="1">
        <f t="array" ref="AI227">_xlfn.XLOOKUP(AI$1,'PY1 Data(H)'!$A$1:$BR$1,_xlfn.XLOOKUP($A227,'PY1 Data(H)'!$A$1:$A$288,'PY1 Data(H)'!$A$1:$BR$288))</f>
        <v>0</v>
      </c>
      <c r="AJ227" s="176" cm="1">
        <f t="array" ref="AJ227">_xlfn.XLOOKUP(AJ$1,'PY1 Data(H)'!$A$1:$BR$1,_xlfn.XLOOKUP($A227,'PY1 Data(H)'!$A$1:$A$288,'PY1 Data(H)'!$A$1:$BR$288))</f>
        <v>7102</v>
      </c>
      <c r="AK227" s="176" cm="1">
        <f t="array" ref="AK227">_xlfn.XLOOKUP(AK$1,'PY1 Data(H)'!$A$1:$BR$1,_xlfn.XLOOKUP($A227,'PY1 Data(H)'!$A$1:$A$288,'PY1 Data(H)'!$A$1:$BR$288))</f>
        <v>-9704</v>
      </c>
      <c r="AL227" s="176" cm="1">
        <f t="array" ref="AL227">_xlfn.XLOOKUP(AL$1,'PY1 Data(H)'!$A$1:$BR$1,_xlfn.XLOOKUP($A227,'PY1 Data(H)'!$A$1:$A$288,'PY1 Data(H)'!$A$1:$BR$288))</f>
        <v>-36852</v>
      </c>
      <c r="AM227" s="176" cm="1">
        <f t="array" ref="AM227">_xlfn.XLOOKUP(AM$1,'PY1 Data(H)'!$A$1:$BR$1,_xlfn.XLOOKUP($A227,'PY1 Data(H)'!$A$1:$A$288,'PY1 Data(H)'!$A$1:$BR$288))</f>
        <v>-7937348</v>
      </c>
      <c r="AN227" s="176" cm="1">
        <f t="array" ref="AN227">_xlfn.XLOOKUP(AN$1,'PY1 Data(H)'!$A$1:$BR$1,_xlfn.XLOOKUP($A227,'PY1 Data(H)'!$A$1:$A$288,'PY1 Data(H)'!$A$1:$BR$288))</f>
        <v>335309</v>
      </c>
      <c r="AO227" s="176" cm="1">
        <f t="array" ref="AO227">_xlfn.XLOOKUP(AO$1,'PY1 Data(H)'!$A$1:$BR$1,_xlfn.XLOOKUP($A227,'PY1 Data(H)'!$A$1:$A$288,'PY1 Data(H)'!$A$1:$BR$288))</f>
        <v>746240</v>
      </c>
      <c r="AP227" s="176" cm="1">
        <f t="array" ref="AP227">_xlfn.XLOOKUP(AP$1,'PY1 Data(H)'!$A$1:$BR$1,_xlfn.XLOOKUP($A227,'PY1 Data(H)'!$A$1:$A$288,'PY1 Data(H)'!$A$1:$BR$288))</f>
        <v>207145</v>
      </c>
      <c r="AQ227" s="176" cm="1">
        <f t="array" ref="AQ227">_xlfn.XLOOKUP(AQ$1,'PY1 Data(H)'!$A$1:$BR$1,_xlfn.XLOOKUP($A227,'PY1 Data(H)'!$A$1:$A$288,'PY1 Data(H)'!$A$1:$BR$288))</f>
        <v>308323</v>
      </c>
      <c r="AR227" s="176" cm="1">
        <f t="array" ref="AR227">_xlfn.XLOOKUP(AR$1,'PY1 Data(H)'!$A$1:$BR$1,_xlfn.XLOOKUP($A227,'PY1 Data(H)'!$A$1:$A$288,'PY1 Data(H)'!$A$1:$BR$288))</f>
        <v>153981</v>
      </c>
      <c r="AS227" s="176" cm="1">
        <f t="array" ref="AS227">_xlfn.XLOOKUP(AS$1,'PY1 Data(H)'!$A$1:$BR$1,_xlfn.XLOOKUP($A227,'PY1 Data(H)'!$A$1:$A$288,'PY1 Data(H)'!$A$1:$BR$288))</f>
        <v>58866</v>
      </c>
      <c r="AT227" s="176" cm="1">
        <f t="array" ref="AT227">_xlfn.XLOOKUP(AT$1,'PY1 Data(H)'!$A$1:$BR$1,_xlfn.XLOOKUP($A227,'PY1 Data(H)'!$A$1:$A$288,'PY1 Data(H)'!$A$1:$BR$288))</f>
        <v>0</v>
      </c>
      <c r="AU227" s="176" cm="1">
        <f t="array" ref="AU227">_xlfn.XLOOKUP(AU$1,'PY1 Data(H)'!$A$1:$BR$1,_xlfn.XLOOKUP($A227,'PY1 Data(H)'!$A$1:$A$288,'PY1 Data(H)'!$A$1:$BR$288))</f>
        <v>1138420</v>
      </c>
      <c r="AV227" s="176" cm="1">
        <f t="array" ref="AV227">_xlfn.XLOOKUP(AV$1,'PY1 Data(H)'!$A$1:$BR$1,_xlfn.XLOOKUP($A227,'PY1 Data(H)'!$A$1:$A$288,'PY1 Data(H)'!$A$1:$BR$288))</f>
        <v>0</v>
      </c>
      <c r="AW227" s="176" cm="1">
        <f t="array" ref="AW227">_xlfn.XLOOKUP(AW$1,'PY1 Data(H)'!$A$1:$BR$1,_xlfn.XLOOKUP($A227,'PY1 Data(H)'!$A$1:$A$288,'PY1 Data(H)'!$A$1:$BR$288))</f>
        <v>0</v>
      </c>
      <c r="AX227" s="176" cm="1">
        <f t="array" ref="AX227">_xlfn.XLOOKUP(AX$1,'PY1 Data(H)'!$A$1:$BR$1,_xlfn.XLOOKUP($A227,'PY1 Data(H)'!$A$1:$A$288,'PY1 Data(H)'!$A$1:$BR$288))</f>
        <v>0</v>
      </c>
      <c r="AY227" s="176" cm="1">
        <f t="array" ref="AY227">_xlfn.XLOOKUP(AY$1,'PY1 Data(H)'!$A$1:$BR$1,_xlfn.XLOOKUP($A227,'PY1 Data(H)'!$A$1:$A$288,'PY1 Data(H)'!$A$1:$BR$288))</f>
        <v>347717</v>
      </c>
      <c r="AZ227" s="176" cm="1">
        <f t="array" ref="AZ227">_xlfn.XLOOKUP(AZ$1,'PY1 Data(H)'!$A$1:$BR$1,_xlfn.XLOOKUP($A227,'PY1 Data(H)'!$A$1:$A$288,'PY1 Data(H)'!$A$1:$BR$288))</f>
        <v>420726</v>
      </c>
    </row>
    <row r="228" spans="1:52" x14ac:dyDescent="0.3">
      <c r="D228" s="176" t="e" cm="1">
        <f t="array" ref="D228">_xlfn.XLOOKUP(D$1,'PY1 Data(H)'!$A$1:$BR$1,_xlfn.XLOOKUP($A228,'PY1 Data(H)'!$A$1:$A$288,'PY1 Data(H)'!$A$1:$BR$288))</f>
        <v>#N/A</v>
      </c>
      <c r="E228" s="176" t="e" cm="1">
        <f t="array" ref="E228">_xlfn.XLOOKUP(E$1,'PY1 Data(H)'!$A$1:$BR$1,_xlfn.XLOOKUP($A228,'PY1 Data(H)'!$A$1:$A$288,'PY1 Data(H)'!$A$1:$BR$288))</f>
        <v>#N/A</v>
      </c>
      <c r="F228" s="176" t="e" cm="1">
        <f t="array" ref="F228">_xlfn.XLOOKUP(F$1,'PY1 Data(H)'!$A$1:$BR$1,_xlfn.XLOOKUP($A228,'PY1 Data(H)'!$A$1:$A$288,'PY1 Data(H)'!$A$1:$BR$288))</f>
        <v>#N/A</v>
      </c>
      <c r="G228" s="176" t="e" cm="1">
        <f t="array" ref="G228">_xlfn.XLOOKUP(G$1,'PY1 Data(H)'!$A$1:$BR$1,_xlfn.XLOOKUP($A228,'PY1 Data(H)'!$A$1:$A$288,'PY1 Data(H)'!$A$1:$BR$288))</f>
        <v>#N/A</v>
      </c>
      <c r="H228" s="176" t="e" cm="1">
        <f t="array" ref="H228">_xlfn.XLOOKUP(H$1,'PY1 Data(H)'!$A$1:$BR$1,_xlfn.XLOOKUP($A228,'PY1 Data(H)'!$A$1:$A$288,'PY1 Data(H)'!$A$1:$BR$288))</f>
        <v>#N/A</v>
      </c>
      <c r="I228" s="176" t="e" cm="1">
        <f t="array" ref="I228">_xlfn.XLOOKUP(I$1,'PY1 Data(H)'!$A$1:$BR$1,_xlfn.XLOOKUP($A228,'PY1 Data(H)'!$A$1:$A$288,'PY1 Data(H)'!$A$1:$BR$288))</f>
        <v>#N/A</v>
      </c>
      <c r="J228" s="176" t="e" cm="1">
        <f t="array" ref="J228">_xlfn.XLOOKUP(J$1,'PY1 Data(H)'!$A$1:$BR$1,_xlfn.XLOOKUP($A228,'PY1 Data(H)'!$A$1:$A$288,'PY1 Data(H)'!$A$1:$BR$288))</f>
        <v>#N/A</v>
      </c>
      <c r="K228" s="176" t="e" cm="1">
        <f t="array" ref="K228">_xlfn.XLOOKUP(K$1,'PY1 Data(H)'!$A$1:$BR$1,_xlfn.XLOOKUP($A228,'PY1 Data(H)'!$A$1:$A$288,'PY1 Data(H)'!$A$1:$BR$288))</f>
        <v>#N/A</v>
      </c>
      <c r="L228" s="176" t="e" cm="1">
        <f t="array" ref="L228">_xlfn.XLOOKUP(L$1,'PY1 Data(H)'!$A$1:$BR$1,_xlfn.XLOOKUP($A228,'PY1 Data(H)'!$A$1:$A$288,'PY1 Data(H)'!$A$1:$BR$288))</f>
        <v>#N/A</v>
      </c>
      <c r="M228" s="176" t="e" cm="1">
        <f t="array" ref="M228">_xlfn.XLOOKUP(M$1,'PY1 Data(H)'!$A$1:$BR$1,_xlfn.XLOOKUP($A228,'PY1 Data(H)'!$A$1:$A$288,'PY1 Data(H)'!$A$1:$BR$288))</f>
        <v>#N/A</v>
      </c>
      <c r="N228" s="176" t="e" cm="1">
        <f t="array" ref="N228">_xlfn.XLOOKUP(N$1,'PY1 Data(H)'!$A$1:$BR$1,_xlfn.XLOOKUP($A228,'PY1 Data(H)'!$A$1:$A$288,'PY1 Data(H)'!$A$1:$BR$288))</f>
        <v>#N/A</v>
      </c>
      <c r="O228" s="176" t="e" cm="1">
        <f t="array" ref="O228">_xlfn.XLOOKUP(O$1,'PY1 Data(H)'!$A$1:$BR$1,_xlfn.XLOOKUP($A228,'PY1 Data(H)'!$A$1:$A$288,'PY1 Data(H)'!$A$1:$BR$288))</f>
        <v>#N/A</v>
      </c>
      <c r="P228" s="176" t="e" cm="1">
        <f t="array" ref="P228">_xlfn.XLOOKUP(P$1,'PY1 Data(H)'!$A$1:$BR$1,_xlfn.XLOOKUP($A228,'PY1 Data(H)'!$A$1:$A$288,'PY1 Data(H)'!$A$1:$BR$288))</f>
        <v>#N/A</v>
      </c>
      <c r="Q228" s="176" t="e" cm="1">
        <f t="array" ref="Q228">_xlfn.XLOOKUP(Q$1,'PY1 Data(H)'!$A$1:$BR$1,_xlfn.XLOOKUP($A228,'PY1 Data(H)'!$A$1:$A$288,'PY1 Data(H)'!$A$1:$BR$288))</f>
        <v>#N/A</v>
      </c>
      <c r="R228" s="176" t="e" cm="1">
        <f t="array" ref="R228">_xlfn.XLOOKUP(R$1,'PY1 Data(H)'!$A$1:$BR$1,_xlfn.XLOOKUP($A228,'PY1 Data(H)'!$A$1:$A$288,'PY1 Data(H)'!$A$1:$BR$288))</f>
        <v>#N/A</v>
      </c>
      <c r="S228" s="176" t="e" cm="1">
        <f t="array" ref="S228">_xlfn.XLOOKUP(S$1,'PY1 Data(H)'!$A$1:$BR$1,_xlfn.XLOOKUP($A228,'PY1 Data(H)'!$A$1:$A$288,'PY1 Data(H)'!$A$1:$BR$288))</f>
        <v>#N/A</v>
      </c>
      <c r="T228" s="176" t="e" cm="1">
        <f t="array" ref="T228">_xlfn.XLOOKUP(T$1,'PY1 Data(H)'!$A$1:$BR$1,_xlfn.XLOOKUP($A228,'PY1 Data(H)'!$A$1:$A$288,'PY1 Data(H)'!$A$1:$BR$288))</f>
        <v>#N/A</v>
      </c>
      <c r="U228" s="176" t="e" cm="1">
        <f t="array" ref="U228">_xlfn.XLOOKUP(U$1,'PY1 Data(H)'!$A$1:$BR$1,_xlfn.XLOOKUP($A228,'PY1 Data(H)'!$A$1:$A$288,'PY1 Data(H)'!$A$1:$BR$288))</f>
        <v>#N/A</v>
      </c>
      <c r="V228" s="176" t="e" cm="1">
        <f t="array" ref="V228">_xlfn.XLOOKUP(V$1,'PY1 Data(H)'!$A$1:$BR$1,_xlfn.XLOOKUP($A228,'PY1 Data(H)'!$A$1:$A$288,'PY1 Data(H)'!$A$1:$BR$288))</f>
        <v>#N/A</v>
      </c>
      <c r="W228" s="176" t="e" cm="1">
        <f t="array" ref="W228">_xlfn.XLOOKUP(W$1,'PY1 Data(H)'!$A$1:$BR$1,_xlfn.XLOOKUP($A228,'PY1 Data(H)'!$A$1:$A$288,'PY1 Data(H)'!$A$1:$BR$288))</f>
        <v>#N/A</v>
      </c>
      <c r="X228" s="176" t="e" cm="1">
        <f t="array" ref="X228">_xlfn.XLOOKUP(X$1,'PY1 Data(H)'!$A$1:$BR$1,_xlfn.XLOOKUP($A228,'PY1 Data(H)'!$A$1:$A$288,'PY1 Data(H)'!$A$1:$BR$288))</f>
        <v>#N/A</v>
      </c>
      <c r="Y228" s="176" t="e" cm="1">
        <f t="array" ref="Y228">_xlfn.XLOOKUP(Y$1,'PY1 Data(H)'!$A$1:$BR$1,_xlfn.XLOOKUP($A228,'PY1 Data(H)'!$A$1:$A$288,'PY1 Data(H)'!$A$1:$BR$288))</f>
        <v>#N/A</v>
      </c>
      <c r="Z228" s="176" t="e" cm="1">
        <f t="array" ref="Z228">_xlfn.XLOOKUP(Z$1,'PY1 Data(H)'!$A$1:$BR$1,_xlfn.XLOOKUP($A228,'PY1 Data(H)'!$A$1:$A$288,'PY1 Data(H)'!$A$1:$BR$288))</f>
        <v>#N/A</v>
      </c>
      <c r="AA228" s="176" t="e" cm="1">
        <f t="array" ref="AA228">_xlfn.XLOOKUP(AA$1,'PY1 Data(H)'!$A$1:$BR$1,_xlfn.XLOOKUP($A228,'PY1 Data(H)'!$A$1:$A$288,'PY1 Data(H)'!$A$1:$BR$288))</f>
        <v>#N/A</v>
      </c>
      <c r="AB228" s="176" t="e" cm="1">
        <f t="array" ref="AB228">_xlfn.XLOOKUP(AB$1,'PY1 Data(H)'!$A$1:$BR$1,_xlfn.XLOOKUP($A228,'PY1 Data(H)'!$A$1:$A$288,'PY1 Data(H)'!$A$1:$BR$288))</f>
        <v>#N/A</v>
      </c>
      <c r="AC228" s="176" t="e" cm="1">
        <f t="array" ref="AC228">_xlfn.XLOOKUP(AC$1,'PY1 Data(H)'!$A$1:$BR$1,_xlfn.XLOOKUP($A228,'PY1 Data(H)'!$A$1:$A$288,'PY1 Data(H)'!$A$1:$BR$288))</f>
        <v>#N/A</v>
      </c>
      <c r="AD228" s="176" t="e" cm="1">
        <f t="array" ref="AD228">_xlfn.XLOOKUP(AD$1,'PY1 Data(H)'!$A$1:$BR$1,_xlfn.XLOOKUP($A228,'PY1 Data(H)'!$A$1:$A$288,'PY1 Data(H)'!$A$1:$BR$288))</f>
        <v>#N/A</v>
      </c>
      <c r="AE228" s="176" t="e" cm="1">
        <f t="array" ref="AE228">_xlfn.XLOOKUP(AE$1,'PY1 Data(H)'!$A$1:$BR$1,_xlfn.XLOOKUP($A228,'PY1 Data(H)'!$A$1:$A$288,'PY1 Data(H)'!$A$1:$BR$288))</f>
        <v>#N/A</v>
      </c>
      <c r="AF228" s="176" t="e" cm="1">
        <f t="array" ref="AF228">_xlfn.XLOOKUP(AF$1,'PY1 Data(H)'!$A$1:$BR$1,_xlfn.XLOOKUP($A228,'PY1 Data(H)'!$A$1:$A$288,'PY1 Data(H)'!$A$1:$BR$288))</f>
        <v>#N/A</v>
      </c>
      <c r="AG228" s="176" t="e" cm="1">
        <f t="array" ref="AG228">_xlfn.XLOOKUP(AG$1,'PY1 Data(H)'!$A$1:$BR$1,_xlfn.XLOOKUP($A228,'PY1 Data(H)'!$A$1:$A$288,'PY1 Data(H)'!$A$1:$BR$288))</f>
        <v>#N/A</v>
      </c>
      <c r="AH228" s="176" t="e" cm="1">
        <f t="array" ref="AH228">_xlfn.XLOOKUP(AH$1,'PY1 Data(H)'!$A$1:$BR$1,_xlfn.XLOOKUP($A228,'PY1 Data(H)'!$A$1:$A$288,'PY1 Data(H)'!$A$1:$BR$288))</f>
        <v>#N/A</v>
      </c>
      <c r="AI228" s="176" t="e" cm="1">
        <f t="array" ref="AI228">_xlfn.XLOOKUP(AI$1,'PY1 Data(H)'!$A$1:$BR$1,_xlfn.XLOOKUP($A228,'PY1 Data(H)'!$A$1:$A$288,'PY1 Data(H)'!$A$1:$BR$288))</f>
        <v>#N/A</v>
      </c>
      <c r="AJ228" s="176" t="e" cm="1">
        <f t="array" ref="AJ228">_xlfn.XLOOKUP(AJ$1,'PY1 Data(H)'!$A$1:$BR$1,_xlfn.XLOOKUP($A228,'PY1 Data(H)'!$A$1:$A$288,'PY1 Data(H)'!$A$1:$BR$288))</f>
        <v>#N/A</v>
      </c>
      <c r="AK228" s="176" t="e" cm="1">
        <f t="array" ref="AK228">_xlfn.XLOOKUP(AK$1,'PY1 Data(H)'!$A$1:$BR$1,_xlfn.XLOOKUP($A228,'PY1 Data(H)'!$A$1:$A$288,'PY1 Data(H)'!$A$1:$BR$288))</f>
        <v>#N/A</v>
      </c>
      <c r="AL228" s="176" t="e" cm="1">
        <f t="array" ref="AL228">_xlfn.XLOOKUP(AL$1,'PY1 Data(H)'!$A$1:$BR$1,_xlfn.XLOOKUP($A228,'PY1 Data(H)'!$A$1:$A$288,'PY1 Data(H)'!$A$1:$BR$288))</f>
        <v>#N/A</v>
      </c>
      <c r="AM228" s="176" t="e" cm="1">
        <f t="array" ref="AM228">_xlfn.XLOOKUP(AM$1,'PY1 Data(H)'!$A$1:$BR$1,_xlfn.XLOOKUP($A228,'PY1 Data(H)'!$A$1:$A$288,'PY1 Data(H)'!$A$1:$BR$288))</f>
        <v>#N/A</v>
      </c>
      <c r="AN228" s="176" t="e" cm="1">
        <f t="array" ref="AN228">_xlfn.XLOOKUP(AN$1,'PY1 Data(H)'!$A$1:$BR$1,_xlfn.XLOOKUP($A228,'PY1 Data(H)'!$A$1:$A$288,'PY1 Data(H)'!$A$1:$BR$288))</f>
        <v>#N/A</v>
      </c>
      <c r="AO228" s="176" t="e" cm="1">
        <f t="array" ref="AO228">_xlfn.XLOOKUP(AO$1,'PY1 Data(H)'!$A$1:$BR$1,_xlfn.XLOOKUP($A228,'PY1 Data(H)'!$A$1:$A$288,'PY1 Data(H)'!$A$1:$BR$288))</f>
        <v>#N/A</v>
      </c>
      <c r="AP228" s="176" t="e" cm="1">
        <f t="array" ref="AP228">_xlfn.XLOOKUP(AP$1,'PY1 Data(H)'!$A$1:$BR$1,_xlfn.XLOOKUP($A228,'PY1 Data(H)'!$A$1:$A$288,'PY1 Data(H)'!$A$1:$BR$288))</f>
        <v>#N/A</v>
      </c>
      <c r="AQ228" s="176" t="e" cm="1">
        <f t="array" ref="AQ228">_xlfn.XLOOKUP(AQ$1,'PY1 Data(H)'!$A$1:$BR$1,_xlfn.XLOOKUP($A228,'PY1 Data(H)'!$A$1:$A$288,'PY1 Data(H)'!$A$1:$BR$288))</f>
        <v>#N/A</v>
      </c>
      <c r="AR228" s="176" t="e" cm="1">
        <f t="array" ref="AR228">_xlfn.XLOOKUP(AR$1,'PY1 Data(H)'!$A$1:$BR$1,_xlfn.XLOOKUP($A228,'PY1 Data(H)'!$A$1:$A$288,'PY1 Data(H)'!$A$1:$BR$288))</f>
        <v>#N/A</v>
      </c>
      <c r="AS228" s="176" t="e" cm="1">
        <f t="array" ref="AS228">_xlfn.XLOOKUP(AS$1,'PY1 Data(H)'!$A$1:$BR$1,_xlfn.XLOOKUP($A228,'PY1 Data(H)'!$A$1:$A$288,'PY1 Data(H)'!$A$1:$BR$288))</f>
        <v>#N/A</v>
      </c>
      <c r="AT228" s="176" t="e" cm="1">
        <f t="array" ref="AT228">_xlfn.XLOOKUP(AT$1,'PY1 Data(H)'!$A$1:$BR$1,_xlfn.XLOOKUP($A228,'PY1 Data(H)'!$A$1:$A$288,'PY1 Data(H)'!$A$1:$BR$288))</f>
        <v>#N/A</v>
      </c>
      <c r="AU228" s="176" t="e" cm="1">
        <f t="array" ref="AU228">_xlfn.XLOOKUP(AU$1,'PY1 Data(H)'!$A$1:$BR$1,_xlfn.XLOOKUP($A228,'PY1 Data(H)'!$A$1:$A$288,'PY1 Data(H)'!$A$1:$BR$288))</f>
        <v>#N/A</v>
      </c>
      <c r="AV228" s="176" t="e" cm="1">
        <f t="array" ref="AV228">_xlfn.XLOOKUP(AV$1,'PY1 Data(H)'!$A$1:$BR$1,_xlfn.XLOOKUP($A228,'PY1 Data(H)'!$A$1:$A$288,'PY1 Data(H)'!$A$1:$BR$288))</f>
        <v>#N/A</v>
      </c>
      <c r="AW228" s="176" t="e" cm="1">
        <f t="array" ref="AW228">_xlfn.XLOOKUP(AW$1,'PY1 Data(H)'!$A$1:$BR$1,_xlfn.XLOOKUP($A228,'PY1 Data(H)'!$A$1:$A$288,'PY1 Data(H)'!$A$1:$BR$288))</f>
        <v>#N/A</v>
      </c>
      <c r="AX228" s="176" t="e" cm="1">
        <f t="array" ref="AX228">_xlfn.XLOOKUP(AX$1,'PY1 Data(H)'!$A$1:$BR$1,_xlfn.XLOOKUP($A228,'PY1 Data(H)'!$A$1:$A$288,'PY1 Data(H)'!$A$1:$BR$288))</f>
        <v>#N/A</v>
      </c>
      <c r="AY228" s="176" t="e" cm="1">
        <f t="array" ref="AY228">_xlfn.XLOOKUP(AY$1,'PY1 Data(H)'!$A$1:$BR$1,_xlfn.XLOOKUP($A228,'PY1 Data(H)'!$A$1:$A$288,'PY1 Data(H)'!$A$1:$BR$288))</f>
        <v>#N/A</v>
      </c>
      <c r="AZ228" s="176" t="e" cm="1">
        <f t="array" ref="AZ228">_xlfn.XLOOKUP(AZ$1,'PY1 Data(H)'!$A$1:$BR$1,_xlfn.XLOOKUP($A228,'PY1 Data(H)'!$A$1:$A$288,'PY1 Data(H)'!$A$1:$BR$288))</f>
        <v>#N/A</v>
      </c>
    </row>
    <row r="229" spans="1:52" x14ac:dyDescent="0.3">
      <c r="A229">
        <v>542</v>
      </c>
      <c r="D229" s="176" cm="1">
        <f t="array" ref="D229">_xlfn.XLOOKUP(D$1,'PY1 Data(H)'!$A$1:$BR$1,_xlfn.XLOOKUP($A229,'PY1 Data(H)'!$A$1:$A$288,'PY1 Data(H)'!$A$1:$BR$288))</f>
        <v>0</v>
      </c>
      <c r="E229" s="176" cm="1">
        <f t="array" ref="E229">_xlfn.XLOOKUP(E$1,'PY1 Data(H)'!$A$1:$BR$1,_xlfn.XLOOKUP($A229,'PY1 Data(H)'!$A$1:$A$288,'PY1 Data(H)'!$A$1:$BR$288))</f>
        <v>0</v>
      </c>
      <c r="F229" s="176" cm="1">
        <f t="array" ref="F229">_xlfn.XLOOKUP(F$1,'PY1 Data(H)'!$A$1:$BR$1,_xlfn.XLOOKUP($A229,'PY1 Data(H)'!$A$1:$A$288,'PY1 Data(H)'!$A$1:$BR$288))</f>
        <v>0</v>
      </c>
      <c r="G229" s="176" cm="1">
        <f t="array" ref="G229">_xlfn.XLOOKUP(G$1,'PY1 Data(H)'!$A$1:$BR$1,_xlfn.XLOOKUP($A229,'PY1 Data(H)'!$A$1:$A$288,'PY1 Data(H)'!$A$1:$BR$288))</f>
        <v>0</v>
      </c>
      <c r="H229" s="176" cm="1">
        <f t="array" ref="H229">_xlfn.XLOOKUP(H$1,'PY1 Data(H)'!$A$1:$BR$1,_xlfn.XLOOKUP($A229,'PY1 Data(H)'!$A$1:$A$288,'PY1 Data(H)'!$A$1:$BR$288))</f>
        <v>17006411</v>
      </c>
      <c r="I229" s="176" cm="1">
        <f t="array" ref="I229">_xlfn.XLOOKUP(I$1,'PY1 Data(H)'!$A$1:$BR$1,_xlfn.XLOOKUP($A229,'PY1 Data(H)'!$A$1:$A$288,'PY1 Data(H)'!$A$1:$BR$288))</f>
        <v>5313655</v>
      </c>
      <c r="J229" s="176" cm="1">
        <f t="array" ref="J229">_xlfn.XLOOKUP(J$1,'PY1 Data(H)'!$A$1:$BR$1,_xlfn.XLOOKUP($A229,'PY1 Data(H)'!$A$1:$A$288,'PY1 Data(H)'!$A$1:$BR$288))</f>
        <v>0</v>
      </c>
      <c r="K229" s="176" cm="1">
        <f t="array" ref="K229">_xlfn.XLOOKUP(K$1,'PY1 Data(H)'!$A$1:$BR$1,_xlfn.XLOOKUP($A229,'PY1 Data(H)'!$A$1:$A$288,'PY1 Data(H)'!$A$1:$BR$288))</f>
        <v>0</v>
      </c>
      <c r="L229" s="176" cm="1">
        <f t="array" ref="L229">_xlfn.XLOOKUP(L$1,'PY1 Data(H)'!$A$1:$BR$1,_xlfn.XLOOKUP($A229,'PY1 Data(H)'!$A$1:$A$288,'PY1 Data(H)'!$A$1:$BR$288))</f>
        <v>0</v>
      </c>
      <c r="M229" s="176" cm="1">
        <f t="array" ref="M229">_xlfn.XLOOKUP(M$1,'PY1 Data(H)'!$A$1:$BR$1,_xlfn.XLOOKUP($A229,'PY1 Data(H)'!$A$1:$A$288,'PY1 Data(H)'!$A$1:$BR$288))</f>
        <v>0</v>
      </c>
      <c r="N229" s="176" cm="1">
        <f t="array" ref="N229">_xlfn.XLOOKUP(N$1,'PY1 Data(H)'!$A$1:$BR$1,_xlfn.XLOOKUP($A229,'PY1 Data(H)'!$A$1:$A$288,'PY1 Data(H)'!$A$1:$BR$288))</f>
        <v>0</v>
      </c>
      <c r="O229" s="176" cm="1">
        <f t="array" ref="O229">_xlfn.XLOOKUP(O$1,'PY1 Data(H)'!$A$1:$BR$1,_xlfn.XLOOKUP($A229,'PY1 Data(H)'!$A$1:$A$288,'PY1 Data(H)'!$A$1:$BR$288))</f>
        <v>0</v>
      </c>
      <c r="P229" s="176" cm="1">
        <f t="array" ref="P229">_xlfn.XLOOKUP(P$1,'PY1 Data(H)'!$A$1:$BR$1,_xlfn.XLOOKUP($A229,'PY1 Data(H)'!$A$1:$A$288,'PY1 Data(H)'!$A$1:$BR$288))</f>
        <v>19339800</v>
      </c>
      <c r="Q229" s="176" cm="1">
        <f t="array" ref="Q229">_xlfn.XLOOKUP(Q$1,'PY1 Data(H)'!$A$1:$BR$1,_xlfn.XLOOKUP($A229,'PY1 Data(H)'!$A$1:$A$288,'PY1 Data(H)'!$A$1:$BR$288))</f>
        <v>0</v>
      </c>
      <c r="R229" s="176" cm="1">
        <f t="array" ref="R229">_xlfn.XLOOKUP(R$1,'PY1 Data(H)'!$A$1:$BR$1,_xlfn.XLOOKUP($A229,'PY1 Data(H)'!$A$1:$A$288,'PY1 Data(H)'!$A$1:$BR$288))</f>
        <v>0</v>
      </c>
      <c r="S229" s="176" cm="1">
        <f t="array" ref="S229">_xlfn.XLOOKUP(S$1,'PY1 Data(H)'!$A$1:$BR$1,_xlfn.XLOOKUP($A229,'PY1 Data(H)'!$A$1:$A$288,'PY1 Data(H)'!$A$1:$BR$288))</f>
        <v>0</v>
      </c>
      <c r="T229" s="176" cm="1">
        <f t="array" ref="T229">_xlfn.XLOOKUP(T$1,'PY1 Data(H)'!$A$1:$BR$1,_xlfn.XLOOKUP($A229,'PY1 Data(H)'!$A$1:$A$288,'PY1 Data(H)'!$A$1:$BR$288))</f>
        <v>0</v>
      </c>
      <c r="U229" s="176" cm="1">
        <f t="array" ref="U229">_xlfn.XLOOKUP(U$1,'PY1 Data(H)'!$A$1:$BR$1,_xlfn.XLOOKUP($A229,'PY1 Data(H)'!$A$1:$A$288,'PY1 Data(H)'!$A$1:$BR$288))</f>
        <v>0</v>
      </c>
      <c r="V229" s="176" cm="1">
        <f t="array" ref="V229">_xlfn.XLOOKUP(V$1,'PY1 Data(H)'!$A$1:$BR$1,_xlfn.XLOOKUP($A229,'PY1 Data(H)'!$A$1:$A$288,'PY1 Data(H)'!$A$1:$BR$288))</f>
        <v>0</v>
      </c>
      <c r="W229" s="176" cm="1">
        <f t="array" ref="W229">_xlfn.XLOOKUP(W$1,'PY1 Data(H)'!$A$1:$BR$1,_xlfn.XLOOKUP($A229,'PY1 Data(H)'!$A$1:$A$288,'PY1 Data(H)'!$A$1:$BR$288))</f>
        <v>0</v>
      </c>
      <c r="X229" s="176" cm="1">
        <f t="array" ref="X229">_xlfn.XLOOKUP(X$1,'PY1 Data(H)'!$A$1:$BR$1,_xlfn.XLOOKUP($A229,'PY1 Data(H)'!$A$1:$A$288,'PY1 Data(H)'!$A$1:$BR$288))</f>
        <v>296500</v>
      </c>
      <c r="Y229" s="176" cm="1">
        <f t="array" ref="Y229">_xlfn.XLOOKUP(Y$1,'PY1 Data(H)'!$A$1:$BR$1,_xlfn.XLOOKUP($A229,'PY1 Data(H)'!$A$1:$A$288,'PY1 Data(H)'!$A$1:$BR$288))</f>
        <v>0</v>
      </c>
      <c r="Z229" s="176" cm="1">
        <f t="array" ref="Z229">_xlfn.XLOOKUP(Z$1,'PY1 Data(H)'!$A$1:$BR$1,_xlfn.XLOOKUP($A229,'PY1 Data(H)'!$A$1:$A$288,'PY1 Data(H)'!$A$1:$BR$288))</f>
        <v>0</v>
      </c>
      <c r="AA229" s="176" cm="1">
        <f t="array" ref="AA229">_xlfn.XLOOKUP(AA$1,'PY1 Data(H)'!$A$1:$BR$1,_xlfn.XLOOKUP($A229,'PY1 Data(H)'!$A$1:$A$288,'PY1 Data(H)'!$A$1:$BR$288))</f>
        <v>0</v>
      </c>
      <c r="AB229" s="176" cm="1">
        <f t="array" ref="AB229">_xlfn.XLOOKUP(AB$1,'PY1 Data(H)'!$A$1:$BR$1,_xlfn.XLOOKUP($A229,'PY1 Data(H)'!$A$1:$A$288,'PY1 Data(H)'!$A$1:$BR$288))</f>
        <v>0</v>
      </c>
      <c r="AC229" s="176" cm="1">
        <f t="array" ref="AC229">_xlfn.XLOOKUP(AC$1,'PY1 Data(H)'!$A$1:$BR$1,_xlfn.XLOOKUP($A229,'PY1 Data(H)'!$A$1:$A$288,'PY1 Data(H)'!$A$1:$BR$288))</f>
        <v>0</v>
      </c>
      <c r="AD229" s="176" cm="1">
        <f t="array" ref="AD229">_xlfn.XLOOKUP(AD$1,'PY1 Data(H)'!$A$1:$BR$1,_xlfn.XLOOKUP($A229,'PY1 Data(H)'!$A$1:$A$288,'PY1 Data(H)'!$A$1:$BR$288))</f>
        <v>0</v>
      </c>
      <c r="AE229" s="176" cm="1">
        <f t="array" ref="AE229">_xlfn.XLOOKUP(AE$1,'PY1 Data(H)'!$A$1:$BR$1,_xlfn.XLOOKUP($A229,'PY1 Data(H)'!$A$1:$A$288,'PY1 Data(H)'!$A$1:$BR$288))</f>
        <v>0</v>
      </c>
      <c r="AF229" s="176" cm="1">
        <f t="array" ref="AF229">_xlfn.XLOOKUP(AF$1,'PY1 Data(H)'!$A$1:$BR$1,_xlfn.XLOOKUP($A229,'PY1 Data(H)'!$A$1:$A$288,'PY1 Data(H)'!$A$1:$BR$288))</f>
        <v>2542416</v>
      </c>
      <c r="AG229" s="176" cm="1">
        <f t="array" ref="AG229">_xlfn.XLOOKUP(AG$1,'PY1 Data(H)'!$A$1:$BR$1,_xlfn.XLOOKUP($A229,'PY1 Data(H)'!$A$1:$A$288,'PY1 Data(H)'!$A$1:$BR$288))</f>
        <v>0</v>
      </c>
      <c r="AH229" s="176" cm="1">
        <f t="array" ref="AH229">_xlfn.XLOOKUP(AH$1,'PY1 Data(H)'!$A$1:$BR$1,_xlfn.XLOOKUP($A229,'PY1 Data(H)'!$A$1:$A$288,'PY1 Data(H)'!$A$1:$BR$288))</f>
        <v>0</v>
      </c>
      <c r="AI229" s="176" cm="1">
        <f t="array" ref="AI229">_xlfn.XLOOKUP(AI$1,'PY1 Data(H)'!$A$1:$BR$1,_xlfn.XLOOKUP($A229,'PY1 Data(H)'!$A$1:$A$288,'PY1 Data(H)'!$A$1:$BR$288))</f>
        <v>0</v>
      </c>
      <c r="AJ229" s="176" cm="1">
        <f t="array" ref="AJ229">_xlfn.XLOOKUP(AJ$1,'PY1 Data(H)'!$A$1:$BR$1,_xlfn.XLOOKUP($A229,'PY1 Data(H)'!$A$1:$A$288,'PY1 Data(H)'!$A$1:$BR$288))</f>
        <v>0</v>
      </c>
      <c r="AK229" s="176" cm="1">
        <f t="array" ref="AK229">_xlfn.XLOOKUP(AK$1,'PY1 Data(H)'!$A$1:$BR$1,_xlfn.XLOOKUP($A229,'PY1 Data(H)'!$A$1:$A$288,'PY1 Data(H)'!$A$1:$BR$288))</f>
        <v>0</v>
      </c>
      <c r="AL229" s="176" cm="1">
        <f t="array" ref="AL229">_xlfn.XLOOKUP(AL$1,'PY1 Data(H)'!$A$1:$BR$1,_xlfn.XLOOKUP($A229,'PY1 Data(H)'!$A$1:$A$288,'PY1 Data(H)'!$A$1:$BR$288))</f>
        <v>0</v>
      </c>
      <c r="AM229" s="176" cm="1">
        <f t="array" ref="AM229">_xlfn.XLOOKUP(AM$1,'PY1 Data(H)'!$A$1:$BR$1,_xlfn.XLOOKUP($A229,'PY1 Data(H)'!$A$1:$A$288,'PY1 Data(H)'!$A$1:$BR$288))</f>
        <v>218543</v>
      </c>
      <c r="AN229" s="176" cm="1">
        <f t="array" ref="AN229">_xlfn.XLOOKUP(AN$1,'PY1 Data(H)'!$A$1:$BR$1,_xlfn.XLOOKUP($A229,'PY1 Data(H)'!$A$1:$A$288,'PY1 Data(H)'!$A$1:$BR$288))</f>
        <v>0</v>
      </c>
      <c r="AO229" s="176" cm="1">
        <f t="array" ref="AO229">_xlfn.XLOOKUP(AO$1,'PY1 Data(H)'!$A$1:$BR$1,_xlfn.XLOOKUP($A229,'PY1 Data(H)'!$A$1:$A$288,'PY1 Data(H)'!$A$1:$BR$288))</f>
        <v>0</v>
      </c>
      <c r="AP229" s="176" cm="1">
        <f t="array" ref="AP229">_xlfn.XLOOKUP(AP$1,'PY1 Data(H)'!$A$1:$BR$1,_xlfn.XLOOKUP($A229,'PY1 Data(H)'!$A$1:$A$288,'PY1 Data(H)'!$A$1:$BR$288))</f>
        <v>731800</v>
      </c>
      <c r="AQ229" s="176" cm="1">
        <f t="array" ref="AQ229">_xlfn.XLOOKUP(AQ$1,'PY1 Data(H)'!$A$1:$BR$1,_xlfn.XLOOKUP($A229,'PY1 Data(H)'!$A$1:$A$288,'PY1 Data(H)'!$A$1:$BR$288))</f>
        <v>0</v>
      </c>
      <c r="AR229" s="176" cm="1">
        <f t="array" ref="AR229">_xlfn.XLOOKUP(AR$1,'PY1 Data(H)'!$A$1:$BR$1,_xlfn.XLOOKUP($A229,'PY1 Data(H)'!$A$1:$A$288,'PY1 Data(H)'!$A$1:$BR$288))</f>
        <v>0</v>
      </c>
      <c r="AS229" s="176" cm="1">
        <f t="array" ref="AS229">_xlfn.XLOOKUP(AS$1,'PY1 Data(H)'!$A$1:$BR$1,_xlfn.XLOOKUP($A229,'PY1 Data(H)'!$A$1:$A$288,'PY1 Data(H)'!$A$1:$BR$288))</f>
        <v>0</v>
      </c>
      <c r="AT229" s="176" cm="1">
        <f t="array" ref="AT229">_xlfn.XLOOKUP(AT$1,'PY1 Data(H)'!$A$1:$BR$1,_xlfn.XLOOKUP($A229,'PY1 Data(H)'!$A$1:$A$288,'PY1 Data(H)'!$A$1:$BR$288))</f>
        <v>0</v>
      </c>
      <c r="AU229" s="176" cm="1">
        <f t="array" ref="AU229">_xlfn.XLOOKUP(AU$1,'PY1 Data(H)'!$A$1:$BR$1,_xlfn.XLOOKUP($A229,'PY1 Data(H)'!$A$1:$A$288,'PY1 Data(H)'!$A$1:$BR$288))</f>
        <v>0</v>
      </c>
      <c r="AV229" s="176" cm="1">
        <f t="array" ref="AV229">_xlfn.XLOOKUP(AV$1,'PY1 Data(H)'!$A$1:$BR$1,_xlfn.XLOOKUP($A229,'PY1 Data(H)'!$A$1:$A$288,'PY1 Data(H)'!$A$1:$BR$288))</f>
        <v>0</v>
      </c>
      <c r="AW229" s="176" cm="1">
        <f t="array" ref="AW229">_xlfn.XLOOKUP(AW$1,'PY1 Data(H)'!$A$1:$BR$1,_xlfn.XLOOKUP($A229,'PY1 Data(H)'!$A$1:$A$288,'PY1 Data(H)'!$A$1:$BR$288))</f>
        <v>0</v>
      </c>
      <c r="AX229" s="176" cm="1">
        <f t="array" ref="AX229">_xlfn.XLOOKUP(AX$1,'PY1 Data(H)'!$A$1:$BR$1,_xlfn.XLOOKUP($A229,'PY1 Data(H)'!$A$1:$A$288,'PY1 Data(H)'!$A$1:$BR$288))</f>
        <v>0</v>
      </c>
      <c r="AY229" s="176" cm="1">
        <f t="array" ref="AY229">_xlfn.XLOOKUP(AY$1,'PY1 Data(H)'!$A$1:$BR$1,_xlfn.XLOOKUP($A229,'PY1 Data(H)'!$A$1:$A$288,'PY1 Data(H)'!$A$1:$BR$288))</f>
        <v>0</v>
      </c>
      <c r="AZ229" s="176" cm="1">
        <f t="array" ref="AZ229">_xlfn.XLOOKUP(AZ$1,'PY1 Data(H)'!$A$1:$BR$1,_xlfn.XLOOKUP($A229,'PY1 Data(H)'!$A$1:$A$288,'PY1 Data(H)'!$A$1:$BR$288))</f>
        <v>0</v>
      </c>
    </row>
    <row r="230" spans="1:52" x14ac:dyDescent="0.3">
      <c r="D230" s="176" t="e" cm="1">
        <f t="array" ref="D230">_xlfn.XLOOKUP(D$1,'PY1 Data(H)'!$A$1:$BR$1,_xlfn.XLOOKUP($A230,'PY1 Data(H)'!$A$1:$A$288,'PY1 Data(H)'!$A$1:$BR$288))</f>
        <v>#N/A</v>
      </c>
      <c r="E230" s="176" t="e" cm="1">
        <f t="array" ref="E230">_xlfn.XLOOKUP(E$1,'PY1 Data(H)'!$A$1:$BR$1,_xlfn.XLOOKUP($A230,'PY1 Data(H)'!$A$1:$A$288,'PY1 Data(H)'!$A$1:$BR$288))</f>
        <v>#N/A</v>
      </c>
      <c r="F230" s="176" t="e" cm="1">
        <f t="array" ref="F230">_xlfn.XLOOKUP(F$1,'PY1 Data(H)'!$A$1:$BR$1,_xlfn.XLOOKUP($A230,'PY1 Data(H)'!$A$1:$A$288,'PY1 Data(H)'!$A$1:$BR$288))</f>
        <v>#N/A</v>
      </c>
      <c r="G230" s="176" t="e" cm="1">
        <f t="array" ref="G230">_xlfn.XLOOKUP(G$1,'PY1 Data(H)'!$A$1:$BR$1,_xlfn.XLOOKUP($A230,'PY1 Data(H)'!$A$1:$A$288,'PY1 Data(H)'!$A$1:$BR$288))</f>
        <v>#N/A</v>
      </c>
      <c r="H230" s="176" t="e" cm="1">
        <f t="array" ref="H230">_xlfn.XLOOKUP(H$1,'PY1 Data(H)'!$A$1:$BR$1,_xlfn.XLOOKUP($A230,'PY1 Data(H)'!$A$1:$A$288,'PY1 Data(H)'!$A$1:$BR$288))</f>
        <v>#N/A</v>
      </c>
      <c r="I230" s="176" t="e" cm="1">
        <f t="array" ref="I230">_xlfn.XLOOKUP(I$1,'PY1 Data(H)'!$A$1:$BR$1,_xlfn.XLOOKUP($A230,'PY1 Data(H)'!$A$1:$A$288,'PY1 Data(H)'!$A$1:$BR$288))</f>
        <v>#N/A</v>
      </c>
      <c r="J230" s="176" t="e" cm="1">
        <f t="array" ref="J230">_xlfn.XLOOKUP(J$1,'PY1 Data(H)'!$A$1:$BR$1,_xlfn.XLOOKUP($A230,'PY1 Data(H)'!$A$1:$A$288,'PY1 Data(H)'!$A$1:$BR$288))</f>
        <v>#N/A</v>
      </c>
      <c r="K230" s="176" t="e" cm="1">
        <f t="array" ref="K230">_xlfn.XLOOKUP(K$1,'PY1 Data(H)'!$A$1:$BR$1,_xlfn.XLOOKUP($A230,'PY1 Data(H)'!$A$1:$A$288,'PY1 Data(H)'!$A$1:$BR$288))</f>
        <v>#N/A</v>
      </c>
      <c r="L230" s="176" t="e" cm="1">
        <f t="array" ref="L230">_xlfn.XLOOKUP(L$1,'PY1 Data(H)'!$A$1:$BR$1,_xlfn.XLOOKUP($A230,'PY1 Data(H)'!$A$1:$A$288,'PY1 Data(H)'!$A$1:$BR$288))</f>
        <v>#N/A</v>
      </c>
      <c r="M230" s="176" t="e" cm="1">
        <f t="array" ref="M230">_xlfn.XLOOKUP(M$1,'PY1 Data(H)'!$A$1:$BR$1,_xlfn.XLOOKUP($A230,'PY1 Data(H)'!$A$1:$A$288,'PY1 Data(H)'!$A$1:$BR$288))</f>
        <v>#N/A</v>
      </c>
      <c r="N230" s="176" t="e" cm="1">
        <f t="array" ref="N230">_xlfn.XLOOKUP(N$1,'PY1 Data(H)'!$A$1:$BR$1,_xlfn.XLOOKUP($A230,'PY1 Data(H)'!$A$1:$A$288,'PY1 Data(H)'!$A$1:$BR$288))</f>
        <v>#N/A</v>
      </c>
      <c r="O230" s="176" t="e" cm="1">
        <f t="array" ref="O230">_xlfn.XLOOKUP(O$1,'PY1 Data(H)'!$A$1:$BR$1,_xlfn.XLOOKUP($A230,'PY1 Data(H)'!$A$1:$A$288,'PY1 Data(H)'!$A$1:$BR$288))</f>
        <v>#N/A</v>
      </c>
      <c r="P230" s="176" t="e" cm="1">
        <f t="array" ref="P230">_xlfn.XLOOKUP(P$1,'PY1 Data(H)'!$A$1:$BR$1,_xlfn.XLOOKUP($A230,'PY1 Data(H)'!$A$1:$A$288,'PY1 Data(H)'!$A$1:$BR$288))</f>
        <v>#N/A</v>
      </c>
      <c r="Q230" s="176" t="e" cm="1">
        <f t="array" ref="Q230">_xlfn.XLOOKUP(Q$1,'PY1 Data(H)'!$A$1:$BR$1,_xlfn.XLOOKUP($A230,'PY1 Data(H)'!$A$1:$A$288,'PY1 Data(H)'!$A$1:$BR$288))</f>
        <v>#N/A</v>
      </c>
      <c r="R230" s="176" t="e" cm="1">
        <f t="array" ref="R230">_xlfn.XLOOKUP(R$1,'PY1 Data(H)'!$A$1:$BR$1,_xlfn.XLOOKUP($A230,'PY1 Data(H)'!$A$1:$A$288,'PY1 Data(H)'!$A$1:$BR$288))</f>
        <v>#N/A</v>
      </c>
      <c r="S230" s="176" t="e" cm="1">
        <f t="array" ref="S230">_xlfn.XLOOKUP(S$1,'PY1 Data(H)'!$A$1:$BR$1,_xlfn.XLOOKUP($A230,'PY1 Data(H)'!$A$1:$A$288,'PY1 Data(H)'!$A$1:$BR$288))</f>
        <v>#N/A</v>
      </c>
      <c r="T230" s="176" t="e" cm="1">
        <f t="array" ref="T230">_xlfn.XLOOKUP(T$1,'PY1 Data(H)'!$A$1:$BR$1,_xlfn.XLOOKUP($A230,'PY1 Data(H)'!$A$1:$A$288,'PY1 Data(H)'!$A$1:$BR$288))</f>
        <v>#N/A</v>
      </c>
      <c r="U230" s="176" t="e" cm="1">
        <f t="array" ref="U230">_xlfn.XLOOKUP(U$1,'PY1 Data(H)'!$A$1:$BR$1,_xlfn.XLOOKUP($A230,'PY1 Data(H)'!$A$1:$A$288,'PY1 Data(H)'!$A$1:$BR$288))</f>
        <v>#N/A</v>
      </c>
      <c r="V230" s="176" t="e" cm="1">
        <f t="array" ref="V230">_xlfn.XLOOKUP(V$1,'PY1 Data(H)'!$A$1:$BR$1,_xlfn.XLOOKUP($A230,'PY1 Data(H)'!$A$1:$A$288,'PY1 Data(H)'!$A$1:$BR$288))</f>
        <v>#N/A</v>
      </c>
      <c r="W230" s="176" t="e" cm="1">
        <f t="array" ref="W230">_xlfn.XLOOKUP(W$1,'PY1 Data(H)'!$A$1:$BR$1,_xlfn.XLOOKUP($A230,'PY1 Data(H)'!$A$1:$A$288,'PY1 Data(H)'!$A$1:$BR$288))</f>
        <v>#N/A</v>
      </c>
      <c r="X230" s="176" t="e" cm="1">
        <f t="array" ref="X230">_xlfn.XLOOKUP(X$1,'PY1 Data(H)'!$A$1:$BR$1,_xlfn.XLOOKUP($A230,'PY1 Data(H)'!$A$1:$A$288,'PY1 Data(H)'!$A$1:$BR$288))</f>
        <v>#N/A</v>
      </c>
      <c r="Y230" s="176" t="e" cm="1">
        <f t="array" ref="Y230">_xlfn.XLOOKUP(Y$1,'PY1 Data(H)'!$A$1:$BR$1,_xlfn.XLOOKUP($A230,'PY1 Data(H)'!$A$1:$A$288,'PY1 Data(H)'!$A$1:$BR$288))</f>
        <v>#N/A</v>
      </c>
      <c r="Z230" s="176" t="e" cm="1">
        <f t="array" ref="Z230">_xlfn.XLOOKUP(Z$1,'PY1 Data(H)'!$A$1:$BR$1,_xlfn.XLOOKUP($A230,'PY1 Data(H)'!$A$1:$A$288,'PY1 Data(H)'!$A$1:$BR$288))</f>
        <v>#N/A</v>
      </c>
      <c r="AA230" s="176" t="e" cm="1">
        <f t="array" ref="AA230">_xlfn.XLOOKUP(AA$1,'PY1 Data(H)'!$A$1:$BR$1,_xlfn.XLOOKUP($A230,'PY1 Data(H)'!$A$1:$A$288,'PY1 Data(H)'!$A$1:$BR$288))</f>
        <v>#N/A</v>
      </c>
      <c r="AB230" s="176" t="e" cm="1">
        <f t="array" ref="AB230">_xlfn.XLOOKUP(AB$1,'PY1 Data(H)'!$A$1:$BR$1,_xlfn.XLOOKUP($A230,'PY1 Data(H)'!$A$1:$A$288,'PY1 Data(H)'!$A$1:$BR$288))</f>
        <v>#N/A</v>
      </c>
      <c r="AC230" s="176" t="e" cm="1">
        <f t="array" ref="AC230">_xlfn.XLOOKUP(AC$1,'PY1 Data(H)'!$A$1:$BR$1,_xlfn.XLOOKUP($A230,'PY1 Data(H)'!$A$1:$A$288,'PY1 Data(H)'!$A$1:$BR$288))</f>
        <v>#N/A</v>
      </c>
      <c r="AD230" s="176" t="e" cm="1">
        <f t="array" ref="AD230">_xlfn.XLOOKUP(AD$1,'PY1 Data(H)'!$A$1:$BR$1,_xlfn.XLOOKUP($A230,'PY1 Data(H)'!$A$1:$A$288,'PY1 Data(H)'!$A$1:$BR$288))</f>
        <v>#N/A</v>
      </c>
      <c r="AE230" s="176" t="e" cm="1">
        <f t="array" ref="AE230">_xlfn.XLOOKUP(AE$1,'PY1 Data(H)'!$A$1:$BR$1,_xlfn.XLOOKUP($A230,'PY1 Data(H)'!$A$1:$A$288,'PY1 Data(H)'!$A$1:$BR$288))</f>
        <v>#N/A</v>
      </c>
      <c r="AF230" s="176" t="e" cm="1">
        <f t="array" ref="AF230">_xlfn.XLOOKUP(AF$1,'PY1 Data(H)'!$A$1:$BR$1,_xlfn.XLOOKUP($A230,'PY1 Data(H)'!$A$1:$A$288,'PY1 Data(H)'!$A$1:$BR$288))</f>
        <v>#N/A</v>
      </c>
      <c r="AG230" s="176" t="e" cm="1">
        <f t="array" ref="AG230">_xlfn.XLOOKUP(AG$1,'PY1 Data(H)'!$A$1:$BR$1,_xlfn.XLOOKUP($A230,'PY1 Data(H)'!$A$1:$A$288,'PY1 Data(H)'!$A$1:$BR$288))</f>
        <v>#N/A</v>
      </c>
      <c r="AH230" s="176" t="e" cm="1">
        <f t="array" ref="AH230">_xlfn.XLOOKUP(AH$1,'PY1 Data(H)'!$A$1:$BR$1,_xlfn.XLOOKUP($A230,'PY1 Data(H)'!$A$1:$A$288,'PY1 Data(H)'!$A$1:$BR$288))</f>
        <v>#N/A</v>
      </c>
      <c r="AI230" s="176" t="e" cm="1">
        <f t="array" ref="AI230">_xlfn.XLOOKUP(AI$1,'PY1 Data(H)'!$A$1:$BR$1,_xlfn.XLOOKUP($A230,'PY1 Data(H)'!$A$1:$A$288,'PY1 Data(H)'!$A$1:$BR$288))</f>
        <v>#N/A</v>
      </c>
      <c r="AJ230" s="176" t="e" cm="1">
        <f t="array" ref="AJ230">_xlfn.XLOOKUP(AJ$1,'PY1 Data(H)'!$A$1:$BR$1,_xlfn.XLOOKUP($A230,'PY1 Data(H)'!$A$1:$A$288,'PY1 Data(H)'!$A$1:$BR$288))</f>
        <v>#N/A</v>
      </c>
      <c r="AK230" s="176" t="e" cm="1">
        <f t="array" ref="AK230">_xlfn.XLOOKUP(AK$1,'PY1 Data(H)'!$A$1:$BR$1,_xlfn.XLOOKUP($A230,'PY1 Data(H)'!$A$1:$A$288,'PY1 Data(H)'!$A$1:$BR$288))</f>
        <v>#N/A</v>
      </c>
      <c r="AL230" s="176" t="e" cm="1">
        <f t="array" ref="AL230">_xlfn.XLOOKUP(AL$1,'PY1 Data(H)'!$A$1:$BR$1,_xlfn.XLOOKUP($A230,'PY1 Data(H)'!$A$1:$A$288,'PY1 Data(H)'!$A$1:$BR$288))</f>
        <v>#N/A</v>
      </c>
      <c r="AM230" s="176" t="e" cm="1">
        <f t="array" ref="AM230">_xlfn.XLOOKUP(AM$1,'PY1 Data(H)'!$A$1:$BR$1,_xlfn.XLOOKUP($A230,'PY1 Data(H)'!$A$1:$A$288,'PY1 Data(H)'!$A$1:$BR$288))</f>
        <v>#N/A</v>
      </c>
      <c r="AN230" s="176" t="e" cm="1">
        <f t="array" ref="AN230">_xlfn.XLOOKUP(AN$1,'PY1 Data(H)'!$A$1:$BR$1,_xlfn.XLOOKUP($A230,'PY1 Data(H)'!$A$1:$A$288,'PY1 Data(H)'!$A$1:$BR$288))</f>
        <v>#N/A</v>
      </c>
      <c r="AO230" s="176" t="e" cm="1">
        <f t="array" ref="AO230">_xlfn.XLOOKUP(AO$1,'PY1 Data(H)'!$A$1:$BR$1,_xlfn.XLOOKUP($A230,'PY1 Data(H)'!$A$1:$A$288,'PY1 Data(H)'!$A$1:$BR$288))</f>
        <v>#N/A</v>
      </c>
      <c r="AP230" s="176" t="e" cm="1">
        <f t="array" ref="AP230">_xlfn.XLOOKUP(AP$1,'PY1 Data(H)'!$A$1:$BR$1,_xlfn.XLOOKUP($A230,'PY1 Data(H)'!$A$1:$A$288,'PY1 Data(H)'!$A$1:$BR$288))</f>
        <v>#N/A</v>
      </c>
      <c r="AQ230" s="176" t="e" cm="1">
        <f t="array" ref="AQ230">_xlfn.XLOOKUP(AQ$1,'PY1 Data(H)'!$A$1:$BR$1,_xlfn.XLOOKUP($A230,'PY1 Data(H)'!$A$1:$A$288,'PY1 Data(H)'!$A$1:$BR$288))</f>
        <v>#N/A</v>
      </c>
      <c r="AR230" s="176" t="e" cm="1">
        <f t="array" ref="AR230">_xlfn.XLOOKUP(AR$1,'PY1 Data(H)'!$A$1:$BR$1,_xlfn.XLOOKUP($A230,'PY1 Data(H)'!$A$1:$A$288,'PY1 Data(H)'!$A$1:$BR$288))</f>
        <v>#N/A</v>
      </c>
      <c r="AS230" s="176" t="e" cm="1">
        <f t="array" ref="AS230">_xlfn.XLOOKUP(AS$1,'PY1 Data(H)'!$A$1:$BR$1,_xlfn.XLOOKUP($A230,'PY1 Data(H)'!$A$1:$A$288,'PY1 Data(H)'!$A$1:$BR$288))</f>
        <v>#N/A</v>
      </c>
      <c r="AT230" s="176" t="e" cm="1">
        <f t="array" ref="AT230">_xlfn.XLOOKUP(AT$1,'PY1 Data(H)'!$A$1:$BR$1,_xlfn.XLOOKUP($A230,'PY1 Data(H)'!$A$1:$A$288,'PY1 Data(H)'!$A$1:$BR$288))</f>
        <v>#N/A</v>
      </c>
      <c r="AU230" s="176" t="e" cm="1">
        <f t="array" ref="AU230">_xlfn.XLOOKUP(AU$1,'PY1 Data(H)'!$A$1:$BR$1,_xlfn.XLOOKUP($A230,'PY1 Data(H)'!$A$1:$A$288,'PY1 Data(H)'!$A$1:$BR$288))</f>
        <v>#N/A</v>
      </c>
      <c r="AV230" s="176" t="e" cm="1">
        <f t="array" ref="AV230">_xlfn.XLOOKUP(AV$1,'PY1 Data(H)'!$A$1:$BR$1,_xlfn.XLOOKUP($A230,'PY1 Data(H)'!$A$1:$A$288,'PY1 Data(H)'!$A$1:$BR$288))</f>
        <v>#N/A</v>
      </c>
      <c r="AW230" s="176" t="e" cm="1">
        <f t="array" ref="AW230">_xlfn.XLOOKUP(AW$1,'PY1 Data(H)'!$A$1:$BR$1,_xlfn.XLOOKUP($A230,'PY1 Data(H)'!$A$1:$A$288,'PY1 Data(H)'!$A$1:$BR$288))</f>
        <v>#N/A</v>
      </c>
      <c r="AX230" s="176" t="e" cm="1">
        <f t="array" ref="AX230">_xlfn.XLOOKUP(AX$1,'PY1 Data(H)'!$A$1:$BR$1,_xlfn.XLOOKUP($A230,'PY1 Data(H)'!$A$1:$A$288,'PY1 Data(H)'!$A$1:$BR$288))</f>
        <v>#N/A</v>
      </c>
      <c r="AY230" s="176" t="e" cm="1">
        <f t="array" ref="AY230">_xlfn.XLOOKUP(AY$1,'PY1 Data(H)'!$A$1:$BR$1,_xlfn.XLOOKUP($A230,'PY1 Data(H)'!$A$1:$A$288,'PY1 Data(H)'!$A$1:$BR$288))</f>
        <v>#N/A</v>
      </c>
      <c r="AZ230" s="176" t="e" cm="1">
        <f t="array" ref="AZ230">_xlfn.XLOOKUP(AZ$1,'PY1 Data(H)'!$A$1:$BR$1,_xlfn.XLOOKUP($A230,'PY1 Data(H)'!$A$1:$A$288,'PY1 Data(H)'!$A$1:$BR$288))</f>
        <v>#N/A</v>
      </c>
    </row>
    <row r="231" spans="1:52" x14ac:dyDescent="0.3">
      <c r="D231" s="176" t="e" cm="1">
        <f t="array" ref="D231">_xlfn.XLOOKUP(D$1,'PY1 Data(H)'!$A$1:$BR$1,_xlfn.XLOOKUP($A231,'PY1 Data(H)'!$A$1:$A$288,'PY1 Data(H)'!$A$1:$BR$288))</f>
        <v>#N/A</v>
      </c>
      <c r="E231" s="176" t="e" cm="1">
        <f t="array" ref="E231">_xlfn.XLOOKUP(E$1,'PY1 Data(H)'!$A$1:$BR$1,_xlfn.XLOOKUP($A231,'PY1 Data(H)'!$A$1:$A$288,'PY1 Data(H)'!$A$1:$BR$288))</f>
        <v>#N/A</v>
      </c>
      <c r="F231" s="176" t="e" cm="1">
        <f t="array" ref="F231">_xlfn.XLOOKUP(F$1,'PY1 Data(H)'!$A$1:$BR$1,_xlfn.XLOOKUP($A231,'PY1 Data(H)'!$A$1:$A$288,'PY1 Data(H)'!$A$1:$BR$288))</f>
        <v>#N/A</v>
      </c>
      <c r="G231" s="176" t="e" cm="1">
        <f t="array" ref="G231">_xlfn.XLOOKUP(G$1,'PY1 Data(H)'!$A$1:$BR$1,_xlfn.XLOOKUP($A231,'PY1 Data(H)'!$A$1:$A$288,'PY1 Data(H)'!$A$1:$BR$288))</f>
        <v>#N/A</v>
      </c>
      <c r="H231" s="176" t="e" cm="1">
        <f t="array" ref="H231">_xlfn.XLOOKUP(H$1,'PY1 Data(H)'!$A$1:$BR$1,_xlfn.XLOOKUP($A231,'PY1 Data(H)'!$A$1:$A$288,'PY1 Data(H)'!$A$1:$BR$288))</f>
        <v>#N/A</v>
      </c>
      <c r="I231" s="176" t="e" cm="1">
        <f t="array" ref="I231">_xlfn.XLOOKUP(I$1,'PY1 Data(H)'!$A$1:$BR$1,_xlfn.XLOOKUP($A231,'PY1 Data(H)'!$A$1:$A$288,'PY1 Data(H)'!$A$1:$BR$288))</f>
        <v>#N/A</v>
      </c>
      <c r="J231" s="176" t="e" cm="1">
        <f t="array" ref="J231">_xlfn.XLOOKUP(J$1,'PY1 Data(H)'!$A$1:$BR$1,_xlfn.XLOOKUP($A231,'PY1 Data(H)'!$A$1:$A$288,'PY1 Data(H)'!$A$1:$BR$288))</f>
        <v>#N/A</v>
      </c>
      <c r="K231" s="176" t="e" cm="1">
        <f t="array" ref="K231">_xlfn.XLOOKUP(K$1,'PY1 Data(H)'!$A$1:$BR$1,_xlfn.XLOOKUP($A231,'PY1 Data(H)'!$A$1:$A$288,'PY1 Data(H)'!$A$1:$BR$288))</f>
        <v>#N/A</v>
      </c>
      <c r="L231" s="176" t="e" cm="1">
        <f t="array" ref="L231">_xlfn.XLOOKUP(L$1,'PY1 Data(H)'!$A$1:$BR$1,_xlfn.XLOOKUP($A231,'PY1 Data(H)'!$A$1:$A$288,'PY1 Data(H)'!$A$1:$BR$288))</f>
        <v>#N/A</v>
      </c>
      <c r="M231" s="176" t="e" cm="1">
        <f t="array" ref="M231">_xlfn.XLOOKUP(M$1,'PY1 Data(H)'!$A$1:$BR$1,_xlfn.XLOOKUP($A231,'PY1 Data(H)'!$A$1:$A$288,'PY1 Data(H)'!$A$1:$BR$288))</f>
        <v>#N/A</v>
      </c>
      <c r="N231" s="176" t="e" cm="1">
        <f t="array" ref="N231">_xlfn.XLOOKUP(N$1,'PY1 Data(H)'!$A$1:$BR$1,_xlfn.XLOOKUP($A231,'PY1 Data(H)'!$A$1:$A$288,'PY1 Data(H)'!$A$1:$BR$288))</f>
        <v>#N/A</v>
      </c>
      <c r="O231" s="176" t="e" cm="1">
        <f t="array" ref="O231">_xlfn.XLOOKUP(O$1,'PY1 Data(H)'!$A$1:$BR$1,_xlfn.XLOOKUP($A231,'PY1 Data(H)'!$A$1:$A$288,'PY1 Data(H)'!$A$1:$BR$288))</f>
        <v>#N/A</v>
      </c>
      <c r="P231" s="176" t="e" cm="1">
        <f t="array" ref="P231">_xlfn.XLOOKUP(P$1,'PY1 Data(H)'!$A$1:$BR$1,_xlfn.XLOOKUP($A231,'PY1 Data(H)'!$A$1:$A$288,'PY1 Data(H)'!$A$1:$BR$288))</f>
        <v>#N/A</v>
      </c>
      <c r="Q231" s="176" t="e" cm="1">
        <f t="array" ref="Q231">_xlfn.XLOOKUP(Q$1,'PY1 Data(H)'!$A$1:$BR$1,_xlfn.XLOOKUP($A231,'PY1 Data(H)'!$A$1:$A$288,'PY1 Data(H)'!$A$1:$BR$288))</f>
        <v>#N/A</v>
      </c>
      <c r="R231" s="176" t="e" cm="1">
        <f t="array" ref="R231">_xlfn.XLOOKUP(R$1,'PY1 Data(H)'!$A$1:$BR$1,_xlfn.XLOOKUP($A231,'PY1 Data(H)'!$A$1:$A$288,'PY1 Data(H)'!$A$1:$BR$288))</f>
        <v>#N/A</v>
      </c>
      <c r="S231" s="176" t="e" cm="1">
        <f t="array" ref="S231">_xlfn.XLOOKUP(S$1,'PY1 Data(H)'!$A$1:$BR$1,_xlfn.XLOOKUP($A231,'PY1 Data(H)'!$A$1:$A$288,'PY1 Data(H)'!$A$1:$BR$288))</f>
        <v>#N/A</v>
      </c>
      <c r="T231" s="176" t="e" cm="1">
        <f t="array" ref="T231">_xlfn.XLOOKUP(T$1,'PY1 Data(H)'!$A$1:$BR$1,_xlfn.XLOOKUP($A231,'PY1 Data(H)'!$A$1:$A$288,'PY1 Data(H)'!$A$1:$BR$288))</f>
        <v>#N/A</v>
      </c>
      <c r="U231" s="176" t="e" cm="1">
        <f t="array" ref="U231">_xlfn.XLOOKUP(U$1,'PY1 Data(H)'!$A$1:$BR$1,_xlfn.XLOOKUP($A231,'PY1 Data(H)'!$A$1:$A$288,'PY1 Data(H)'!$A$1:$BR$288))</f>
        <v>#N/A</v>
      </c>
      <c r="V231" s="176" t="e" cm="1">
        <f t="array" ref="V231">_xlfn.XLOOKUP(V$1,'PY1 Data(H)'!$A$1:$BR$1,_xlfn.XLOOKUP($A231,'PY1 Data(H)'!$A$1:$A$288,'PY1 Data(H)'!$A$1:$BR$288))</f>
        <v>#N/A</v>
      </c>
      <c r="W231" s="176" t="e" cm="1">
        <f t="array" ref="W231">_xlfn.XLOOKUP(W$1,'PY1 Data(H)'!$A$1:$BR$1,_xlfn.XLOOKUP($A231,'PY1 Data(H)'!$A$1:$A$288,'PY1 Data(H)'!$A$1:$BR$288))</f>
        <v>#N/A</v>
      </c>
      <c r="X231" s="176" t="e" cm="1">
        <f t="array" ref="X231">_xlfn.XLOOKUP(X$1,'PY1 Data(H)'!$A$1:$BR$1,_xlfn.XLOOKUP($A231,'PY1 Data(H)'!$A$1:$A$288,'PY1 Data(H)'!$A$1:$BR$288))</f>
        <v>#N/A</v>
      </c>
      <c r="Y231" s="176" t="e" cm="1">
        <f t="array" ref="Y231">_xlfn.XLOOKUP(Y$1,'PY1 Data(H)'!$A$1:$BR$1,_xlfn.XLOOKUP($A231,'PY1 Data(H)'!$A$1:$A$288,'PY1 Data(H)'!$A$1:$BR$288))</f>
        <v>#N/A</v>
      </c>
      <c r="Z231" s="176" t="e" cm="1">
        <f t="array" ref="Z231">_xlfn.XLOOKUP(Z$1,'PY1 Data(H)'!$A$1:$BR$1,_xlfn.XLOOKUP($A231,'PY1 Data(H)'!$A$1:$A$288,'PY1 Data(H)'!$A$1:$BR$288))</f>
        <v>#N/A</v>
      </c>
      <c r="AA231" s="176" t="e" cm="1">
        <f t="array" ref="AA231">_xlfn.XLOOKUP(AA$1,'PY1 Data(H)'!$A$1:$BR$1,_xlfn.XLOOKUP($A231,'PY1 Data(H)'!$A$1:$A$288,'PY1 Data(H)'!$A$1:$BR$288))</f>
        <v>#N/A</v>
      </c>
      <c r="AB231" s="176" t="e" cm="1">
        <f t="array" ref="AB231">_xlfn.XLOOKUP(AB$1,'PY1 Data(H)'!$A$1:$BR$1,_xlfn.XLOOKUP($A231,'PY1 Data(H)'!$A$1:$A$288,'PY1 Data(H)'!$A$1:$BR$288))</f>
        <v>#N/A</v>
      </c>
      <c r="AC231" s="176" t="e" cm="1">
        <f t="array" ref="AC231">_xlfn.XLOOKUP(AC$1,'PY1 Data(H)'!$A$1:$BR$1,_xlfn.XLOOKUP($A231,'PY1 Data(H)'!$A$1:$A$288,'PY1 Data(H)'!$A$1:$BR$288))</f>
        <v>#N/A</v>
      </c>
      <c r="AD231" s="176" t="e" cm="1">
        <f t="array" ref="AD231">_xlfn.XLOOKUP(AD$1,'PY1 Data(H)'!$A$1:$BR$1,_xlfn.XLOOKUP($A231,'PY1 Data(H)'!$A$1:$A$288,'PY1 Data(H)'!$A$1:$BR$288))</f>
        <v>#N/A</v>
      </c>
      <c r="AE231" s="176" t="e" cm="1">
        <f t="array" ref="AE231">_xlfn.XLOOKUP(AE$1,'PY1 Data(H)'!$A$1:$BR$1,_xlfn.XLOOKUP($A231,'PY1 Data(H)'!$A$1:$A$288,'PY1 Data(H)'!$A$1:$BR$288))</f>
        <v>#N/A</v>
      </c>
      <c r="AF231" s="176" t="e" cm="1">
        <f t="array" ref="AF231">_xlfn.XLOOKUP(AF$1,'PY1 Data(H)'!$A$1:$BR$1,_xlfn.XLOOKUP($A231,'PY1 Data(H)'!$A$1:$A$288,'PY1 Data(H)'!$A$1:$BR$288))</f>
        <v>#N/A</v>
      </c>
      <c r="AG231" s="176" t="e" cm="1">
        <f t="array" ref="AG231">_xlfn.XLOOKUP(AG$1,'PY1 Data(H)'!$A$1:$BR$1,_xlfn.XLOOKUP($A231,'PY1 Data(H)'!$A$1:$A$288,'PY1 Data(H)'!$A$1:$BR$288))</f>
        <v>#N/A</v>
      </c>
      <c r="AH231" s="176" t="e" cm="1">
        <f t="array" ref="AH231">_xlfn.XLOOKUP(AH$1,'PY1 Data(H)'!$A$1:$BR$1,_xlfn.XLOOKUP($A231,'PY1 Data(H)'!$A$1:$A$288,'PY1 Data(H)'!$A$1:$BR$288))</f>
        <v>#N/A</v>
      </c>
      <c r="AI231" s="176" t="e" cm="1">
        <f t="array" ref="AI231">_xlfn.XLOOKUP(AI$1,'PY1 Data(H)'!$A$1:$BR$1,_xlfn.XLOOKUP($A231,'PY1 Data(H)'!$A$1:$A$288,'PY1 Data(H)'!$A$1:$BR$288))</f>
        <v>#N/A</v>
      </c>
      <c r="AJ231" s="176" t="e" cm="1">
        <f t="array" ref="AJ231">_xlfn.XLOOKUP(AJ$1,'PY1 Data(H)'!$A$1:$BR$1,_xlfn.XLOOKUP($A231,'PY1 Data(H)'!$A$1:$A$288,'PY1 Data(H)'!$A$1:$BR$288))</f>
        <v>#N/A</v>
      </c>
      <c r="AK231" s="176" t="e" cm="1">
        <f t="array" ref="AK231">_xlfn.XLOOKUP(AK$1,'PY1 Data(H)'!$A$1:$BR$1,_xlfn.XLOOKUP($A231,'PY1 Data(H)'!$A$1:$A$288,'PY1 Data(H)'!$A$1:$BR$288))</f>
        <v>#N/A</v>
      </c>
      <c r="AL231" s="176" t="e" cm="1">
        <f t="array" ref="AL231">_xlfn.XLOOKUP(AL$1,'PY1 Data(H)'!$A$1:$BR$1,_xlfn.XLOOKUP($A231,'PY1 Data(H)'!$A$1:$A$288,'PY1 Data(H)'!$A$1:$BR$288))</f>
        <v>#N/A</v>
      </c>
      <c r="AM231" s="176" t="e" cm="1">
        <f t="array" ref="AM231">_xlfn.XLOOKUP(AM$1,'PY1 Data(H)'!$A$1:$BR$1,_xlfn.XLOOKUP($A231,'PY1 Data(H)'!$A$1:$A$288,'PY1 Data(H)'!$A$1:$BR$288))</f>
        <v>#N/A</v>
      </c>
      <c r="AN231" s="176" t="e" cm="1">
        <f t="array" ref="AN231">_xlfn.XLOOKUP(AN$1,'PY1 Data(H)'!$A$1:$BR$1,_xlfn.XLOOKUP($A231,'PY1 Data(H)'!$A$1:$A$288,'PY1 Data(H)'!$A$1:$BR$288))</f>
        <v>#N/A</v>
      </c>
      <c r="AO231" s="176" t="e" cm="1">
        <f t="array" ref="AO231">_xlfn.XLOOKUP(AO$1,'PY1 Data(H)'!$A$1:$BR$1,_xlfn.XLOOKUP($A231,'PY1 Data(H)'!$A$1:$A$288,'PY1 Data(H)'!$A$1:$BR$288))</f>
        <v>#N/A</v>
      </c>
      <c r="AP231" s="176" t="e" cm="1">
        <f t="array" ref="AP231">_xlfn.XLOOKUP(AP$1,'PY1 Data(H)'!$A$1:$BR$1,_xlfn.XLOOKUP($A231,'PY1 Data(H)'!$A$1:$A$288,'PY1 Data(H)'!$A$1:$BR$288))</f>
        <v>#N/A</v>
      </c>
      <c r="AQ231" s="176" t="e" cm="1">
        <f t="array" ref="AQ231">_xlfn.XLOOKUP(AQ$1,'PY1 Data(H)'!$A$1:$BR$1,_xlfn.XLOOKUP($A231,'PY1 Data(H)'!$A$1:$A$288,'PY1 Data(H)'!$A$1:$BR$288))</f>
        <v>#N/A</v>
      </c>
      <c r="AR231" s="176" t="e" cm="1">
        <f t="array" ref="AR231">_xlfn.XLOOKUP(AR$1,'PY1 Data(H)'!$A$1:$BR$1,_xlfn.XLOOKUP($A231,'PY1 Data(H)'!$A$1:$A$288,'PY1 Data(H)'!$A$1:$BR$288))</f>
        <v>#N/A</v>
      </c>
      <c r="AS231" s="176" t="e" cm="1">
        <f t="array" ref="AS231">_xlfn.XLOOKUP(AS$1,'PY1 Data(H)'!$A$1:$BR$1,_xlfn.XLOOKUP($A231,'PY1 Data(H)'!$A$1:$A$288,'PY1 Data(H)'!$A$1:$BR$288))</f>
        <v>#N/A</v>
      </c>
      <c r="AT231" s="176" t="e" cm="1">
        <f t="array" ref="AT231">_xlfn.XLOOKUP(AT$1,'PY1 Data(H)'!$A$1:$BR$1,_xlfn.XLOOKUP($A231,'PY1 Data(H)'!$A$1:$A$288,'PY1 Data(H)'!$A$1:$BR$288))</f>
        <v>#N/A</v>
      </c>
      <c r="AU231" s="176" t="e" cm="1">
        <f t="array" ref="AU231">_xlfn.XLOOKUP(AU$1,'PY1 Data(H)'!$A$1:$BR$1,_xlfn.XLOOKUP($A231,'PY1 Data(H)'!$A$1:$A$288,'PY1 Data(H)'!$A$1:$BR$288))</f>
        <v>#N/A</v>
      </c>
      <c r="AV231" s="176" t="e" cm="1">
        <f t="array" ref="AV231">_xlfn.XLOOKUP(AV$1,'PY1 Data(H)'!$A$1:$BR$1,_xlfn.XLOOKUP($A231,'PY1 Data(H)'!$A$1:$A$288,'PY1 Data(H)'!$A$1:$BR$288))</f>
        <v>#N/A</v>
      </c>
      <c r="AW231" s="176" t="e" cm="1">
        <f t="array" ref="AW231">_xlfn.XLOOKUP(AW$1,'PY1 Data(H)'!$A$1:$BR$1,_xlfn.XLOOKUP($A231,'PY1 Data(H)'!$A$1:$A$288,'PY1 Data(H)'!$A$1:$BR$288))</f>
        <v>#N/A</v>
      </c>
      <c r="AX231" s="176" t="e" cm="1">
        <f t="array" ref="AX231">_xlfn.XLOOKUP(AX$1,'PY1 Data(H)'!$A$1:$BR$1,_xlfn.XLOOKUP($A231,'PY1 Data(H)'!$A$1:$A$288,'PY1 Data(H)'!$A$1:$BR$288))</f>
        <v>#N/A</v>
      </c>
      <c r="AY231" s="176" t="e" cm="1">
        <f t="array" ref="AY231">_xlfn.XLOOKUP(AY$1,'PY1 Data(H)'!$A$1:$BR$1,_xlfn.XLOOKUP($A231,'PY1 Data(H)'!$A$1:$A$288,'PY1 Data(H)'!$A$1:$BR$288))</f>
        <v>#N/A</v>
      </c>
      <c r="AZ231" s="176" t="e" cm="1">
        <f t="array" ref="AZ231">_xlfn.XLOOKUP(AZ$1,'PY1 Data(H)'!$A$1:$BR$1,_xlfn.XLOOKUP($A231,'PY1 Data(H)'!$A$1:$A$288,'PY1 Data(H)'!$A$1:$BR$288))</f>
        <v>#N/A</v>
      </c>
    </row>
    <row r="232" spans="1:52" x14ac:dyDescent="0.3">
      <c r="A232">
        <v>528</v>
      </c>
      <c r="D232" s="176" cm="1">
        <f t="array" ref="D232">_xlfn.XLOOKUP(D$1,'PY1 Data(H)'!$A$1:$BR$1,_xlfn.XLOOKUP($A232,'PY1 Data(H)'!$A$1:$A$288,'PY1 Data(H)'!$A$1:$BR$288))</f>
        <v>0</v>
      </c>
      <c r="E232" s="176" cm="1">
        <f t="array" ref="E232">_xlfn.XLOOKUP(E$1,'PY1 Data(H)'!$A$1:$BR$1,_xlfn.XLOOKUP($A232,'PY1 Data(H)'!$A$1:$A$288,'PY1 Data(H)'!$A$1:$BR$288))</f>
        <v>0</v>
      </c>
      <c r="F232" s="176" cm="1">
        <f t="array" ref="F232">_xlfn.XLOOKUP(F$1,'PY1 Data(H)'!$A$1:$BR$1,_xlfn.XLOOKUP($A232,'PY1 Data(H)'!$A$1:$A$288,'PY1 Data(H)'!$A$1:$BR$288))</f>
        <v>0</v>
      </c>
      <c r="G232" s="176" cm="1">
        <f t="array" ref="G232">_xlfn.XLOOKUP(G$1,'PY1 Data(H)'!$A$1:$BR$1,_xlfn.XLOOKUP($A232,'PY1 Data(H)'!$A$1:$A$288,'PY1 Data(H)'!$A$1:$BR$288))</f>
        <v>0</v>
      </c>
      <c r="H232" s="176" cm="1">
        <f t="array" ref="H232">_xlfn.XLOOKUP(H$1,'PY1 Data(H)'!$A$1:$BR$1,_xlfn.XLOOKUP($A232,'PY1 Data(H)'!$A$1:$A$288,'PY1 Data(H)'!$A$1:$BR$288))</f>
        <v>0</v>
      </c>
      <c r="I232" s="176" cm="1">
        <f t="array" ref="I232">_xlfn.XLOOKUP(I$1,'PY1 Data(H)'!$A$1:$BR$1,_xlfn.XLOOKUP($A232,'PY1 Data(H)'!$A$1:$A$288,'PY1 Data(H)'!$A$1:$BR$288))</f>
        <v>0</v>
      </c>
      <c r="J232" s="176" cm="1">
        <f t="array" ref="J232">_xlfn.XLOOKUP(J$1,'PY1 Data(H)'!$A$1:$BR$1,_xlfn.XLOOKUP($A232,'PY1 Data(H)'!$A$1:$A$288,'PY1 Data(H)'!$A$1:$BR$288))</f>
        <v>0</v>
      </c>
      <c r="K232" s="176" cm="1">
        <f t="array" ref="K232">_xlfn.XLOOKUP(K$1,'PY1 Data(H)'!$A$1:$BR$1,_xlfn.XLOOKUP($A232,'PY1 Data(H)'!$A$1:$A$288,'PY1 Data(H)'!$A$1:$BR$288))</f>
        <v>828933</v>
      </c>
      <c r="L232" s="176" cm="1">
        <f t="array" ref="L232">_xlfn.XLOOKUP(L$1,'PY1 Data(H)'!$A$1:$BR$1,_xlfn.XLOOKUP($A232,'PY1 Data(H)'!$A$1:$A$288,'PY1 Data(H)'!$A$1:$BR$288))</f>
        <v>0</v>
      </c>
      <c r="M232" s="176" cm="1">
        <f t="array" ref="M232">_xlfn.XLOOKUP(M$1,'PY1 Data(H)'!$A$1:$BR$1,_xlfn.XLOOKUP($A232,'PY1 Data(H)'!$A$1:$A$288,'PY1 Data(H)'!$A$1:$BR$288))</f>
        <v>0</v>
      </c>
      <c r="N232" s="176" cm="1">
        <f t="array" ref="N232">_xlfn.XLOOKUP(N$1,'PY1 Data(H)'!$A$1:$BR$1,_xlfn.XLOOKUP($A232,'PY1 Data(H)'!$A$1:$A$288,'PY1 Data(H)'!$A$1:$BR$288))</f>
        <v>0</v>
      </c>
      <c r="O232" s="176" cm="1">
        <f t="array" ref="O232">_xlfn.XLOOKUP(O$1,'PY1 Data(H)'!$A$1:$BR$1,_xlfn.XLOOKUP($A232,'PY1 Data(H)'!$A$1:$A$288,'PY1 Data(H)'!$A$1:$BR$288))</f>
        <v>0</v>
      </c>
      <c r="P232" s="176" cm="1">
        <f t="array" ref="P232">_xlfn.XLOOKUP(P$1,'PY1 Data(H)'!$A$1:$BR$1,_xlfn.XLOOKUP($A232,'PY1 Data(H)'!$A$1:$A$288,'PY1 Data(H)'!$A$1:$BR$288))</f>
        <v>0</v>
      </c>
      <c r="Q232" s="176" cm="1">
        <f t="array" ref="Q232">_xlfn.XLOOKUP(Q$1,'PY1 Data(H)'!$A$1:$BR$1,_xlfn.XLOOKUP($A232,'PY1 Data(H)'!$A$1:$A$288,'PY1 Data(H)'!$A$1:$BR$288))</f>
        <v>0</v>
      </c>
      <c r="R232" s="176" cm="1">
        <f t="array" ref="R232">_xlfn.XLOOKUP(R$1,'PY1 Data(H)'!$A$1:$BR$1,_xlfn.XLOOKUP($A232,'PY1 Data(H)'!$A$1:$A$288,'PY1 Data(H)'!$A$1:$BR$288))</f>
        <v>0</v>
      </c>
      <c r="S232" s="176" cm="1">
        <f t="array" ref="S232">_xlfn.XLOOKUP(S$1,'PY1 Data(H)'!$A$1:$BR$1,_xlfn.XLOOKUP($A232,'PY1 Data(H)'!$A$1:$A$288,'PY1 Data(H)'!$A$1:$BR$288))</f>
        <v>0</v>
      </c>
      <c r="T232" s="176" cm="1">
        <f t="array" ref="T232">_xlfn.XLOOKUP(T$1,'PY1 Data(H)'!$A$1:$BR$1,_xlfn.XLOOKUP($A232,'PY1 Data(H)'!$A$1:$A$288,'PY1 Data(H)'!$A$1:$BR$288))</f>
        <v>0</v>
      </c>
      <c r="U232" s="176" cm="1">
        <f t="array" ref="U232">_xlfn.XLOOKUP(U$1,'PY1 Data(H)'!$A$1:$BR$1,_xlfn.XLOOKUP($A232,'PY1 Data(H)'!$A$1:$A$288,'PY1 Data(H)'!$A$1:$BR$288))</f>
        <v>0</v>
      </c>
      <c r="V232" s="176" cm="1">
        <f t="array" ref="V232">_xlfn.XLOOKUP(V$1,'PY1 Data(H)'!$A$1:$BR$1,_xlfn.XLOOKUP($A232,'PY1 Data(H)'!$A$1:$A$288,'PY1 Data(H)'!$A$1:$BR$288))</f>
        <v>0</v>
      </c>
      <c r="W232" s="176" cm="1">
        <f t="array" ref="W232">_xlfn.XLOOKUP(W$1,'PY1 Data(H)'!$A$1:$BR$1,_xlfn.XLOOKUP($A232,'PY1 Data(H)'!$A$1:$A$288,'PY1 Data(H)'!$A$1:$BR$288))</f>
        <v>0</v>
      </c>
      <c r="X232" s="176" cm="1">
        <f t="array" ref="X232">_xlfn.XLOOKUP(X$1,'PY1 Data(H)'!$A$1:$BR$1,_xlfn.XLOOKUP($A232,'PY1 Data(H)'!$A$1:$A$288,'PY1 Data(H)'!$A$1:$BR$288))</f>
        <v>249638</v>
      </c>
      <c r="Y232" s="176" cm="1">
        <f t="array" ref="Y232">_xlfn.XLOOKUP(Y$1,'PY1 Data(H)'!$A$1:$BR$1,_xlfn.XLOOKUP($A232,'PY1 Data(H)'!$A$1:$A$288,'PY1 Data(H)'!$A$1:$BR$288))</f>
        <v>0</v>
      </c>
      <c r="Z232" s="176" cm="1">
        <f t="array" ref="Z232">_xlfn.XLOOKUP(Z$1,'PY1 Data(H)'!$A$1:$BR$1,_xlfn.XLOOKUP($A232,'PY1 Data(H)'!$A$1:$A$288,'PY1 Data(H)'!$A$1:$BR$288))</f>
        <v>0</v>
      </c>
      <c r="AA232" s="176" cm="1">
        <f t="array" ref="AA232">_xlfn.XLOOKUP(AA$1,'PY1 Data(H)'!$A$1:$BR$1,_xlfn.XLOOKUP($A232,'PY1 Data(H)'!$A$1:$A$288,'PY1 Data(H)'!$A$1:$BR$288))</f>
        <v>0</v>
      </c>
      <c r="AB232" s="176" cm="1">
        <f t="array" ref="AB232">_xlfn.XLOOKUP(AB$1,'PY1 Data(H)'!$A$1:$BR$1,_xlfn.XLOOKUP($A232,'PY1 Data(H)'!$A$1:$A$288,'PY1 Data(H)'!$A$1:$BR$288))</f>
        <v>0</v>
      </c>
      <c r="AC232" s="176" cm="1">
        <f t="array" ref="AC232">_xlfn.XLOOKUP(AC$1,'PY1 Data(H)'!$A$1:$BR$1,_xlfn.XLOOKUP($A232,'PY1 Data(H)'!$A$1:$A$288,'PY1 Data(H)'!$A$1:$BR$288))</f>
        <v>0</v>
      </c>
      <c r="AD232" s="176" cm="1">
        <f t="array" ref="AD232">_xlfn.XLOOKUP(AD$1,'PY1 Data(H)'!$A$1:$BR$1,_xlfn.XLOOKUP($A232,'PY1 Data(H)'!$A$1:$A$288,'PY1 Data(H)'!$A$1:$BR$288))</f>
        <v>0</v>
      </c>
      <c r="AE232" s="176" cm="1">
        <f t="array" ref="AE232">_xlfn.XLOOKUP(AE$1,'PY1 Data(H)'!$A$1:$BR$1,_xlfn.XLOOKUP($A232,'PY1 Data(H)'!$A$1:$A$288,'PY1 Data(H)'!$A$1:$BR$288))</f>
        <v>0</v>
      </c>
      <c r="AF232" s="176" cm="1">
        <f t="array" ref="AF232">_xlfn.XLOOKUP(AF$1,'PY1 Data(H)'!$A$1:$BR$1,_xlfn.XLOOKUP($A232,'PY1 Data(H)'!$A$1:$A$288,'PY1 Data(H)'!$A$1:$BR$288))</f>
        <v>0</v>
      </c>
      <c r="AG232" s="176" cm="1">
        <f t="array" ref="AG232">_xlfn.XLOOKUP(AG$1,'PY1 Data(H)'!$A$1:$BR$1,_xlfn.XLOOKUP($A232,'PY1 Data(H)'!$A$1:$A$288,'PY1 Data(H)'!$A$1:$BR$288))</f>
        <v>0</v>
      </c>
      <c r="AH232" s="176" cm="1">
        <f t="array" ref="AH232">_xlfn.XLOOKUP(AH$1,'PY1 Data(H)'!$A$1:$BR$1,_xlfn.XLOOKUP($A232,'PY1 Data(H)'!$A$1:$A$288,'PY1 Data(H)'!$A$1:$BR$288))</f>
        <v>0</v>
      </c>
      <c r="AI232" s="176" cm="1">
        <f t="array" ref="AI232">_xlfn.XLOOKUP(AI$1,'PY1 Data(H)'!$A$1:$BR$1,_xlfn.XLOOKUP($A232,'PY1 Data(H)'!$A$1:$A$288,'PY1 Data(H)'!$A$1:$BR$288))</f>
        <v>58876</v>
      </c>
      <c r="AJ232" s="176" cm="1">
        <f t="array" ref="AJ232">_xlfn.XLOOKUP(AJ$1,'PY1 Data(H)'!$A$1:$BR$1,_xlfn.XLOOKUP($A232,'PY1 Data(H)'!$A$1:$A$288,'PY1 Data(H)'!$A$1:$BR$288))</f>
        <v>0</v>
      </c>
      <c r="AK232" s="176" cm="1">
        <f t="array" ref="AK232">_xlfn.XLOOKUP(AK$1,'PY1 Data(H)'!$A$1:$BR$1,_xlfn.XLOOKUP($A232,'PY1 Data(H)'!$A$1:$A$288,'PY1 Data(H)'!$A$1:$BR$288))</f>
        <v>0</v>
      </c>
      <c r="AL232" s="176" cm="1">
        <f t="array" ref="AL232">_xlfn.XLOOKUP(AL$1,'PY1 Data(H)'!$A$1:$BR$1,_xlfn.XLOOKUP($A232,'PY1 Data(H)'!$A$1:$A$288,'PY1 Data(H)'!$A$1:$BR$288))</f>
        <v>122498</v>
      </c>
      <c r="AM232" s="176" cm="1">
        <f t="array" ref="AM232">_xlfn.XLOOKUP(AM$1,'PY1 Data(H)'!$A$1:$BR$1,_xlfn.XLOOKUP($A232,'PY1 Data(H)'!$A$1:$A$288,'PY1 Data(H)'!$A$1:$BR$288))</f>
        <v>0</v>
      </c>
      <c r="AN232" s="176" cm="1">
        <f t="array" ref="AN232">_xlfn.XLOOKUP(AN$1,'PY1 Data(H)'!$A$1:$BR$1,_xlfn.XLOOKUP($A232,'PY1 Data(H)'!$A$1:$A$288,'PY1 Data(H)'!$A$1:$BR$288))</f>
        <v>0</v>
      </c>
      <c r="AO232" s="176" cm="1">
        <f t="array" ref="AO232">_xlfn.XLOOKUP(AO$1,'PY1 Data(H)'!$A$1:$BR$1,_xlfn.XLOOKUP($A232,'PY1 Data(H)'!$A$1:$A$288,'PY1 Data(H)'!$A$1:$BR$288))</f>
        <v>0</v>
      </c>
      <c r="AP232" s="176" cm="1">
        <f t="array" ref="AP232">_xlfn.XLOOKUP(AP$1,'PY1 Data(H)'!$A$1:$BR$1,_xlfn.XLOOKUP($A232,'PY1 Data(H)'!$A$1:$A$288,'PY1 Data(H)'!$A$1:$BR$288))</f>
        <v>0</v>
      </c>
      <c r="AQ232" s="176" cm="1">
        <f t="array" ref="AQ232">_xlfn.XLOOKUP(AQ$1,'PY1 Data(H)'!$A$1:$BR$1,_xlfn.XLOOKUP($A232,'PY1 Data(H)'!$A$1:$A$288,'PY1 Data(H)'!$A$1:$BR$288))</f>
        <v>0</v>
      </c>
      <c r="AR232" s="176" cm="1">
        <f t="array" ref="AR232">_xlfn.XLOOKUP(AR$1,'PY1 Data(H)'!$A$1:$BR$1,_xlfn.XLOOKUP($A232,'PY1 Data(H)'!$A$1:$A$288,'PY1 Data(H)'!$A$1:$BR$288))</f>
        <v>0</v>
      </c>
      <c r="AS232" s="176" cm="1">
        <f t="array" ref="AS232">_xlfn.XLOOKUP(AS$1,'PY1 Data(H)'!$A$1:$BR$1,_xlfn.XLOOKUP($A232,'PY1 Data(H)'!$A$1:$A$288,'PY1 Data(H)'!$A$1:$BR$288))</f>
        <v>0</v>
      </c>
      <c r="AT232" s="176" cm="1">
        <f t="array" ref="AT232">_xlfn.XLOOKUP(AT$1,'PY1 Data(H)'!$A$1:$BR$1,_xlfn.XLOOKUP($A232,'PY1 Data(H)'!$A$1:$A$288,'PY1 Data(H)'!$A$1:$BR$288))</f>
        <v>0</v>
      </c>
      <c r="AU232" s="176" cm="1">
        <f t="array" ref="AU232">_xlfn.XLOOKUP(AU$1,'PY1 Data(H)'!$A$1:$BR$1,_xlfn.XLOOKUP($A232,'PY1 Data(H)'!$A$1:$A$288,'PY1 Data(H)'!$A$1:$BR$288))</f>
        <v>0</v>
      </c>
      <c r="AV232" s="176" cm="1">
        <f t="array" ref="AV232">_xlfn.XLOOKUP(AV$1,'PY1 Data(H)'!$A$1:$BR$1,_xlfn.XLOOKUP($A232,'PY1 Data(H)'!$A$1:$A$288,'PY1 Data(H)'!$A$1:$BR$288))</f>
        <v>0</v>
      </c>
      <c r="AW232" s="176" cm="1">
        <f t="array" ref="AW232">_xlfn.XLOOKUP(AW$1,'PY1 Data(H)'!$A$1:$BR$1,_xlfn.XLOOKUP($A232,'PY1 Data(H)'!$A$1:$A$288,'PY1 Data(H)'!$A$1:$BR$288))</f>
        <v>0</v>
      </c>
      <c r="AX232" s="176" cm="1">
        <f t="array" ref="AX232">_xlfn.XLOOKUP(AX$1,'PY1 Data(H)'!$A$1:$BR$1,_xlfn.XLOOKUP($A232,'PY1 Data(H)'!$A$1:$A$288,'PY1 Data(H)'!$A$1:$BR$288))</f>
        <v>0</v>
      </c>
      <c r="AY232" s="176" cm="1">
        <f t="array" ref="AY232">_xlfn.XLOOKUP(AY$1,'PY1 Data(H)'!$A$1:$BR$1,_xlfn.XLOOKUP($A232,'PY1 Data(H)'!$A$1:$A$288,'PY1 Data(H)'!$A$1:$BR$288))</f>
        <v>0</v>
      </c>
      <c r="AZ232" s="176" cm="1">
        <f t="array" ref="AZ232">_xlfn.XLOOKUP(AZ$1,'PY1 Data(H)'!$A$1:$BR$1,_xlfn.XLOOKUP($A232,'PY1 Data(H)'!$A$1:$A$288,'PY1 Data(H)'!$A$1:$BR$288))</f>
        <v>0</v>
      </c>
    </row>
    <row r="233" spans="1:52" x14ac:dyDescent="0.3">
      <c r="A233">
        <v>529</v>
      </c>
      <c r="D233" s="176" cm="1">
        <f t="array" ref="D233">_xlfn.XLOOKUP(D$1,'PY1 Data(H)'!$A$1:$BR$1,_xlfn.XLOOKUP($A233,'PY1 Data(H)'!$A$1:$A$288,'PY1 Data(H)'!$A$1:$BR$288))</f>
        <v>0</v>
      </c>
      <c r="E233" s="176" cm="1">
        <f t="array" ref="E233">_xlfn.XLOOKUP(E$1,'PY1 Data(H)'!$A$1:$BR$1,_xlfn.XLOOKUP($A233,'PY1 Data(H)'!$A$1:$A$288,'PY1 Data(H)'!$A$1:$BR$288))</f>
        <v>0</v>
      </c>
      <c r="F233" s="176" cm="1">
        <f t="array" ref="F233">_xlfn.XLOOKUP(F$1,'PY1 Data(H)'!$A$1:$BR$1,_xlfn.XLOOKUP($A233,'PY1 Data(H)'!$A$1:$A$288,'PY1 Data(H)'!$A$1:$BR$288))</f>
        <v>0</v>
      </c>
      <c r="G233" s="176" cm="1">
        <f t="array" ref="G233">_xlfn.XLOOKUP(G$1,'PY1 Data(H)'!$A$1:$BR$1,_xlfn.XLOOKUP($A233,'PY1 Data(H)'!$A$1:$A$288,'PY1 Data(H)'!$A$1:$BR$288))</f>
        <v>0</v>
      </c>
      <c r="H233" s="176" cm="1">
        <f t="array" ref="H233">_xlfn.XLOOKUP(H$1,'PY1 Data(H)'!$A$1:$BR$1,_xlfn.XLOOKUP($A233,'PY1 Data(H)'!$A$1:$A$288,'PY1 Data(H)'!$A$1:$BR$288))</f>
        <v>0</v>
      </c>
      <c r="I233" s="176" cm="1">
        <f t="array" ref="I233">_xlfn.XLOOKUP(I$1,'PY1 Data(H)'!$A$1:$BR$1,_xlfn.XLOOKUP($A233,'PY1 Data(H)'!$A$1:$A$288,'PY1 Data(H)'!$A$1:$BR$288))</f>
        <v>0</v>
      </c>
      <c r="J233" s="176" cm="1">
        <f t="array" ref="J233">_xlfn.XLOOKUP(J$1,'PY1 Data(H)'!$A$1:$BR$1,_xlfn.XLOOKUP($A233,'PY1 Data(H)'!$A$1:$A$288,'PY1 Data(H)'!$A$1:$BR$288))</f>
        <v>0</v>
      </c>
      <c r="K233" s="176" cm="1">
        <f t="array" ref="K233">_xlfn.XLOOKUP(K$1,'PY1 Data(H)'!$A$1:$BR$1,_xlfn.XLOOKUP($A233,'PY1 Data(H)'!$A$1:$A$288,'PY1 Data(H)'!$A$1:$BR$288))</f>
        <v>42843</v>
      </c>
      <c r="L233" s="176" cm="1">
        <f t="array" ref="L233">_xlfn.XLOOKUP(L$1,'PY1 Data(H)'!$A$1:$BR$1,_xlfn.XLOOKUP($A233,'PY1 Data(H)'!$A$1:$A$288,'PY1 Data(H)'!$A$1:$BR$288))</f>
        <v>0</v>
      </c>
      <c r="M233" s="176" cm="1">
        <f t="array" ref="M233">_xlfn.XLOOKUP(M$1,'PY1 Data(H)'!$A$1:$BR$1,_xlfn.XLOOKUP($A233,'PY1 Data(H)'!$A$1:$A$288,'PY1 Data(H)'!$A$1:$BR$288))</f>
        <v>0</v>
      </c>
      <c r="N233" s="176" cm="1">
        <f t="array" ref="N233">_xlfn.XLOOKUP(N$1,'PY1 Data(H)'!$A$1:$BR$1,_xlfn.XLOOKUP($A233,'PY1 Data(H)'!$A$1:$A$288,'PY1 Data(H)'!$A$1:$BR$288))</f>
        <v>0</v>
      </c>
      <c r="O233" s="176" cm="1">
        <f t="array" ref="O233">_xlfn.XLOOKUP(O$1,'PY1 Data(H)'!$A$1:$BR$1,_xlfn.XLOOKUP($A233,'PY1 Data(H)'!$A$1:$A$288,'PY1 Data(H)'!$A$1:$BR$288))</f>
        <v>0</v>
      </c>
      <c r="P233" s="176" cm="1">
        <f t="array" ref="P233">_xlfn.XLOOKUP(P$1,'PY1 Data(H)'!$A$1:$BR$1,_xlfn.XLOOKUP($A233,'PY1 Data(H)'!$A$1:$A$288,'PY1 Data(H)'!$A$1:$BR$288))</f>
        <v>0</v>
      </c>
      <c r="Q233" s="176" cm="1">
        <f t="array" ref="Q233">_xlfn.XLOOKUP(Q$1,'PY1 Data(H)'!$A$1:$BR$1,_xlfn.XLOOKUP($A233,'PY1 Data(H)'!$A$1:$A$288,'PY1 Data(H)'!$A$1:$BR$288))</f>
        <v>0</v>
      </c>
      <c r="R233" s="176" cm="1">
        <f t="array" ref="R233">_xlfn.XLOOKUP(R$1,'PY1 Data(H)'!$A$1:$BR$1,_xlfn.XLOOKUP($A233,'PY1 Data(H)'!$A$1:$A$288,'PY1 Data(H)'!$A$1:$BR$288))</f>
        <v>0</v>
      </c>
      <c r="S233" s="176" cm="1">
        <f t="array" ref="S233">_xlfn.XLOOKUP(S$1,'PY1 Data(H)'!$A$1:$BR$1,_xlfn.XLOOKUP($A233,'PY1 Data(H)'!$A$1:$A$288,'PY1 Data(H)'!$A$1:$BR$288))</f>
        <v>0</v>
      </c>
      <c r="T233" s="176" cm="1">
        <f t="array" ref="T233">_xlfn.XLOOKUP(T$1,'PY1 Data(H)'!$A$1:$BR$1,_xlfn.XLOOKUP($A233,'PY1 Data(H)'!$A$1:$A$288,'PY1 Data(H)'!$A$1:$BR$288))</f>
        <v>0</v>
      </c>
      <c r="U233" s="176" cm="1">
        <f t="array" ref="U233">_xlfn.XLOOKUP(U$1,'PY1 Data(H)'!$A$1:$BR$1,_xlfn.XLOOKUP($A233,'PY1 Data(H)'!$A$1:$A$288,'PY1 Data(H)'!$A$1:$BR$288))</f>
        <v>0</v>
      </c>
      <c r="V233" s="176" cm="1">
        <f t="array" ref="V233">_xlfn.XLOOKUP(V$1,'PY1 Data(H)'!$A$1:$BR$1,_xlfn.XLOOKUP($A233,'PY1 Data(H)'!$A$1:$A$288,'PY1 Data(H)'!$A$1:$BR$288))</f>
        <v>0</v>
      </c>
      <c r="W233" s="176" cm="1">
        <f t="array" ref="W233">_xlfn.XLOOKUP(W$1,'PY1 Data(H)'!$A$1:$BR$1,_xlfn.XLOOKUP($A233,'PY1 Data(H)'!$A$1:$A$288,'PY1 Data(H)'!$A$1:$BR$288))</f>
        <v>0</v>
      </c>
      <c r="X233" s="176" cm="1">
        <f t="array" ref="X233">_xlfn.XLOOKUP(X$1,'PY1 Data(H)'!$A$1:$BR$1,_xlfn.XLOOKUP($A233,'PY1 Data(H)'!$A$1:$A$288,'PY1 Data(H)'!$A$1:$BR$288))</f>
        <v>23633</v>
      </c>
      <c r="Y233" s="176" cm="1">
        <f t="array" ref="Y233">_xlfn.XLOOKUP(Y$1,'PY1 Data(H)'!$A$1:$BR$1,_xlfn.XLOOKUP($A233,'PY1 Data(H)'!$A$1:$A$288,'PY1 Data(H)'!$A$1:$BR$288))</f>
        <v>0</v>
      </c>
      <c r="Z233" s="176" cm="1">
        <f t="array" ref="Z233">_xlfn.XLOOKUP(Z$1,'PY1 Data(H)'!$A$1:$BR$1,_xlfn.XLOOKUP($A233,'PY1 Data(H)'!$A$1:$A$288,'PY1 Data(H)'!$A$1:$BR$288))</f>
        <v>0</v>
      </c>
      <c r="AA233" s="176" cm="1">
        <f t="array" ref="AA233">_xlfn.XLOOKUP(AA$1,'PY1 Data(H)'!$A$1:$BR$1,_xlfn.XLOOKUP($A233,'PY1 Data(H)'!$A$1:$A$288,'PY1 Data(H)'!$A$1:$BR$288))</f>
        <v>0</v>
      </c>
      <c r="AB233" s="176" cm="1">
        <f t="array" ref="AB233">_xlfn.XLOOKUP(AB$1,'PY1 Data(H)'!$A$1:$BR$1,_xlfn.XLOOKUP($A233,'PY1 Data(H)'!$A$1:$A$288,'PY1 Data(H)'!$A$1:$BR$288))</f>
        <v>0</v>
      </c>
      <c r="AC233" s="176" cm="1">
        <f t="array" ref="AC233">_xlfn.XLOOKUP(AC$1,'PY1 Data(H)'!$A$1:$BR$1,_xlfn.XLOOKUP($A233,'PY1 Data(H)'!$A$1:$A$288,'PY1 Data(H)'!$A$1:$BR$288))</f>
        <v>0</v>
      </c>
      <c r="AD233" s="176" cm="1">
        <f t="array" ref="AD233">_xlfn.XLOOKUP(AD$1,'PY1 Data(H)'!$A$1:$BR$1,_xlfn.XLOOKUP($A233,'PY1 Data(H)'!$A$1:$A$288,'PY1 Data(H)'!$A$1:$BR$288))</f>
        <v>0</v>
      </c>
      <c r="AE233" s="176" cm="1">
        <f t="array" ref="AE233">_xlfn.XLOOKUP(AE$1,'PY1 Data(H)'!$A$1:$BR$1,_xlfn.XLOOKUP($A233,'PY1 Data(H)'!$A$1:$A$288,'PY1 Data(H)'!$A$1:$BR$288))</f>
        <v>0</v>
      </c>
      <c r="AF233" s="176" cm="1">
        <f t="array" ref="AF233">_xlfn.XLOOKUP(AF$1,'PY1 Data(H)'!$A$1:$BR$1,_xlfn.XLOOKUP($A233,'PY1 Data(H)'!$A$1:$A$288,'PY1 Data(H)'!$A$1:$BR$288))</f>
        <v>0</v>
      </c>
      <c r="AG233" s="176" cm="1">
        <f t="array" ref="AG233">_xlfn.XLOOKUP(AG$1,'PY1 Data(H)'!$A$1:$BR$1,_xlfn.XLOOKUP($A233,'PY1 Data(H)'!$A$1:$A$288,'PY1 Data(H)'!$A$1:$BR$288))</f>
        <v>0</v>
      </c>
      <c r="AH233" s="176" cm="1">
        <f t="array" ref="AH233">_xlfn.XLOOKUP(AH$1,'PY1 Data(H)'!$A$1:$BR$1,_xlfn.XLOOKUP($A233,'PY1 Data(H)'!$A$1:$A$288,'PY1 Data(H)'!$A$1:$BR$288))</f>
        <v>0</v>
      </c>
      <c r="AI233" s="176" cm="1">
        <f t="array" ref="AI233">_xlfn.XLOOKUP(AI$1,'PY1 Data(H)'!$A$1:$BR$1,_xlfn.XLOOKUP($A233,'PY1 Data(H)'!$A$1:$A$288,'PY1 Data(H)'!$A$1:$BR$288))</f>
        <v>11027</v>
      </c>
      <c r="AJ233" s="176" cm="1">
        <f t="array" ref="AJ233">_xlfn.XLOOKUP(AJ$1,'PY1 Data(H)'!$A$1:$BR$1,_xlfn.XLOOKUP($A233,'PY1 Data(H)'!$A$1:$A$288,'PY1 Data(H)'!$A$1:$BR$288))</f>
        <v>0</v>
      </c>
      <c r="AK233" s="176" cm="1">
        <f t="array" ref="AK233">_xlfn.XLOOKUP(AK$1,'PY1 Data(H)'!$A$1:$BR$1,_xlfn.XLOOKUP($A233,'PY1 Data(H)'!$A$1:$A$288,'PY1 Data(H)'!$A$1:$BR$288))</f>
        <v>0</v>
      </c>
      <c r="AL233" s="176" cm="1">
        <f t="array" ref="AL233">_xlfn.XLOOKUP(AL$1,'PY1 Data(H)'!$A$1:$BR$1,_xlfn.XLOOKUP($A233,'PY1 Data(H)'!$A$1:$A$288,'PY1 Data(H)'!$A$1:$BR$288))</f>
        <v>14687</v>
      </c>
      <c r="AM233" s="176" cm="1">
        <f t="array" ref="AM233">_xlfn.XLOOKUP(AM$1,'PY1 Data(H)'!$A$1:$BR$1,_xlfn.XLOOKUP($A233,'PY1 Data(H)'!$A$1:$A$288,'PY1 Data(H)'!$A$1:$BR$288))</f>
        <v>0</v>
      </c>
      <c r="AN233" s="176" cm="1">
        <f t="array" ref="AN233">_xlfn.XLOOKUP(AN$1,'PY1 Data(H)'!$A$1:$BR$1,_xlfn.XLOOKUP($A233,'PY1 Data(H)'!$A$1:$A$288,'PY1 Data(H)'!$A$1:$BR$288))</f>
        <v>0</v>
      </c>
      <c r="AO233" s="176" cm="1">
        <f t="array" ref="AO233">_xlfn.XLOOKUP(AO$1,'PY1 Data(H)'!$A$1:$BR$1,_xlfn.XLOOKUP($A233,'PY1 Data(H)'!$A$1:$A$288,'PY1 Data(H)'!$A$1:$BR$288))</f>
        <v>0</v>
      </c>
      <c r="AP233" s="176" cm="1">
        <f t="array" ref="AP233">_xlfn.XLOOKUP(AP$1,'PY1 Data(H)'!$A$1:$BR$1,_xlfn.XLOOKUP($A233,'PY1 Data(H)'!$A$1:$A$288,'PY1 Data(H)'!$A$1:$BR$288))</f>
        <v>0</v>
      </c>
      <c r="AQ233" s="176" cm="1">
        <f t="array" ref="AQ233">_xlfn.XLOOKUP(AQ$1,'PY1 Data(H)'!$A$1:$BR$1,_xlfn.XLOOKUP($A233,'PY1 Data(H)'!$A$1:$A$288,'PY1 Data(H)'!$A$1:$BR$288))</f>
        <v>0</v>
      </c>
      <c r="AR233" s="176" cm="1">
        <f t="array" ref="AR233">_xlfn.XLOOKUP(AR$1,'PY1 Data(H)'!$A$1:$BR$1,_xlfn.XLOOKUP($A233,'PY1 Data(H)'!$A$1:$A$288,'PY1 Data(H)'!$A$1:$BR$288))</f>
        <v>0</v>
      </c>
      <c r="AS233" s="176" cm="1">
        <f t="array" ref="AS233">_xlfn.XLOOKUP(AS$1,'PY1 Data(H)'!$A$1:$BR$1,_xlfn.XLOOKUP($A233,'PY1 Data(H)'!$A$1:$A$288,'PY1 Data(H)'!$A$1:$BR$288))</f>
        <v>0</v>
      </c>
      <c r="AT233" s="176" cm="1">
        <f t="array" ref="AT233">_xlfn.XLOOKUP(AT$1,'PY1 Data(H)'!$A$1:$BR$1,_xlfn.XLOOKUP($A233,'PY1 Data(H)'!$A$1:$A$288,'PY1 Data(H)'!$A$1:$BR$288))</f>
        <v>0</v>
      </c>
      <c r="AU233" s="176" cm="1">
        <f t="array" ref="AU233">_xlfn.XLOOKUP(AU$1,'PY1 Data(H)'!$A$1:$BR$1,_xlfn.XLOOKUP($A233,'PY1 Data(H)'!$A$1:$A$288,'PY1 Data(H)'!$A$1:$BR$288))</f>
        <v>0</v>
      </c>
      <c r="AV233" s="176" cm="1">
        <f t="array" ref="AV233">_xlfn.XLOOKUP(AV$1,'PY1 Data(H)'!$A$1:$BR$1,_xlfn.XLOOKUP($A233,'PY1 Data(H)'!$A$1:$A$288,'PY1 Data(H)'!$A$1:$BR$288))</f>
        <v>0</v>
      </c>
      <c r="AW233" s="176" cm="1">
        <f t="array" ref="AW233">_xlfn.XLOOKUP(AW$1,'PY1 Data(H)'!$A$1:$BR$1,_xlfn.XLOOKUP($A233,'PY1 Data(H)'!$A$1:$A$288,'PY1 Data(H)'!$A$1:$BR$288))</f>
        <v>0</v>
      </c>
      <c r="AX233" s="176" cm="1">
        <f t="array" ref="AX233">_xlfn.XLOOKUP(AX$1,'PY1 Data(H)'!$A$1:$BR$1,_xlfn.XLOOKUP($A233,'PY1 Data(H)'!$A$1:$A$288,'PY1 Data(H)'!$A$1:$BR$288))</f>
        <v>0</v>
      </c>
      <c r="AY233" s="176" cm="1">
        <f t="array" ref="AY233">_xlfn.XLOOKUP(AY$1,'PY1 Data(H)'!$A$1:$BR$1,_xlfn.XLOOKUP($A233,'PY1 Data(H)'!$A$1:$A$288,'PY1 Data(H)'!$A$1:$BR$288))</f>
        <v>0</v>
      </c>
      <c r="AZ233" s="176" cm="1">
        <f t="array" ref="AZ233">_xlfn.XLOOKUP(AZ$1,'PY1 Data(H)'!$A$1:$BR$1,_xlfn.XLOOKUP($A233,'PY1 Data(H)'!$A$1:$A$288,'PY1 Data(H)'!$A$1:$BR$288))</f>
        <v>0</v>
      </c>
    </row>
    <row r="234" spans="1:52" x14ac:dyDescent="0.3">
      <c r="A234">
        <v>530</v>
      </c>
      <c r="D234" s="176" cm="1">
        <f t="array" ref="D234">_xlfn.XLOOKUP(D$1,'PY1 Data(H)'!$A$1:$BR$1,_xlfn.XLOOKUP($A234,'PY1 Data(H)'!$A$1:$A$288,'PY1 Data(H)'!$A$1:$BR$288))</f>
        <v>0</v>
      </c>
      <c r="E234" s="176" cm="1">
        <f t="array" ref="E234">_xlfn.XLOOKUP(E$1,'PY1 Data(H)'!$A$1:$BR$1,_xlfn.XLOOKUP($A234,'PY1 Data(H)'!$A$1:$A$288,'PY1 Data(H)'!$A$1:$BR$288))</f>
        <v>0</v>
      </c>
      <c r="F234" s="176" cm="1">
        <f t="array" ref="F234">_xlfn.XLOOKUP(F$1,'PY1 Data(H)'!$A$1:$BR$1,_xlfn.XLOOKUP($A234,'PY1 Data(H)'!$A$1:$A$288,'PY1 Data(H)'!$A$1:$BR$288))</f>
        <v>0</v>
      </c>
      <c r="G234" s="176" cm="1">
        <f t="array" ref="G234">_xlfn.XLOOKUP(G$1,'PY1 Data(H)'!$A$1:$BR$1,_xlfn.XLOOKUP($A234,'PY1 Data(H)'!$A$1:$A$288,'PY1 Data(H)'!$A$1:$BR$288))</f>
        <v>0</v>
      </c>
      <c r="H234" s="176" cm="1">
        <f t="array" ref="H234">_xlfn.XLOOKUP(H$1,'PY1 Data(H)'!$A$1:$BR$1,_xlfn.XLOOKUP($A234,'PY1 Data(H)'!$A$1:$A$288,'PY1 Data(H)'!$A$1:$BR$288))</f>
        <v>0</v>
      </c>
      <c r="I234" s="176" cm="1">
        <f t="array" ref="I234">_xlfn.XLOOKUP(I$1,'PY1 Data(H)'!$A$1:$BR$1,_xlfn.XLOOKUP($A234,'PY1 Data(H)'!$A$1:$A$288,'PY1 Data(H)'!$A$1:$BR$288))</f>
        <v>0</v>
      </c>
      <c r="J234" s="176" cm="1">
        <f t="array" ref="J234">_xlfn.XLOOKUP(J$1,'PY1 Data(H)'!$A$1:$BR$1,_xlfn.XLOOKUP($A234,'PY1 Data(H)'!$A$1:$A$288,'PY1 Data(H)'!$A$1:$BR$288))</f>
        <v>0</v>
      </c>
      <c r="K234" s="176" cm="1">
        <f t="array" ref="K234">_xlfn.XLOOKUP(K$1,'PY1 Data(H)'!$A$1:$BR$1,_xlfn.XLOOKUP($A234,'PY1 Data(H)'!$A$1:$A$288,'PY1 Data(H)'!$A$1:$BR$288))</f>
        <v>14243</v>
      </c>
      <c r="L234" s="176" cm="1">
        <f t="array" ref="L234">_xlfn.XLOOKUP(L$1,'PY1 Data(H)'!$A$1:$BR$1,_xlfn.XLOOKUP($A234,'PY1 Data(H)'!$A$1:$A$288,'PY1 Data(H)'!$A$1:$BR$288))</f>
        <v>0</v>
      </c>
      <c r="M234" s="176" cm="1">
        <f t="array" ref="M234">_xlfn.XLOOKUP(M$1,'PY1 Data(H)'!$A$1:$BR$1,_xlfn.XLOOKUP($A234,'PY1 Data(H)'!$A$1:$A$288,'PY1 Data(H)'!$A$1:$BR$288))</f>
        <v>0</v>
      </c>
      <c r="N234" s="176" cm="1">
        <f t="array" ref="N234">_xlfn.XLOOKUP(N$1,'PY1 Data(H)'!$A$1:$BR$1,_xlfn.XLOOKUP($A234,'PY1 Data(H)'!$A$1:$A$288,'PY1 Data(H)'!$A$1:$BR$288))</f>
        <v>0</v>
      </c>
      <c r="O234" s="176" cm="1">
        <f t="array" ref="O234">_xlfn.XLOOKUP(O$1,'PY1 Data(H)'!$A$1:$BR$1,_xlfn.XLOOKUP($A234,'PY1 Data(H)'!$A$1:$A$288,'PY1 Data(H)'!$A$1:$BR$288))</f>
        <v>0</v>
      </c>
      <c r="P234" s="176" cm="1">
        <f t="array" ref="P234">_xlfn.XLOOKUP(P$1,'PY1 Data(H)'!$A$1:$BR$1,_xlfn.XLOOKUP($A234,'PY1 Data(H)'!$A$1:$A$288,'PY1 Data(H)'!$A$1:$BR$288))</f>
        <v>0</v>
      </c>
      <c r="Q234" s="176" cm="1">
        <f t="array" ref="Q234">_xlfn.XLOOKUP(Q$1,'PY1 Data(H)'!$A$1:$BR$1,_xlfn.XLOOKUP($A234,'PY1 Data(H)'!$A$1:$A$288,'PY1 Data(H)'!$A$1:$BR$288))</f>
        <v>0</v>
      </c>
      <c r="R234" s="176" cm="1">
        <f t="array" ref="R234">_xlfn.XLOOKUP(R$1,'PY1 Data(H)'!$A$1:$BR$1,_xlfn.XLOOKUP($A234,'PY1 Data(H)'!$A$1:$A$288,'PY1 Data(H)'!$A$1:$BR$288))</f>
        <v>0</v>
      </c>
      <c r="S234" s="176" cm="1">
        <f t="array" ref="S234">_xlfn.XLOOKUP(S$1,'PY1 Data(H)'!$A$1:$BR$1,_xlfn.XLOOKUP($A234,'PY1 Data(H)'!$A$1:$A$288,'PY1 Data(H)'!$A$1:$BR$288))</f>
        <v>0</v>
      </c>
      <c r="T234" s="176" cm="1">
        <f t="array" ref="T234">_xlfn.XLOOKUP(T$1,'PY1 Data(H)'!$A$1:$BR$1,_xlfn.XLOOKUP($A234,'PY1 Data(H)'!$A$1:$A$288,'PY1 Data(H)'!$A$1:$BR$288))</f>
        <v>0</v>
      </c>
      <c r="U234" s="176" cm="1">
        <f t="array" ref="U234">_xlfn.XLOOKUP(U$1,'PY1 Data(H)'!$A$1:$BR$1,_xlfn.XLOOKUP($A234,'PY1 Data(H)'!$A$1:$A$288,'PY1 Data(H)'!$A$1:$BR$288))</f>
        <v>0</v>
      </c>
      <c r="V234" s="176" cm="1">
        <f t="array" ref="V234">_xlfn.XLOOKUP(V$1,'PY1 Data(H)'!$A$1:$BR$1,_xlfn.XLOOKUP($A234,'PY1 Data(H)'!$A$1:$A$288,'PY1 Data(H)'!$A$1:$BR$288))</f>
        <v>0</v>
      </c>
      <c r="W234" s="176" cm="1">
        <f t="array" ref="W234">_xlfn.XLOOKUP(W$1,'PY1 Data(H)'!$A$1:$BR$1,_xlfn.XLOOKUP($A234,'PY1 Data(H)'!$A$1:$A$288,'PY1 Data(H)'!$A$1:$BR$288))</f>
        <v>0</v>
      </c>
      <c r="X234" s="176" cm="1">
        <f t="array" ref="X234">_xlfn.XLOOKUP(X$1,'PY1 Data(H)'!$A$1:$BR$1,_xlfn.XLOOKUP($A234,'PY1 Data(H)'!$A$1:$A$288,'PY1 Data(H)'!$A$1:$BR$288))</f>
        <v>3299</v>
      </c>
      <c r="Y234" s="176" cm="1">
        <f t="array" ref="Y234">_xlfn.XLOOKUP(Y$1,'PY1 Data(H)'!$A$1:$BR$1,_xlfn.XLOOKUP($A234,'PY1 Data(H)'!$A$1:$A$288,'PY1 Data(H)'!$A$1:$BR$288))</f>
        <v>0</v>
      </c>
      <c r="Z234" s="176" cm="1">
        <f t="array" ref="Z234">_xlfn.XLOOKUP(Z$1,'PY1 Data(H)'!$A$1:$BR$1,_xlfn.XLOOKUP($A234,'PY1 Data(H)'!$A$1:$A$288,'PY1 Data(H)'!$A$1:$BR$288))</f>
        <v>0</v>
      </c>
      <c r="AA234" s="176" cm="1">
        <f t="array" ref="AA234">_xlfn.XLOOKUP(AA$1,'PY1 Data(H)'!$A$1:$BR$1,_xlfn.XLOOKUP($A234,'PY1 Data(H)'!$A$1:$A$288,'PY1 Data(H)'!$A$1:$BR$288))</f>
        <v>0</v>
      </c>
      <c r="AB234" s="176" cm="1">
        <f t="array" ref="AB234">_xlfn.XLOOKUP(AB$1,'PY1 Data(H)'!$A$1:$BR$1,_xlfn.XLOOKUP($A234,'PY1 Data(H)'!$A$1:$A$288,'PY1 Data(H)'!$A$1:$BR$288))</f>
        <v>0</v>
      </c>
      <c r="AC234" s="176" cm="1">
        <f t="array" ref="AC234">_xlfn.XLOOKUP(AC$1,'PY1 Data(H)'!$A$1:$BR$1,_xlfn.XLOOKUP($A234,'PY1 Data(H)'!$A$1:$A$288,'PY1 Data(H)'!$A$1:$BR$288))</f>
        <v>0</v>
      </c>
      <c r="AD234" s="176" cm="1">
        <f t="array" ref="AD234">_xlfn.XLOOKUP(AD$1,'PY1 Data(H)'!$A$1:$BR$1,_xlfn.XLOOKUP($A234,'PY1 Data(H)'!$A$1:$A$288,'PY1 Data(H)'!$A$1:$BR$288))</f>
        <v>0</v>
      </c>
      <c r="AE234" s="176" cm="1">
        <f t="array" ref="AE234">_xlfn.XLOOKUP(AE$1,'PY1 Data(H)'!$A$1:$BR$1,_xlfn.XLOOKUP($A234,'PY1 Data(H)'!$A$1:$A$288,'PY1 Data(H)'!$A$1:$BR$288))</f>
        <v>0</v>
      </c>
      <c r="AF234" s="176" cm="1">
        <f t="array" ref="AF234">_xlfn.XLOOKUP(AF$1,'PY1 Data(H)'!$A$1:$BR$1,_xlfn.XLOOKUP($A234,'PY1 Data(H)'!$A$1:$A$288,'PY1 Data(H)'!$A$1:$BR$288))</f>
        <v>0</v>
      </c>
      <c r="AG234" s="176" cm="1">
        <f t="array" ref="AG234">_xlfn.XLOOKUP(AG$1,'PY1 Data(H)'!$A$1:$BR$1,_xlfn.XLOOKUP($A234,'PY1 Data(H)'!$A$1:$A$288,'PY1 Data(H)'!$A$1:$BR$288))</f>
        <v>0</v>
      </c>
      <c r="AH234" s="176" cm="1">
        <f t="array" ref="AH234">_xlfn.XLOOKUP(AH$1,'PY1 Data(H)'!$A$1:$BR$1,_xlfn.XLOOKUP($A234,'PY1 Data(H)'!$A$1:$A$288,'PY1 Data(H)'!$A$1:$BR$288))</f>
        <v>0</v>
      </c>
      <c r="AI234" s="176" cm="1">
        <f t="array" ref="AI234">_xlfn.XLOOKUP(AI$1,'PY1 Data(H)'!$A$1:$BR$1,_xlfn.XLOOKUP($A234,'PY1 Data(H)'!$A$1:$A$288,'PY1 Data(H)'!$A$1:$BR$288))</f>
        <v>440</v>
      </c>
      <c r="AJ234" s="176" cm="1">
        <f t="array" ref="AJ234">_xlfn.XLOOKUP(AJ$1,'PY1 Data(H)'!$A$1:$BR$1,_xlfn.XLOOKUP($A234,'PY1 Data(H)'!$A$1:$A$288,'PY1 Data(H)'!$A$1:$BR$288))</f>
        <v>0</v>
      </c>
      <c r="AK234" s="176" cm="1">
        <f t="array" ref="AK234">_xlfn.XLOOKUP(AK$1,'PY1 Data(H)'!$A$1:$BR$1,_xlfn.XLOOKUP($A234,'PY1 Data(H)'!$A$1:$A$288,'PY1 Data(H)'!$A$1:$BR$288))</f>
        <v>0</v>
      </c>
      <c r="AL234" s="176" cm="1">
        <f t="array" ref="AL234">_xlfn.XLOOKUP(AL$1,'PY1 Data(H)'!$A$1:$BR$1,_xlfn.XLOOKUP($A234,'PY1 Data(H)'!$A$1:$A$288,'PY1 Data(H)'!$A$1:$BR$288))</f>
        <v>347</v>
      </c>
      <c r="AM234" s="176" cm="1">
        <f t="array" ref="AM234">_xlfn.XLOOKUP(AM$1,'PY1 Data(H)'!$A$1:$BR$1,_xlfn.XLOOKUP($A234,'PY1 Data(H)'!$A$1:$A$288,'PY1 Data(H)'!$A$1:$BR$288))</f>
        <v>0</v>
      </c>
      <c r="AN234" s="176" cm="1">
        <f t="array" ref="AN234">_xlfn.XLOOKUP(AN$1,'PY1 Data(H)'!$A$1:$BR$1,_xlfn.XLOOKUP($A234,'PY1 Data(H)'!$A$1:$A$288,'PY1 Data(H)'!$A$1:$BR$288))</f>
        <v>0</v>
      </c>
      <c r="AO234" s="176" cm="1">
        <f t="array" ref="AO234">_xlfn.XLOOKUP(AO$1,'PY1 Data(H)'!$A$1:$BR$1,_xlfn.XLOOKUP($A234,'PY1 Data(H)'!$A$1:$A$288,'PY1 Data(H)'!$A$1:$BR$288))</f>
        <v>0</v>
      </c>
      <c r="AP234" s="176" cm="1">
        <f t="array" ref="AP234">_xlfn.XLOOKUP(AP$1,'PY1 Data(H)'!$A$1:$BR$1,_xlfn.XLOOKUP($A234,'PY1 Data(H)'!$A$1:$A$288,'PY1 Data(H)'!$A$1:$BR$288))</f>
        <v>0</v>
      </c>
      <c r="AQ234" s="176" cm="1">
        <f t="array" ref="AQ234">_xlfn.XLOOKUP(AQ$1,'PY1 Data(H)'!$A$1:$BR$1,_xlfn.XLOOKUP($A234,'PY1 Data(H)'!$A$1:$A$288,'PY1 Data(H)'!$A$1:$BR$288))</f>
        <v>0</v>
      </c>
      <c r="AR234" s="176" cm="1">
        <f t="array" ref="AR234">_xlfn.XLOOKUP(AR$1,'PY1 Data(H)'!$A$1:$BR$1,_xlfn.XLOOKUP($A234,'PY1 Data(H)'!$A$1:$A$288,'PY1 Data(H)'!$A$1:$BR$288))</f>
        <v>0</v>
      </c>
      <c r="AS234" s="176" cm="1">
        <f t="array" ref="AS234">_xlfn.XLOOKUP(AS$1,'PY1 Data(H)'!$A$1:$BR$1,_xlfn.XLOOKUP($A234,'PY1 Data(H)'!$A$1:$A$288,'PY1 Data(H)'!$A$1:$BR$288))</f>
        <v>0</v>
      </c>
      <c r="AT234" s="176" cm="1">
        <f t="array" ref="AT234">_xlfn.XLOOKUP(AT$1,'PY1 Data(H)'!$A$1:$BR$1,_xlfn.XLOOKUP($A234,'PY1 Data(H)'!$A$1:$A$288,'PY1 Data(H)'!$A$1:$BR$288))</f>
        <v>0</v>
      </c>
      <c r="AU234" s="176" cm="1">
        <f t="array" ref="AU234">_xlfn.XLOOKUP(AU$1,'PY1 Data(H)'!$A$1:$BR$1,_xlfn.XLOOKUP($A234,'PY1 Data(H)'!$A$1:$A$288,'PY1 Data(H)'!$A$1:$BR$288))</f>
        <v>0</v>
      </c>
      <c r="AV234" s="176" cm="1">
        <f t="array" ref="AV234">_xlfn.XLOOKUP(AV$1,'PY1 Data(H)'!$A$1:$BR$1,_xlfn.XLOOKUP($A234,'PY1 Data(H)'!$A$1:$A$288,'PY1 Data(H)'!$A$1:$BR$288))</f>
        <v>0</v>
      </c>
      <c r="AW234" s="176" cm="1">
        <f t="array" ref="AW234">_xlfn.XLOOKUP(AW$1,'PY1 Data(H)'!$A$1:$BR$1,_xlfn.XLOOKUP($A234,'PY1 Data(H)'!$A$1:$A$288,'PY1 Data(H)'!$A$1:$BR$288))</f>
        <v>0</v>
      </c>
      <c r="AX234" s="176" cm="1">
        <f t="array" ref="AX234">_xlfn.XLOOKUP(AX$1,'PY1 Data(H)'!$A$1:$BR$1,_xlfn.XLOOKUP($A234,'PY1 Data(H)'!$A$1:$A$288,'PY1 Data(H)'!$A$1:$BR$288))</f>
        <v>0</v>
      </c>
      <c r="AY234" s="176" cm="1">
        <f t="array" ref="AY234">_xlfn.XLOOKUP(AY$1,'PY1 Data(H)'!$A$1:$BR$1,_xlfn.XLOOKUP($A234,'PY1 Data(H)'!$A$1:$A$288,'PY1 Data(H)'!$A$1:$BR$288))</f>
        <v>0</v>
      </c>
      <c r="AZ234" s="176" cm="1">
        <f t="array" ref="AZ234">_xlfn.XLOOKUP(AZ$1,'PY1 Data(H)'!$A$1:$BR$1,_xlfn.XLOOKUP($A234,'PY1 Data(H)'!$A$1:$A$288,'PY1 Data(H)'!$A$1:$BR$288))</f>
        <v>0</v>
      </c>
    </row>
    <row r="235" spans="1:52" x14ac:dyDescent="0.3">
      <c r="A235">
        <v>531</v>
      </c>
      <c r="D235" s="176" cm="1">
        <f t="array" ref="D235">_xlfn.XLOOKUP(D$1,'PY1 Data(H)'!$A$1:$BR$1,_xlfn.XLOOKUP($A235,'PY1 Data(H)'!$A$1:$A$288,'PY1 Data(H)'!$A$1:$BR$288))</f>
        <v>0</v>
      </c>
      <c r="E235" s="176" cm="1">
        <f t="array" ref="E235">_xlfn.XLOOKUP(E$1,'PY1 Data(H)'!$A$1:$BR$1,_xlfn.XLOOKUP($A235,'PY1 Data(H)'!$A$1:$A$288,'PY1 Data(H)'!$A$1:$BR$288))</f>
        <v>0</v>
      </c>
      <c r="F235" s="176" cm="1">
        <f t="array" ref="F235">_xlfn.XLOOKUP(F$1,'PY1 Data(H)'!$A$1:$BR$1,_xlfn.XLOOKUP($A235,'PY1 Data(H)'!$A$1:$A$288,'PY1 Data(H)'!$A$1:$BR$288))</f>
        <v>0</v>
      </c>
      <c r="G235" s="176" cm="1">
        <f t="array" ref="G235">_xlfn.XLOOKUP(G$1,'PY1 Data(H)'!$A$1:$BR$1,_xlfn.XLOOKUP($A235,'PY1 Data(H)'!$A$1:$A$288,'PY1 Data(H)'!$A$1:$BR$288))</f>
        <v>0</v>
      </c>
      <c r="H235" s="176" cm="1">
        <f t="array" ref="H235">_xlfn.XLOOKUP(H$1,'PY1 Data(H)'!$A$1:$BR$1,_xlfn.XLOOKUP($A235,'PY1 Data(H)'!$A$1:$A$288,'PY1 Data(H)'!$A$1:$BR$288))</f>
        <v>0</v>
      </c>
      <c r="I235" s="176" cm="1">
        <f t="array" ref="I235">_xlfn.XLOOKUP(I$1,'PY1 Data(H)'!$A$1:$BR$1,_xlfn.XLOOKUP($A235,'PY1 Data(H)'!$A$1:$A$288,'PY1 Data(H)'!$A$1:$BR$288))</f>
        <v>0</v>
      </c>
      <c r="J235" s="176" cm="1">
        <f t="array" ref="J235">_xlfn.XLOOKUP(J$1,'PY1 Data(H)'!$A$1:$BR$1,_xlfn.XLOOKUP($A235,'PY1 Data(H)'!$A$1:$A$288,'PY1 Data(H)'!$A$1:$BR$288))</f>
        <v>0</v>
      </c>
      <c r="K235" s="176" cm="1">
        <f t="array" ref="K235">_xlfn.XLOOKUP(K$1,'PY1 Data(H)'!$A$1:$BR$1,_xlfn.XLOOKUP($A235,'PY1 Data(H)'!$A$1:$A$288,'PY1 Data(H)'!$A$1:$BR$288))</f>
        <v>0</v>
      </c>
      <c r="L235" s="176" cm="1">
        <f t="array" ref="L235">_xlfn.XLOOKUP(L$1,'PY1 Data(H)'!$A$1:$BR$1,_xlfn.XLOOKUP($A235,'PY1 Data(H)'!$A$1:$A$288,'PY1 Data(H)'!$A$1:$BR$288))</f>
        <v>0</v>
      </c>
      <c r="M235" s="176" cm="1">
        <f t="array" ref="M235">_xlfn.XLOOKUP(M$1,'PY1 Data(H)'!$A$1:$BR$1,_xlfn.XLOOKUP($A235,'PY1 Data(H)'!$A$1:$A$288,'PY1 Data(H)'!$A$1:$BR$288))</f>
        <v>0</v>
      </c>
      <c r="N235" s="176" cm="1">
        <f t="array" ref="N235">_xlfn.XLOOKUP(N$1,'PY1 Data(H)'!$A$1:$BR$1,_xlfn.XLOOKUP($A235,'PY1 Data(H)'!$A$1:$A$288,'PY1 Data(H)'!$A$1:$BR$288))</f>
        <v>0</v>
      </c>
      <c r="O235" s="176" cm="1">
        <f t="array" ref="O235">_xlfn.XLOOKUP(O$1,'PY1 Data(H)'!$A$1:$BR$1,_xlfn.XLOOKUP($A235,'PY1 Data(H)'!$A$1:$A$288,'PY1 Data(H)'!$A$1:$BR$288))</f>
        <v>0</v>
      </c>
      <c r="P235" s="176" cm="1">
        <f t="array" ref="P235">_xlfn.XLOOKUP(P$1,'PY1 Data(H)'!$A$1:$BR$1,_xlfn.XLOOKUP($A235,'PY1 Data(H)'!$A$1:$A$288,'PY1 Data(H)'!$A$1:$BR$288))</f>
        <v>0</v>
      </c>
      <c r="Q235" s="176" cm="1">
        <f t="array" ref="Q235">_xlfn.XLOOKUP(Q$1,'PY1 Data(H)'!$A$1:$BR$1,_xlfn.XLOOKUP($A235,'PY1 Data(H)'!$A$1:$A$288,'PY1 Data(H)'!$A$1:$BR$288))</f>
        <v>0</v>
      </c>
      <c r="R235" s="176" cm="1">
        <f t="array" ref="R235">_xlfn.XLOOKUP(R$1,'PY1 Data(H)'!$A$1:$BR$1,_xlfn.XLOOKUP($A235,'PY1 Data(H)'!$A$1:$A$288,'PY1 Data(H)'!$A$1:$BR$288))</f>
        <v>0</v>
      </c>
      <c r="S235" s="176" cm="1">
        <f t="array" ref="S235">_xlfn.XLOOKUP(S$1,'PY1 Data(H)'!$A$1:$BR$1,_xlfn.XLOOKUP($A235,'PY1 Data(H)'!$A$1:$A$288,'PY1 Data(H)'!$A$1:$BR$288))</f>
        <v>0</v>
      </c>
      <c r="T235" s="176" cm="1">
        <f t="array" ref="T235">_xlfn.XLOOKUP(T$1,'PY1 Data(H)'!$A$1:$BR$1,_xlfn.XLOOKUP($A235,'PY1 Data(H)'!$A$1:$A$288,'PY1 Data(H)'!$A$1:$BR$288))</f>
        <v>0</v>
      </c>
      <c r="U235" s="176" cm="1">
        <f t="array" ref="U235">_xlfn.XLOOKUP(U$1,'PY1 Data(H)'!$A$1:$BR$1,_xlfn.XLOOKUP($A235,'PY1 Data(H)'!$A$1:$A$288,'PY1 Data(H)'!$A$1:$BR$288))</f>
        <v>0</v>
      </c>
      <c r="V235" s="176" cm="1">
        <f t="array" ref="V235">_xlfn.XLOOKUP(V$1,'PY1 Data(H)'!$A$1:$BR$1,_xlfn.XLOOKUP($A235,'PY1 Data(H)'!$A$1:$A$288,'PY1 Data(H)'!$A$1:$BR$288))</f>
        <v>0</v>
      </c>
      <c r="W235" s="176" cm="1">
        <f t="array" ref="W235">_xlfn.XLOOKUP(W$1,'PY1 Data(H)'!$A$1:$BR$1,_xlfn.XLOOKUP($A235,'PY1 Data(H)'!$A$1:$A$288,'PY1 Data(H)'!$A$1:$BR$288))</f>
        <v>0</v>
      </c>
      <c r="X235" s="176" cm="1">
        <f t="array" ref="X235">_xlfn.XLOOKUP(X$1,'PY1 Data(H)'!$A$1:$BR$1,_xlfn.XLOOKUP($A235,'PY1 Data(H)'!$A$1:$A$288,'PY1 Data(H)'!$A$1:$BR$288))</f>
        <v>0</v>
      </c>
      <c r="Y235" s="176" cm="1">
        <f t="array" ref="Y235">_xlfn.XLOOKUP(Y$1,'PY1 Data(H)'!$A$1:$BR$1,_xlfn.XLOOKUP($A235,'PY1 Data(H)'!$A$1:$A$288,'PY1 Data(H)'!$A$1:$BR$288))</f>
        <v>0</v>
      </c>
      <c r="Z235" s="176" cm="1">
        <f t="array" ref="Z235">_xlfn.XLOOKUP(Z$1,'PY1 Data(H)'!$A$1:$BR$1,_xlfn.XLOOKUP($A235,'PY1 Data(H)'!$A$1:$A$288,'PY1 Data(H)'!$A$1:$BR$288))</f>
        <v>0</v>
      </c>
      <c r="AA235" s="176" cm="1">
        <f t="array" ref="AA235">_xlfn.XLOOKUP(AA$1,'PY1 Data(H)'!$A$1:$BR$1,_xlfn.XLOOKUP($A235,'PY1 Data(H)'!$A$1:$A$288,'PY1 Data(H)'!$A$1:$BR$288))</f>
        <v>0</v>
      </c>
      <c r="AB235" s="176" cm="1">
        <f t="array" ref="AB235">_xlfn.XLOOKUP(AB$1,'PY1 Data(H)'!$A$1:$BR$1,_xlfn.XLOOKUP($A235,'PY1 Data(H)'!$A$1:$A$288,'PY1 Data(H)'!$A$1:$BR$288))</f>
        <v>0</v>
      </c>
      <c r="AC235" s="176" cm="1">
        <f t="array" ref="AC235">_xlfn.XLOOKUP(AC$1,'PY1 Data(H)'!$A$1:$BR$1,_xlfn.XLOOKUP($A235,'PY1 Data(H)'!$A$1:$A$288,'PY1 Data(H)'!$A$1:$BR$288))</f>
        <v>0</v>
      </c>
      <c r="AD235" s="176" cm="1">
        <f t="array" ref="AD235">_xlfn.XLOOKUP(AD$1,'PY1 Data(H)'!$A$1:$BR$1,_xlfn.XLOOKUP($A235,'PY1 Data(H)'!$A$1:$A$288,'PY1 Data(H)'!$A$1:$BR$288))</f>
        <v>0</v>
      </c>
      <c r="AE235" s="176" cm="1">
        <f t="array" ref="AE235">_xlfn.XLOOKUP(AE$1,'PY1 Data(H)'!$A$1:$BR$1,_xlfn.XLOOKUP($A235,'PY1 Data(H)'!$A$1:$A$288,'PY1 Data(H)'!$A$1:$BR$288))</f>
        <v>0</v>
      </c>
      <c r="AF235" s="176" cm="1">
        <f t="array" ref="AF235">_xlfn.XLOOKUP(AF$1,'PY1 Data(H)'!$A$1:$BR$1,_xlfn.XLOOKUP($A235,'PY1 Data(H)'!$A$1:$A$288,'PY1 Data(H)'!$A$1:$BR$288))</f>
        <v>0</v>
      </c>
      <c r="AG235" s="176" cm="1">
        <f t="array" ref="AG235">_xlfn.XLOOKUP(AG$1,'PY1 Data(H)'!$A$1:$BR$1,_xlfn.XLOOKUP($A235,'PY1 Data(H)'!$A$1:$A$288,'PY1 Data(H)'!$A$1:$BR$288))</f>
        <v>0</v>
      </c>
      <c r="AH235" s="176" cm="1">
        <f t="array" ref="AH235">_xlfn.XLOOKUP(AH$1,'PY1 Data(H)'!$A$1:$BR$1,_xlfn.XLOOKUP($A235,'PY1 Data(H)'!$A$1:$A$288,'PY1 Data(H)'!$A$1:$BR$288))</f>
        <v>0</v>
      </c>
      <c r="AI235" s="176" cm="1">
        <f t="array" ref="AI235">_xlfn.XLOOKUP(AI$1,'PY1 Data(H)'!$A$1:$BR$1,_xlfn.XLOOKUP($A235,'PY1 Data(H)'!$A$1:$A$288,'PY1 Data(H)'!$A$1:$BR$288))</f>
        <v>0</v>
      </c>
      <c r="AJ235" s="176" cm="1">
        <f t="array" ref="AJ235">_xlfn.XLOOKUP(AJ$1,'PY1 Data(H)'!$A$1:$BR$1,_xlfn.XLOOKUP($A235,'PY1 Data(H)'!$A$1:$A$288,'PY1 Data(H)'!$A$1:$BR$288))</f>
        <v>0</v>
      </c>
      <c r="AK235" s="176" cm="1">
        <f t="array" ref="AK235">_xlfn.XLOOKUP(AK$1,'PY1 Data(H)'!$A$1:$BR$1,_xlfn.XLOOKUP($A235,'PY1 Data(H)'!$A$1:$A$288,'PY1 Data(H)'!$A$1:$BR$288))</f>
        <v>0</v>
      </c>
      <c r="AL235" s="176" cm="1">
        <f t="array" ref="AL235">_xlfn.XLOOKUP(AL$1,'PY1 Data(H)'!$A$1:$BR$1,_xlfn.XLOOKUP($A235,'PY1 Data(H)'!$A$1:$A$288,'PY1 Data(H)'!$A$1:$BR$288))</f>
        <v>0</v>
      </c>
      <c r="AM235" s="176" cm="1">
        <f t="array" ref="AM235">_xlfn.XLOOKUP(AM$1,'PY1 Data(H)'!$A$1:$BR$1,_xlfn.XLOOKUP($A235,'PY1 Data(H)'!$A$1:$A$288,'PY1 Data(H)'!$A$1:$BR$288))</f>
        <v>0</v>
      </c>
      <c r="AN235" s="176" cm="1">
        <f t="array" ref="AN235">_xlfn.XLOOKUP(AN$1,'PY1 Data(H)'!$A$1:$BR$1,_xlfn.XLOOKUP($A235,'PY1 Data(H)'!$A$1:$A$288,'PY1 Data(H)'!$A$1:$BR$288))</f>
        <v>0</v>
      </c>
      <c r="AO235" s="176" cm="1">
        <f t="array" ref="AO235">_xlfn.XLOOKUP(AO$1,'PY1 Data(H)'!$A$1:$BR$1,_xlfn.XLOOKUP($A235,'PY1 Data(H)'!$A$1:$A$288,'PY1 Data(H)'!$A$1:$BR$288))</f>
        <v>0</v>
      </c>
      <c r="AP235" s="176" cm="1">
        <f t="array" ref="AP235">_xlfn.XLOOKUP(AP$1,'PY1 Data(H)'!$A$1:$BR$1,_xlfn.XLOOKUP($A235,'PY1 Data(H)'!$A$1:$A$288,'PY1 Data(H)'!$A$1:$BR$288))</f>
        <v>0</v>
      </c>
      <c r="AQ235" s="176" cm="1">
        <f t="array" ref="AQ235">_xlfn.XLOOKUP(AQ$1,'PY1 Data(H)'!$A$1:$BR$1,_xlfn.XLOOKUP($A235,'PY1 Data(H)'!$A$1:$A$288,'PY1 Data(H)'!$A$1:$BR$288))</f>
        <v>0</v>
      </c>
      <c r="AR235" s="176" cm="1">
        <f t="array" ref="AR235">_xlfn.XLOOKUP(AR$1,'PY1 Data(H)'!$A$1:$BR$1,_xlfn.XLOOKUP($A235,'PY1 Data(H)'!$A$1:$A$288,'PY1 Data(H)'!$A$1:$BR$288))</f>
        <v>0</v>
      </c>
      <c r="AS235" s="176" cm="1">
        <f t="array" ref="AS235">_xlfn.XLOOKUP(AS$1,'PY1 Data(H)'!$A$1:$BR$1,_xlfn.XLOOKUP($A235,'PY1 Data(H)'!$A$1:$A$288,'PY1 Data(H)'!$A$1:$BR$288))</f>
        <v>0</v>
      </c>
      <c r="AT235" s="176" cm="1">
        <f t="array" ref="AT235">_xlfn.XLOOKUP(AT$1,'PY1 Data(H)'!$A$1:$BR$1,_xlfn.XLOOKUP($A235,'PY1 Data(H)'!$A$1:$A$288,'PY1 Data(H)'!$A$1:$BR$288))</f>
        <v>0</v>
      </c>
      <c r="AU235" s="176" cm="1">
        <f t="array" ref="AU235">_xlfn.XLOOKUP(AU$1,'PY1 Data(H)'!$A$1:$BR$1,_xlfn.XLOOKUP($A235,'PY1 Data(H)'!$A$1:$A$288,'PY1 Data(H)'!$A$1:$BR$288))</f>
        <v>0</v>
      </c>
      <c r="AV235" s="176" cm="1">
        <f t="array" ref="AV235">_xlfn.XLOOKUP(AV$1,'PY1 Data(H)'!$A$1:$BR$1,_xlfn.XLOOKUP($A235,'PY1 Data(H)'!$A$1:$A$288,'PY1 Data(H)'!$A$1:$BR$288))</f>
        <v>0</v>
      </c>
      <c r="AW235" s="176" cm="1">
        <f t="array" ref="AW235">_xlfn.XLOOKUP(AW$1,'PY1 Data(H)'!$A$1:$BR$1,_xlfn.XLOOKUP($A235,'PY1 Data(H)'!$A$1:$A$288,'PY1 Data(H)'!$A$1:$BR$288))</f>
        <v>0</v>
      </c>
      <c r="AX235" s="176" cm="1">
        <f t="array" ref="AX235">_xlfn.XLOOKUP(AX$1,'PY1 Data(H)'!$A$1:$BR$1,_xlfn.XLOOKUP($A235,'PY1 Data(H)'!$A$1:$A$288,'PY1 Data(H)'!$A$1:$BR$288))</f>
        <v>0</v>
      </c>
      <c r="AY235" s="176" cm="1">
        <f t="array" ref="AY235">_xlfn.XLOOKUP(AY$1,'PY1 Data(H)'!$A$1:$BR$1,_xlfn.XLOOKUP($A235,'PY1 Data(H)'!$A$1:$A$288,'PY1 Data(H)'!$A$1:$BR$288))</f>
        <v>0</v>
      </c>
      <c r="AZ235" s="176" cm="1">
        <f t="array" ref="AZ235">_xlfn.XLOOKUP(AZ$1,'PY1 Data(H)'!$A$1:$BR$1,_xlfn.XLOOKUP($A235,'PY1 Data(H)'!$A$1:$A$288,'PY1 Data(H)'!$A$1:$BR$288))</f>
        <v>0</v>
      </c>
    </row>
    <row r="236" spans="1:52" x14ac:dyDescent="0.3">
      <c r="A236">
        <v>61</v>
      </c>
      <c r="D236" s="176" cm="1">
        <f t="array" ref="D236">_xlfn.XLOOKUP(D$1,'PY1 Data(H)'!$A$1:$BR$1,_xlfn.XLOOKUP($A236,'PY1 Data(H)'!$A$1:$A$288,'PY1 Data(H)'!$A$1:$BR$288))</f>
        <v>0</v>
      </c>
      <c r="E236" s="176" cm="1">
        <f t="array" ref="E236">_xlfn.XLOOKUP(E$1,'PY1 Data(H)'!$A$1:$BR$1,_xlfn.XLOOKUP($A236,'PY1 Data(H)'!$A$1:$A$288,'PY1 Data(H)'!$A$1:$BR$288))</f>
        <v>0</v>
      </c>
      <c r="F236" s="176" cm="1">
        <f t="array" ref="F236">_xlfn.XLOOKUP(F$1,'PY1 Data(H)'!$A$1:$BR$1,_xlfn.XLOOKUP($A236,'PY1 Data(H)'!$A$1:$A$288,'PY1 Data(H)'!$A$1:$BR$288))</f>
        <v>0</v>
      </c>
      <c r="G236" s="176" cm="1">
        <f t="array" ref="G236">_xlfn.XLOOKUP(G$1,'PY1 Data(H)'!$A$1:$BR$1,_xlfn.XLOOKUP($A236,'PY1 Data(H)'!$A$1:$A$288,'PY1 Data(H)'!$A$1:$BR$288))</f>
        <v>0</v>
      </c>
      <c r="H236" s="176" cm="1">
        <f t="array" ref="H236">_xlfn.XLOOKUP(H$1,'PY1 Data(H)'!$A$1:$BR$1,_xlfn.XLOOKUP($A236,'PY1 Data(H)'!$A$1:$A$288,'PY1 Data(H)'!$A$1:$BR$288))</f>
        <v>0</v>
      </c>
      <c r="I236" s="176" cm="1">
        <f t="array" ref="I236">_xlfn.XLOOKUP(I$1,'PY1 Data(H)'!$A$1:$BR$1,_xlfn.XLOOKUP($A236,'PY1 Data(H)'!$A$1:$A$288,'PY1 Data(H)'!$A$1:$BR$288))</f>
        <v>0</v>
      </c>
      <c r="J236" s="176" cm="1">
        <f t="array" ref="J236">_xlfn.XLOOKUP(J$1,'PY1 Data(H)'!$A$1:$BR$1,_xlfn.XLOOKUP($A236,'PY1 Data(H)'!$A$1:$A$288,'PY1 Data(H)'!$A$1:$BR$288))</f>
        <v>0</v>
      </c>
      <c r="K236" s="176" cm="1">
        <f t="array" ref="K236">_xlfn.XLOOKUP(K$1,'PY1 Data(H)'!$A$1:$BR$1,_xlfn.XLOOKUP($A236,'PY1 Data(H)'!$A$1:$A$288,'PY1 Data(H)'!$A$1:$BR$288))</f>
        <v>98.37</v>
      </c>
      <c r="L236" s="176" cm="1">
        <f t="array" ref="L236">_xlfn.XLOOKUP(L$1,'PY1 Data(H)'!$A$1:$BR$1,_xlfn.XLOOKUP($A236,'PY1 Data(H)'!$A$1:$A$288,'PY1 Data(H)'!$A$1:$BR$288))</f>
        <v>0</v>
      </c>
      <c r="M236" s="176" cm="1">
        <f t="array" ref="M236">_xlfn.XLOOKUP(M$1,'PY1 Data(H)'!$A$1:$BR$1,_xlfn.XLOOKUP($A236,'PY1 Data(H)'!$A$1:$A$288,'PY1 Data(H)'!$A$1:$BR$288))</f>
        <v>0</v>
      </c>
      <c r="N236" s="176" cm="1">
        <f t="array" ref="N236">_xlfn.XLOOKUP(N$1,'PY1 Data(H)'!$A$1:$BR$1,_xlfn.XLOOKUP($A236,'PY1 Data(H)'!$A$1:$A$288,'PY1 Data(H)'!$A$1:$BR$288))</f>
        <v>0</v>
      </c>
      <c r="O236" s="176" cm="1">
        <f t="array" ref="O236">_xlfn.XLOOKUP(O$1,'PY1 Data(H)'!$A$1:$BR$1,_xlfn.XLOOKUP($A236,'PY1 Data(H)'!$A$1:$A$288,'PY1 Data(H)'!$A$1:$BR$288))</f>
        <v>0</v>
      </c>
      <c r="P236" s="176" cm="1">
        <f t="array" ref="P236">_xlfn.XLOOKUP(P$1,'PY1 Data(H)'!$A$1:$BR$1,_xlfn.XLOOKUP($A236,'PY1 Data(H)'!$A$1:$A$288,'PY1 Data(H)'!$A$1:$BR$288))</f>
        <v>0</v>
      </c>
      <c r="Q236" s="176" cm="1">
        <f t="array" ref="Q236">_xlfn.XLOOKUP(Q$1,'PY1 Data(H)'!$A$1:$BR$1,_xlfn.XLOOKUP($A236,'PY1 Data(H)'!$A$1:$A$288,'PY1 Data(H)'!$A$1:$BR$288))</f>
        <v>0</v>
      </c>
      <c r="R236" s="176" cm="1">
        <f t="array" ref="R236">_xlfn.XLOOKUP(R$1,'PY1 Data(H)'!$A$1:$BR$1,_xlfn.XLOOKUP($A236,'PY1 Data(H)'!$A$1:$A$288,'PY1 Data(H)'!$A$1:$BR$288))</f>
        <v>0</v>
      </c>
      <c r="S236" s="176" cm="1">
        <f t="array" ref="S236">_xlfn.XLOOKUP(S$1,'PY1 Data(H)'!$A$1:$BR$1,_xlfn.XLOOKUP($A236,'PY1 Data(H)'!$A$1:$A$288,'PY1 Data(H)'!$A$1:$BR$288))</f>
        <v>0</v>
      </c>
      <c r="T236" s="176" cm="1">
        <f t="array" ref="T236">_xlfn.XLOOKUP(T$1,'PY1 Data(H)'!$A$1:$BR$1,_xlfn.XLOOKUP($A236,'PY1 Data(H)'!$A$1:$A$288,'PY1 Data(H)'!$A$1:$BR$288))</f>
        <v>0</v>
      </c>
      <c r="U236" s="176" cm="1">
        <f t="array" ref="U236">_xlfn.XLOOKUP(U$1,'PY1 Data(H)'!$A$1:$BR$1,_xlfn.XLOOKUP($A236,'PY1 Data(H)'!$A$1:$A$288,'PY1 Data(H)'!$A$1:$BR$288))</f>
        <v>0</v>
      </c>
      <c r="V236" s="176" cm="1">
        <f t="array" ref="V236">_xlfn.XLOOKUP(V$1,'PY1 Data(H)'!$A$1:$BR$1,_xlfn.XLOOKUP($A236,'PY1 Data(H)'!$A$1:$A$288,'PY1 Data(H)'!$A$1:$BR$288))</f>
        <v>0</v>
      </c>
      <c r="W236" s="176" cm="1">
        <f t="array" ref="W236">_xlfn.XLOOKUP(W$1,'PY1 Data(H)'!$A$1:$BR$1,_xlfn.XLOOKUP($A236,'PY1 Data(H)'!$A$1:$A$288,'PY1 Data(H)'!$A$1:$BR$288))</f>
        <v>0</v>
      </c>
      <c r="X236" s="176" cm="1">
        <f t="array" ref="X236">_xlfn.XLOOKUP(X$1,'PY1 Data(H)'!$A$1:$BR$1,_xlfn.XLOOKUP($A236,'PY1 Data(H)'!$A$1:$A$288,'PY1 Data(H)'!$A$1:$BR$288))</f>
        <v>98.79</v>
      </c>
      <c r="Y236" s="176" cm="1">
        <f t="array" ref="Y236">_xlfn.XLOOKUP(Y$1,'PY1 Data(H)'!$A$1:$BR$1,_xlfn.XLOOKUP($A236,'PY1 Data(H)'!$A$1:$A$288,'PY1 Data(H)'!$A$1:$BR$288))</f>
        <v>0</v>
      </c>
      <c r="Z236" s="176" cm="1">
        <f t="array" ref="Z236">_xlfn.XLOOKUP(Z$1,'PY1 Data(H)'!$A$1:$BR$1,_xlfn.XLOOKUP($A236,'PY1 Data(H)'!$A$1:$A$288,'PY1 Data(H)'!$A$1:$BR$288))</f>
        <v>0</v>
      </c>
      <c r="AA236" s="176" cm="1">
        <f t="array" ref="AA236">_xlfn.XLOOKUP(AA$1,'PY1 Data(H)'!$A$1:$BR$1,_xlfn.XLOOKUP($A236,'PY1 Data(H)'!$A$1:$A$288,'PY1 Data(H)'!$A$1:$BR$288))</f>
        <v>0</v>
      </c>
      <c r="AB236" s="176" cm="1">
        <f t="array" ref="AB236">_xlfn.XLOOKUP(AB$1,'PY1 Data(H)'!$A$1:$BR$1,_xlfn.XLOOKUP($A236,'PY1 Data(H)'!$A$1:$A$288,'PY1 Data(H)'!$A$1:$BR$288))</f>
        <v>0</v>
      </c>
      <c r="AC236" s="176" cm="1">
        <f t="array" ref="AC236">_xlfn.XLOOKUP(AC$1,'PY1 Data(H)'!$A$1:$BR$1,_xlfn.XLOOKUP($A236,'PY1 Data(H)'!$A$1:$A$288,'PY1 Data(H)'!$A$1:$BR$288))</f>
        <v>0</v>
      </c>
      <c r="AD236" s="176" cm="1">
        <f t="array" ref="AD236">_xlfn.XLOOKUP(AD$1,'PY1 Data(H)'!$A$1:$BR$1,_xlfn.XLOOKUP($A236,'PY1 Data(H)'!$A$1:$A$288,'PY1 Data(H)'!$A$1:$BR$288))</f>
        <v>0</v>
      </c>
      <c r="AE236" s="176" cm="1">
        <f t="array" ref="AE236">_xlfn.XLOOKUP(AE$1,'PY1 Data(H)'!$A$1:$BR$1,_xlfn.XLOOKUP($A236,'PY1 Data(H)'!$A$1:$A$288,'PY1 Data(H)'!$A$1:$BR$288))</f>
        <v>0</v>
      </c>
      <c r="AF236" s="176" cm="1">
        <f t="array" ref="AF236">_xlfn.XLOOKUP(AF$1,'PY1 Data(H)'!$A$1:$BR$1,_xlfn.XLOOKUP($A236,'PY1 Data(H)'!$A$1:$A$288,'PY1 Data(H)'!$A$1:$BR$288))</f>
        <v>0</v>
      </c>
      <c r="AG236" s="176" cm="1">
        <f t="array" ref="AG236">_xlfn.XLOOKUP(AG$1,'PY1 Data(H)'!$A$1:$BR$1,_xlfn.XLOOKUP($A236,'PY1 Data(H)'!$A$1:$A$288,'PY1 Data(H)'!$A$1:$BR$288))</f>
        <v>0</v>
      </c>
      <c r="AH236" s="176" cm="1">
        <f t="array" ref="AH236">_xlfn.XLOOKUP(AH$1,'PY1 Data(H)'!$A$1:$BR$1,_xlfn.XLOOKUP($A236,'PY1 Data(H)'!$A$1:$A$288,'PY1 Data(H)'!$A$1:$BR$288))</f>
        <v>0</v>
      </c>
      <c r="AI236" s="176" cm="1">
        <f t="array" ref="AI236">_xlfn.XLOOKUP(AI$1,'PY1 Data(H)'!$A$1:$BR$1,_xlfn.XLOOKUP($A236,'PY1 Data(H)'!$A$1:$A$288,'PY1 Data(H)'!$A$1:$BR$288))</f>
        <v>99.37</v>
      </c>
      <c r="AJ236" s="176" cm="1">
        <f t="array" ref="AJ236">_xlfn.XLOOKUP(AJ$1,'PY1 Data(H)'!$A$1:$BR$1,_xlfn.XLOOKUP($A236,'PY1 Data(H)'!$A$1:$A$288,'PY1 Data(H)'!$A$1:$BR$288))</f>
        <v>0</v>
      </c>
      <c r="AK236" s="176" cm="1">
        <f t="array" ref="AK236">_xlfn.XLOOKUP(AK$1,'PY1 Data(H)'!$A$1:$BR$1,_xlfn.XLOOKUP($A236,'PY1 Data(H)'!$A$1:$A$288,'PY1 Data(H)'!$A$1:$BR$288))</f>
        <v>0</v>
      </c>
      <c r="AL236" s="176" cm="1">
        <f t="array" ref="AL236">_xlfn.XLOOKUP(AL$1,'PY1 Data(H)'!$A$1:$BR$1,_xlfn.XLOOKUP($A236,'PY1 Data(H)'!$A$1:$A$288,'PY1 Data(H)'!$A$1:$BR$288))</f>
        <v>99.75</v>
      </c>
      <c r="AM236" s="176" cm="1">
        <f t="array" ref="AM236">_xlfn.XLOOKUP(AM$1,'PY1 Data(H)'!$A$1:$BR$1,_xlfn.XLOOKUP($A236,'PY1 Data(H)'!$A$1:$A$288,'PY1 Data(H)'!$A$1:$BR$288))</f>
        <v>0</v>
      </c>
      <c r="AN236" s="176" cm="1">
        <f t="array" ref="AN236">_xlfn.XLOOKUP(AN$1,'PY1 Data(H)'!$A$1:$BR$1,_xlfn.XLOOKUP($A236,'PY1 Data(H)'!$A$1:$A$288,'PY1 Data(H)'!$A$1:$BR$288))</f>
        <v>0</v>
      </c>
      <c r="AO236" s="176" cm="1">
        <f t="array" ref="AO236">_xlfn.XLOOKUP(AO$1,'PY1 Data(H)'!$A$1:$BR$1,_xlfn.XLOOKUP($A236,'PY1 Data(H)'!$A$1:$A$288,'PY1 Data(H)'!$A$1:$BR$288))</f>
        <v>0</v>
      </c>
      <c r="AP236" s="176" cm="1">
        <f t="array" ref="AP236">_xlfn.XLOOKUP(AP$1,'PY1 Data(H)'!$A$1:$BR$1,_xlfn.XLOOKUP($A236,'PY1 Data(H)'!$A$1:$A$288,'PY1 Data(H)'!$A$1:$BR$288))</f>
        <v>0</v>
      </c>
      <c r="AQ236" s="176" cm="1">
        <f t="array" ref="AQ236">_xlfn.XLOOKUP(AQ$1,'PY1 Data(H)'!$A$1:$BR$1,_xlfn.XLOOKUP($A236,'PY1 Data(H)'!$A$1:$A$288,'PY1 Data(H)'!$A$1:$BR$288))</f>
        <v>0</v>
      </c>
      <c r="AR236" s="176" cm="1">
        <f t="array" ref="AR236">_xlfn.XLOOKUP(AR$1,'PY1 Data(H)'!$A$1:$BR$1,_xlfn.XLOOKUP($A236,'PY1 Data(H)'!$A$1:$A$288,'PY1 Data(H)'!$A$1:$BR$288))</f>
        <v>0</v>
      </c>
      <c r="AS236" s="176" cm="1">
        <f t="array" ref="AS236">_xlfn.XLOOKUP(AS$1,'PY1 Data(H)'!$A$1:$BR$1,_xlfn.XLOOKUP($A236,'PY1 Data(H)'!$A$1:$A$288,'PY1 Data(H)'!$A$1:$BR$288))</f>
        <v>0</v>
      </c>
      <c r="AT236" s="176" cm="1">
        <f t="array" ref="AT236">_xlfn.XLOOKUP(AT$1,'PY1 Data(H)'!$A$1:$BR$1,_xlfn.XLOOKUP($A236,'PY1 Data(H)'!$A$1:$A$288,'PY1 Data(H)'!$A$1:$BR$288))</f>
        <v>0</v>
      </c>
      <c r="AU236" s="176" cm="1">
        <f t="array" ref="AU236">_xlfn.XLOOKUP(AU$1,'PY1 Data(H)'!$A$1:$BR$1,_xlfn.XLOOKUP($A236,'PY1 Data(H)'!$A$1:$A$288,'PY1 Data(H)'!$A$1:$BR$288))</f>
        <v>0</v>
      </c>
      <c r="AV236" s="176" cm="1">
        <f t="array" ref="AV236">_xlfn.XLOOKUP(AV$1,'PY1 Data(H)'!$A$1:$BR$1,_xlfn.XLOOKUP($A236,'PY1 Data(H)'!$A$1:$A$288,'PY1 Data(H)'!$A$1:$BR$288))</f>
        <v>0</v>
      </c>
      <c r="AW236" s="176" cm="1">
        <f t="array" ref="AW236">_xlfn.XLOOKUP(AW$1,'PY1 Data(H)'!$A$1:$BR$1,_xlfn.XLOOKUP($A236,'PY1 Data(H)'!$A$1:$A$288,'PY1 Data(H)'!$A$1:$BR$288))</f>
        <v>0</v>
      </c>
      <c r="AX236" s="176" cm="1">
        <f t="array" ref="AX236">_xlfn.XLOOKUP(AX$1,'PY1 Data(H)'!$A$1:$BR$1,_xlfn.XLOOKUP($A236,'PY1 Data(H)'!$A$1:$A$288,'PY1 Data(H)'!$A$1:$BR$288))</f>
        <v>0</v>
      </c>
      <c r="AY236" s="176" cm="1">
        <f t="array" ref="AY236">_xlfn.XLOOKUP(AY$1,'PY1 Data(H)'!$A$1:$BR$1,_xlfn.XLOOKUP($A236,'PY1 Data(H)'!$A$1:$A$288,'PY1 Data(H)'!$A$1:$BR$288))</f>
        <v>0</v>
      </c>
      <c r="AZ236" s="176" cm="1">
        <f t="array" ref="AZ236">_xlfn.XLOOKUP(AZ$1,'PY1 Data(H)'!$A$1:$BR$1,_xlfn.XLOOKUP($A236,'PY1 Data(H)'!$A$1:$A$288,'PY1 Data(H)'!$A$1:$BR$288))</f>
        <v>0</v>
      </c>
    </row>
    <row r="237" spans="1:52" x14ac:dyDescent="0.3">
      <c r="A237">
        <v>102</v>
      </c>
      <c r="D237" s="176" cm="1">
        <f t="array" ref="D237">_xlfn.XLOOKUP(D$1,'PY1 Data(H)'!$A$1:$BR$1,_xlfn.XLOOKUP($A237,'PY1 Data(H)'!$A$1:$A$288,'PY1 Data(H)'!$A$1:$BR$288))</f>
        <v>0</v>
      </c>
      <c r="E237" s="176" cm="1">
        <f t="array" ref="E237">_xlfn.XLOOKUP(E$1,'PY1 Data(H)'!$A$1:$BR$1,_xlfn.XLOOKUP($A237,'PY1 Data(H)'!$A$1:$A$288,'PY1 Data(H)'!$A$1:$BR$288))</f>
        <v>0</v>
      </c>
      <c r="F237" s="176" cm="1">
        <f t="array" ref="F237">_xlfn.XLOOKUP(F$1,'PY1 Data(H)'!$A$1:$BR$1,_xlfn.XLOOKUP($A237,'PY1 Data(H)'!$A$1:$A$288,'PY1 Data(H)'!$A$1:$BR$288))</f>
        <v>0</v>
      </c>
      <c r="G237" s="176" cm="1">
        <f t="array" ref="G237">_xlfn.XLOOKUP(G$1,'PY1 Data(H)'!$A$1:$BR$1,_xlfn.XLOOKUP($A237,'PY1 Data(H)'!$A$1:$A$288,'PY1 Data(H)'!$A$1:$BR$288))</f>
        <v>0</v>
      </c>
      <c r="H237" s="176" cm="1">
        <f t="array" ref="H237">_xlfn.XLOOKUP(H$1,'PY1 Data(H)'!$A$1:$BR$1,_xlfn.XLOOKUP($A237,'PY1 Data(H)'!$A$1:$A$288,'PY1 Data(H)'!$A$1:$BR$288))</f>
        <v>0</v>
      </c>
      <c r="I237" s="176" cm="1">
        <f t="array" ref="I237">_xlfn.XLOOKUP(I$1,'PY1 Data(H)'!$A$1:$BR$1,_xlfn.XLOOKUP($A237,'PY1 Data(H)'!$A$1:$A$288,'PY1 Data(H)'!$A$1:$BR$288))</f>
        <v>0</v>
      </c>
      <c r="J237" s="176" cm="1">
        <f t="array" ref="J237">_xlfn.XLOOKUP(J$1,'PY1 Data(H)'!$A$1:$BR$1,_xlfn.XLOOKUP($A237,'PY1 Data(H)'!$A$1:$A$288,'PY1 Data(H)'!$A$1:$BR$288))</f>
        <v>0</v>
      </c>
      <c r="K237" s="176" cm="1">
        <f t="array" ref="K237">_xlfn.XLOOKUP(K$1,'PY1 Data(H)'!$A$1:$BR$1,_xlfn.XLOOKUP($A237,'PY1 Data(H)'!$A$1:$A$288,'PY1 Data(H)'!$A$1:$BR$288))</f>
        <v>98.28</v>
      </c>
      <c r="L237" s="176" cm="1">
        <f t="array" ref="L237">_xlfn.XLOOKUP(L$1,'PY1 Data(H)'!$A$1:$BR$1,_xlfn.XLOOKUP($A237,'PY1 Data(H)'!$A$1:$A$288,'PY1 Data(H)'!$A$1:$BR$288))</f>
        <v>0</v>
      </c>
      <c r="M237" s="176" cm="1">
        <f t="array" ref="M237">_xlfn.XLOOKUP(M$1,'PY1 Data(H)'!$A$1:$BR$1,_xlfn.XLOOKUP($A237,'PY1 Data(H)'!$A$1:$A$288,'PY1 Data(H)'!$A$1:$BR$288))</f>
        <v>0</v>
      </c>
      <c r="N237" s="176" cm="1">
        <f t="array" ref="N237">_xlfn.XLOOKUP(N$1,'PY1 Data(H)'!$A$1:$BR$1,_xlfn.XLOOKUP($A237,'PY1 Data(H)'!$A$1:$A$288,'PY1 Data(H)'!$A$1:$BR$288))</f>
        <v>0</v>
      </c>
      <c r="O237" s="176" cm="1">
        <f t="array" ref="O237">_xlfn.XLOOKUP(O$1,'PY1 Data(H)'!$A$1:$BR$1,_xlfn.XLOOKUP($A237,'PY1 Data(H)'!$A$1:$A$288,'PY1 Data(H)'!$A$1:$BR$288))</f>
        <v>0</v>
      </c>
      <c r="P237" s="176" cm="1">
        <f t="array" ref="P237">_xlfn.XLOOKUP(P$1,'PY1 Data(H)'!$A$1:$BR$1,_xlfn.XLOOKUP($A237,'PY1 Data(H)'!$A$1:$A$288,'PY1 Data(H)'!$A$1:$BR$288))</f>
        <v>0</v>
      </c>
      <c r="Q237" s="176" cm="1">
        <f t="array" ref="Q237">_xlfn.XLOOKUP(Q$1,'PY1 Data(H)'!$A$1:$BR$1,_xlfn.XLOOKUP($A237,'PY1 Data(H)'!$A$1:$A$288,'PY1 Data(H)'!$A$1:$BR$288))</f>
        <v>0</v>
      </c>
      <c r="R237" s="176" cm="1">
        <f t="array" ref="R237">_xlfn.XLOOKUP(R$1,'PY1 Data(H)'!$A$1:$BR$1,_xlfn.XLOOKUP($A237,'PY1 Data(H)'!$A$1:$A$288,'PY1 Data(H)'!$A$1:$BR$288))</f>
        <v>0</v>
      </c>
      <c r="S237" s="176" cm="1">
        <f t="array" ref="S237">_xlfn.XLOOKUP(S$1,'PY1 Data(H)'!$A$1:$BR$1,_xlfn.XLOOKUP($A237,'PY1 Data(H)'!$A$1:$A$288,'PY1 Data(H)'!$A$1:$BR$288))</f>
        <v>0</v>
      </c>
      <c r="T237" s="176" cm="1">
        <f t="array" ref="T237">_xlfn.XLOOKUP(T$1,'PY1 Data(H)'!$A$1:$BR$1,_xlfn.XLOOKUP($A237,'PY1 Data(H)'!$A$1:$A$288,'PY1 Data(H)'!$A$1:$BR$288))</f>
        <v>0</v>
      </c>
      <c r="U237" s="176" cm="1">
        <f t="array" ref="U237">_xlfn.XLOOKUP(U$1,'PY1 Data(H)'!$A$1:$BR$1,_xlfn.XLOOKUP($A237,'PY1 Data(H)'!$A$1:$A$288,'PY1 Data(H)'!$A$1:$BR$288))</f>
        <v>0</v>
      </c>
      <c r="V237" s="176" cm="1">
        <f t="array" ref="V237">_xlfn.XLOOKUP(V$1,'PY1 Data(H)'!$A$1:$BR$1,_xlfn.XLOOKUP($A237,'PY1 Data(H)'!$A$1:$A$288,'PY1 Data(H)'!$A$1:$BR$288))</f>
        <v>0</v>
      </c>
      <c r="W237" s="176" cm="1">
        <f t="array" ref="W237">_xlfn.XLOOKUP(W$1,'PY1 Data(H)'!$A$1:$BR$1,_xlfn.XLOOKUP($A237,'PY1 Data(H)'!$A$1:$A$288,'PY1 Data(H)'!$A$1:$BR$288))</f>
        <v>0</v>
      </c>
      <c r="X237" s="176" cm="1">
        <f t="array" ref="X237">_xlfn.XLOOKUP(X$1,'PY1 Data(H)'!$A$1:$BR$1,_xlfn.XLOOKUP($A237,'PY1 Data(H)'!$A$1:$A$288,'PY1 Data(H)'!$A$1:$BR$288))</f>
        <v>98.68</v>
      </c>
      <c r="Y237" s="176" cm="1">
        <f t="array" ref="Y237">_xlfn.XLOOKUP(Y$1,'PY1 Data(H)'!$A$1:$BR$1,_xlfn.XLOOKUP($A237,'PY1 Data(H)'!$A$1:$A$288,'PY1 Data(H)'!$A$1:$BR$288))</f>
        <v>0</v>
      </c>
      <c r="Z237" s="176" cm="1">
        <f t="array" ref="Z237">_xlfn.XLOOKUP(Z$1,'PY1 Data(H)'!$A$1:$BR$1,_xlfn.XLOOKUP($A237,'PY1 Data(H)'!$A$1:$A$288,'PY1 Data(H)'!$A$1:$BR$288))</f>
        <v>0</v>
      </c>
      <c r="AA237" s="176" cm="1">
        <f t="array" ref="AA237">_xlfn.XLOOKUP(AA$1,'PY1 Data(H)'!$A$1:$BR$1,_xlfn.XLOOKUP($A237,'PY1 Data(H)'!$A$1:$A$288,'PY1 Data(H)'!$A$1:$BR$288))</f>
        <v>0</v>
      </c>
      <c r="AB237" s="176" cm="1">
        <f t="array" ref="AB237">_xlfn.XLOOKUP(AB$1,'PY1 Data(H)'!$A$1:$BR$1,_xlfn.XLOOKUP($A237,'PY1 Data(H)'!$A$1:$A$288,'PY1 Data(H)'!$A$1:$BR$288))</f>
        <v>0</v>
      </c>
      <c r="AC237" s="176" cm="1">
        <f t="array" ref="AC237">_xlfn.XLOOKUP(AC$1,'PY1 Data(H)'!$A$1:$BR$1,_xlfn.XLOOKUP($A237,'PY1 Data(H)'!$A$1:$A$288,'PY1 Data(H)'!$A$1:$BR$288))</f>
        <v>0</v>
      </c>
      <c r="AD237" s="176" cm="1">
        <f t="array" ref="AD237">_xlfn.XLOOKUP(AD$1,'PY1 Data(H)'!$A$1:$BR$1,_xlfn.XLOOKUP($A237,'PY1 Data(H)'!$A$1:$A$288,'PY1 Data(H)'!$A$1:$BR$288))</f>
        <v>0</v>
      </c>
      <c r="AE237" s="176" cm="1">
        <f t="array" ref="AE237">_xlfn.XLOOKUP(AE$1,'PY1 Data(H)'!$A$1:$BR$1,_xlfn.XLOOKUP($A237,'PY1 Data(H)'!$A$1:$A$288,'PY1 Data(H)'!$A$1:$BR$288))</f>
        <v>0</v>
      </c>
      <c r="AF237" s="176" cm="1">
        <f t="array" ref="AF237">_xlfn.XLOOKUP(AF$1,'PY1 Data(H)'!$A$1:$BR$1,_xlfn.XLOOKUP($A237,'PY1 Data(H)'!$A$1:$A$288,'PY1 Data(H)'!$A$1:$BR$288))</f>
        <v>0</v>
      </c>
      <c r="AG237" s="176" cm="1">
        <f t="array" ref="AG237">_xlfn.XLOOKUP(AG$1,'PY1 Data(H)'!$A$1:$BR$1,_xlfn.XLOOKUP($A237,'PY1 Data(H)'!$A$1:$A$288,'PY1 Data(H)'!$A$1:$BR$288))</f>
        <v>0</v>
      </c>
      <c r="AH237" s="176" cm="1">
        <f t="array" ref="AH237">_xlfn.XLOOKUP(AH$1,'PY1 Data(H)'!$A$1:$BR$1,_xlfn.XLOOKUP($A237,'PY1 Data(H)'!$A$1:$A$288,'PY1 Data(H)'!$A$1:$BR$288))</f>
        <v>0</v>
      </c>
      <c r="AI237" s="176" cm="1">
        <f t="array" ref="AI237">_xlfn.XLOOKUP(AI$1,'PY1 Data(H)'!$A$1:$BR$1,_xlfn.XLOOKUP($A237,'PY1 Data(H)'!$A$1:$A$288,'PY1 Data(H)'!$A$1:$BR$288))</f>
        <v>99.25</v>
      </c>
      <c r="AJ237" s="176" cm="1">
        <f t="array" ref="AJ237">_xlfn.XLOOKUP(AJ$1,'PY1 Data(H)'!$A$1:$BR$1,_xlfn.XLOOKUP($A237,'PY1 Data(H)'!$A$1:$A$288,'PY1 Data(H)'!$A$1:$BR$288))</f>
        <v>0</v>
      </c>
      <c r="AK237" s="176" cm="1">
        <f t="array" ref="AK237">_xlfn.XLOOKUP(AK$1,'PY1 Data(H)'!$A$1:$BR$1,_xlfn.XLOOKUP($A237,'PY1 Data(H)'!$A$1:$A$288,'PY1 Data(H)'!$A$1:$BR$288))</f>
        <v>0</v>
      </c>
      <c r="AL237" s="176" cm="1">
        <f t="array" ref="AL237">_xlfn.XLOOKUP(AL$1,'PY1 Data(H)'!$A$1:$BR$1,_xlfn.XLOOKUP($A237,'PY1 Data(H)'!$A$1:$A$288,'PY1 Data(H)'!$A$1:$BR$288))</f>
        <v>99.72</v>
      </c>
      <c r="AM237" s="176" cm="1">
        <f t="array" ref="AM237">_xlfn.XLOOKUP(AM$1,'PY1 Data(H)'!$A$1:$BR$1,_xlfn.XLOOKUP($A237,'PY1 Data(H)'!$A$1:$A$288,'PY1 Data(H)'!$A$1:$BR$288))</f>
        <v>0</v>
      </c>
      <c r="AN237" s="176" cm="1">
        <f t="array" ref="AN237">_xlfn.XLOOKUP(AN$1,'PY1 Data(H)'!$A$1:$BR$1,_xlfn.XLOOKUP($A237,'PY1 Data(H)'!$A$1:$A$288,'PY1 Data(H)'!$A$1:$BR$288))</f>
        <v>0</v>
      </c>
      <c r="AO237" s="176" cm="1">
        <f t="array" ref="AO237">_xlfn.XLOOKUP(AO$1,'PY1 Data(H)'!$A$1:$BR$1,_xlfn.XLOOKUP($A237,'PY1 Data(H)'!$A$1:$A$288,'PY1 Data(H)'!$A$1:$BR$288))</f>
        <v>0</v>
      </c>
      <c r="AP237" s="176" cm="1">
        <f t="array" ref="AP237">_xlfn.XLOOKUP(AP$1,'PY1 Data(H)'!$A$1:$BR$1,_xlfn.XLOOKUP($A237,'PY1 Data(H)'!$A$1:$A$288,'PY1 Data(H)'!$A$1:$BR$288))</f>
        <v>0</v>
      </c>
      <c r="AQ237" s="176" cm="1">
        <f t="array" ref="AQ237">_xlfn.XLOOKUP(AQ$1,'PY1 Data(H)'!$A$1:$BR$1,_xlfn.XLOOKUP($A237,'PY1 Data(H)'!$A$1:$A$288,'PY1 Data(H)'!$A$1:$BR$288))</f>
        <v>0</v>
      </c>
      <c r="AR237" s="176" cm="1">
        <f t="array" ref="AR237">_xlfn.XLOOKUP(AR$1,'PY1 Data(H)'!$A$1:$BR$1,_xlfn.XLOOKUP($A237,'PY1 Data(H)'!$A$1:$A$288,'PY1 Data(H)'!$A$1:$BR$288))</f>
        <v>0</v>
      </c>
      <c r="AS237" s="176" cm="1">
        <f t="array" ref="AS237">_xlfn.XLOOKUP(AS$1,'PY1 Data(H)'!$A$1:$BR$1,_xlfn.XLOOKUP($A237,'PY1 Data(H)'!$A$1:$A$288,'PY1 Data(H)'!$A$1:$BR$288))</f>
        <v>0</v>
      </c>
      <c r="AT237" s="176" cm="1">
        <f t="array" ref="AT237">_xlfn.XLOOKUP(AT$1,'PY1 Data(H)'!$A$1:$BR$1,_xlfn.XLOOKUP($A237,'PY1 Data(H)'!$A$1:$A$288,'PY1 Data(H)'!$A$1:$BR$288))</f>
        <v>0</v>
      </c>
      <c r="AU237" s="176" cm="1">
        <f t="array" ref="AU237">_xlfn.XLOOKUP(AU$1,'PY1 Data(H)'!$A$1:$BR$1,_xlfn.XLOOKUP($A237,'PY1 Data(H)'!$A$1:$A$288,'PY1 Data(H)'!$A$1:$BR$288))</f>
        <v>0</v>
      </c>
      <c r="AV237" s="176" cm="1">
        <f t="array" ref="AV237">_xlfn.XLOOKUP(AV$1,'PY1 Data(H)'!$A$1:$BR$1,_xlfn.XLOOKUP($A237,'PY1 Data(H)'!$A$1:$A$288,'PY1 Data(H)'!$A$1:$BR$288))</f>
        <v>0</v>
      </c>
      <c r="AW237" s="176" cm="1">
        <f t="array" ref="AW237">_xlfn.XLOOKUP(AW$1,'PY1 Data(H)'!$A$1:$BR$1,_xlfn.XLOOKUP($A237,'PY1 Data(H)'!$A$1:$A$288,'PY1 Data(H)'!$A$1:$BR$288))</f>
        <v>0</v>
      </c>
      <c r="AX237" s="176" cm="1">
        <f t="array" ref="AX237">_xlfn.XLOOKUP(AX$1,'PY1 Data(H)'!$A$1:$BR$1,_xlfn.XLOOKUP($A237,'PY1 Data(H)'!$A$1:$A$288,'PY1 Data(H)'!$A$1:$BR$288))</f>
        <v>0</v>
      </c>
      <c r="AY237" s="176" cm="1">
        <f t="array" ref="AY237">_xlfn.XLOOKUP(AY$1,'PY1 Data(H)'!$A$1:$BR$1,_xlfn.XLOOKUP($A237,'PY1 Data(H)'!$A$1:$A$288,'PY1 Data(H)'!$A$1:$BR$288))</f>
        <v>0</v>
      </c>
      <c r="AZ237" s="176" cm="1">
        <f t="array" ref="AZ237">_xlfn.XLOOKUP(AZ$1,'PY1 Data(H)'!$A$1:$BR$1,_xlfn.XLOOKUP($A237,'PY1 Data(H)'!$A$1:$A$288,'PY1 Data(H)'!$A$1:$BR$288))</f>
        <v>0</v>
      </c>
    </row>
    <row r="238" spans="1:52" x14ac:dyDescent="0.3">
      <c r="A238">
        <v>103</v>
      </c>
      <c r="D238" s="176" cm="1">
        <f t="array" ref="D238">_xlfn.XLOOKUP(D$1,'PY1 Data(H)'!$A$1:$BR$1,_xlfn.XLOOKUP($A238,'PY1 Data(H)'!$A$1:$A$288,'PY1 Data(H)'!$A$1:$BR$288))</f>
        <v>0</v>
      </c>
      <c r="E238" s="176" cm="1">
        <f t="array" ref="E238">_xlfn.XLOOKUP(E$1,'PY1 Data(H)'!$A$1:$BR$1,_xlfn.XLOOKUP($A238,'PY1 Data(H)'!$A$1:$A$288,'PY1 Data(H)'!$A$1:$BR$288))</f>
        <v>0</v>
      </c>
      <c r="F238" s="176" cm="1">
        <f t="array" ref="F238">_xlfn.XLOOKUP(F$1,'PY1 Data(H)'!$A$1:$BR$1,_xlfn.XLOOKUP($A238,'PY1 Data(H)'!$A$1:$A$288,'PY1 Data(H)'!$A$1:$BR$288))</f>
        <v>0</v>
      </c>
      <c r="G238" s="176" cm="1">
        <f t="array" ref="G238">_xlfn.XLOOKUP(G$1,'PY1 Data(H)'!$A$1:$BR$1,_xlfn.XLOOKUP($A238,'PY1 Data(H)'!$A$1:$A$288,'PY1 Data(H)'!$A$1:$BR$288))</f>
        <v>0</v>
      </c>
      <c r="H238" s="176" cm="1">
        <f t="array" ref="H238">_xlfn.XLOOKUP(H$1,'PY1 Data(H)'!$A$1:$BR$1,_xlfn.XLOOKUP($A238,'PY1 Data(H)'!$A$1:$A$288,'PY1 Data(H)'!$A$1:$BR$288))</f>
        <v>0</v>
      </c>
      <c r="I238" s="176" cm="1">
        <f t="array" ref="I238">_xlfn.XLOOKUP(I$1,'PY1 Data(H)'!$A$1:$BR$1,_xlfn.XLOOKUP($A238,'PY1 Data(H)'!$A$1:$A$288,'PY1 Data(H)'!$A$1:$BR$288))</f>
        <v>0</v>
      </c>
      <c r="J238" s="176" cm="1">
        <f t="array" ref="J238">_xlfn.XLOOKUP(J$1,'PY1 Data(H)'!$A$1:$BR$1,_xlfn.XLOOKUP($A238,'PY1 Data(H)'!$A$1:$A$288,'PY1 Data(H)'!$A$1:$BR$288))</f>
        <v>0</v>
      </c>
      <c r="K238" s="176" cm="1">
        <f t="array" ref="K238">_xlfn.XLOOKUP(K$1,'PY1 Data(H)'!$A$1:$BR$1,_xlfn.XLOOKUP($A238,'PY1 Data(H)'!$A$1:$A$288,'PY1 Data(H)'!$A$1:$BR$288))</f>
        <v>100</v>
      </c>
      <c r="L238" s="176" cm="1">
        <f t="array" ref="L238">_xlfn.XLOOKUP(L$1,'PY1 Data(H)'!$A$1:$BR$1,_xlfn.XLOOKUP($A238,'PY1 Data(H)'!$A$1:$A$288,'PY1 Data(H)'!$A$1:$BR$288))</f>
        <v>0</v>
      </c>
      <c r="M238" s="176" cm="1">
        <f t="array" ref="M238">_xlfn.XLOOKUP(M$1,'PY1 Data(H)'!$A$1:$BR$1,_xlfn.XLOOKUP($A238,'PY1 Data(H)'!$A$1:$A$288,'PY1 Data(H)'!$A$1:$BR$288))</f>
        <v>0</v>
      </c>
      <c r="N238" s="176" cm="1">
        <f t="array" ref="N238">_xlfn.XLOOKUP(N$1,'PY1 Data(H)'!$A$1:$BR$1,_xlfn.XLOOKUP($A238,'PY1 Data(H)'!$A$1:$A$288,'PY1 Data(H)'!$A$1:$BR$288))</f>
        <v>0</v>
      </c>
      <c r="O238" s="176" cm="1">
        <f t="array" ref="O238">_xlfn.XLOOKUP(O$1,'PY1 Data(H)'!$A$1:$BR$1,_xlfn.XLOOKUP($A238,'PY1 Data(H)'!$A$1:$A$288,'PY1 Data(H)'!$A$1:$BR$288))</f>
        <v>0</v>
      </c>
      <c r="P238" s="176" cm="1">
        <f t="array" ref="P238">_xlfn.XLOOKUP(P$1,'PY1 Data(H)'!$A$1:$BR$1,_xlfn.XLOOKUP($A238,'PY1 Data(H)'!$A$1:$A$288,'PY1 Data(H)'!$A$1:$BR$288))</f>
        <v>0</v>
      </c>
      <c r="Q238" s="176" cm="1">
        <f t="array" ref="Q238">_xlfn.XLOOKUP(Q$1,'PY1 Data(H)'!$A$1:$BR$1,_xlfn.XLOOKUP($A238,'PY1 Data(H)'!$A$1:$A$288,'PY1 Data(H)'!$A$1:$BR$288))</f>
        <v>0</v>
      </c>
      <c r="R238" s="176" cm="1">
        <f t="array" ref="R238">_xlfn.XLOOKUP(R$1,'PY1 Data(H)'!$A$1:$BR$1,_xlfn.XLOOKUP($A238,'PY1 Data(H)'!$A$1:$A$288,'PY1 Data(H)'!$A$1:$BR$288))</f>
        <v>0</v>
      </c>
      <c r="S238" s="176" cm="1">
        <f t="array" ref="S238">_xlfn.XLOOKUP(S$1,'PY1 Data(H)'!$A$1:$BR$1,_xlfn.XLOOKUP($A238,'PY1 Data(H)'!$A$1:$A$288,'PY1 Data(H)'!$A$1:$BR$288))</f>
        <v>0</v>
      </c>
      <c r="T238" s="176" cm="1">
        <f t="array" ref="T238">_xlfn.XLOOKUP(T$1,'PY1 Data(H)'!$A$1:$BR$1,_xlfn.XLOOKUP($A238,'PY1 Data(H)'!$A$1:$A$288,'PY1 Data(H)'!$A$1:$BR$288))</f>
        <v>0</v>
      </c>
      <c r="U238" s="176" cm="1">
        <f t="array" ref="U238">_xlfn.XLOOKUP(U$1,'PY1 Data(H)'!$A$1:$BR$1,_xlfn.XLOOKUP($A238,'PY1 Data(H)'!$A$1:$A$288,'PY1 Data(H)'!$A$1:$BR$288))</f>
        <v>0</v>
      </c>
      <c r="V238" s="176" cm="1">
        <f t="array" ref="V238">_xlfn.XLOOKUP(V$1,'PY1 Data(H)'!$A$1:$BR$1,_xlfn.XLOOKUP($A238,'PY1 Data(H)'!$A$1:$A$288,'PY1 Data(H)'!$A$1:$BR$288))</f>
        <v>0</v>
      </c>
      <c r="W238" s="176" cm="1">
        <f t="array" ref="W238">_xlfn.XLOOKUP(W$1,'PY1 Data(H)'!$A$1:$BR$1,_xlfn.XLOOKUP($A238,'PY1 Data(H)'!$A$1:$A$288,'PY1 Data(H)'!$A$1:$BR$288))</f>
        <v>0</v>
      </c>
      <c r="X238" s="176" cm="1">
        <f t="array" ref="X238">_xlfn.XLOOKUP(X$1,'PY1 Data(H)'!$A$1:$BR$1,_xlfn.XLOOKUP($A238,'PY1 Data(H)'!$A$1:$A$288,'PY1 Data(H)'!$A$1:$BR$288))</f>
        <v>100</v>
      </c>
      <c r="Y238" s="176" cm="1">
        <f t="array" ref="Y238">_xlfn.XLOOKUP(Y$1,'PY1 Data(H)'!$A$1:$BR$1,_xlfn.XLOOKUP($A238,'PY1 Data(H)'!$A$1:$A$288,'PY1 Data(H)'!$A$1:$BR$288))</f>
        <v>0</v>
      </c>
      <c r="Z238" s="176" cm="1">
        <f t="array" ref="Z238">_xlfn.XLOOKUP(Z$1,'PY1 Data(H)'!$A$1:$BR$1,_xlfn.XLOOKUP($A238,'PY1 Data(H)'!$A$1:$A$288,'PY1 Data(H)'!$A$1:$BR$288))</f>
        <v>0</v>
      </c>
      <c r="AA238" s="176" cm="1">
        <f t="array" ref="AA238">_xlfn.XLOOKUP(AA$1,'PY1 Data(H)'!$A$1:$BR$1,_xlfn.XLOOKUP($A238,'PY1 Data(H)'!$A$1:$A$288,'PY1 Data(H)'!$A$1:$BR$288))</f>
        <v>0</v>
      </c>
      <c r="AB238" s="176" cm="1">
        <f t="array" ref="AB238">_xlfn.XLOOKUP(AB$1,'PY1 Data(H)'!$A$1:$BR$1,_xlfn.XLOOKUP($A238,'PY1 Data(H)'!$A$1:$A$288,'PY1 Data(H)'!$A$1:$BR$288))</f>
        <v>0</v>
      </c>
      <c r="AC238" s="176" cm="1">
        <f t="array" ref="AC238">_xlfn.XLOOKUP(AC$1,'PY1 Data(H)'!$A$1:$BR$1,_xlfn.XLOOKUP($A238,'PY1 Data(H)'!$A$1:$A$288,'PY1 Data(H)'!$A$1:$BR$288))</f>
        <v>0</v>
      </c>
      <c r="AD238" s="176" cm="1">
        <f t="array" ref="AD238">_xlfn.XLOOKUP(AD$1,'PY1 Data(H)'!$A$1:$BR$1,_xlfn.XLOOKUP($A238,'PY1 Data(H)'!$A$1:$A$288,'PY1 Data(H)'!$A$1:$BR$288))</f>
        <v>0</v>
      </c>
      <c r="AE238" s="176" cm="1">
        <f t="array" ref="AE238">_xlfn.XLOOKUP(AE$1,'PY1 Data(H)'!$A$1:$BR$1,_xlfn.XLOOKUP($A238,'PY1 Data(H)'!$A$1:$A$288,'PY1 Data(H)'!$A$1:$BR$288))</f>
        <v>0</v>
      </c>
      <c r="AF238" s="176" cm="1">
        <f t="array" ref="AF238">_xlfn.XLOOKUP(AF$1,'PY1 Data(H)'!$A$1:$BR$1,_xlfn.XLOOKUP($A238,'PY1 Data(H)'!$A$1:$A$288,'PY1 Data(H)'!$A$1:$BR$288))</f>
        <v>0</v>
      </c>
      <c r="AG238" s="176" cm="1">
        <f t="array" ref="AG238">_xlfn.XLOOKUP(AG$1,'PY1 Data(H)'!$A$1:$BR$1,_xlfn.XLOOKUP($A238,'PY1 Data(H)'!$A$1:$A$288,'PY1 Data(H)'!$A$1:$BR$288))</f>
        <v>0</v>
      </c>
      <c r="AH238" s="176" cm="1">
        <f t="array" ref="AH238">_xlfn.XLOOKUP(AH$1,'PY1 Data(H)'!$A$1:$BR$1,_xlfn.XLOOKUP($A238,'PY1 Data(H)'!$A$1:$A$288,'PY1 Data(H)'!$A$1:$BR$288))</f>
        <v>0</v>
      </c>
      <c r="AI238" s="176" cm="1">
        <f t="array" ref="AI238">_xlfn.XLOOKUP(AI$1,'PY1 Data(H)'!$A$1:$BR$1,_xlfn.XLOOKUP($A238,'PY1 Data(H)'!$A$1:$A$288,'PY1 Data(H)'!$A$1:$BR$288))</f>
        <v>100</v>
      </c>
      <c r="AJ238" s="176" cm="1">
        <f t="array" ref="AJ238">_xlfn.XLOOKUP(AJ$1,'PY1 Data(H)'!$A$1:$BR$1,_xlfn.XLOOKUP($A238,'PY1 Data(H)'!$A$1:$A$288,'PY1 Data(H)'!$A$1:$BR$288))</f>
        <v>0</v>
      </c>
      <c r="AK238" s="176" cm="1">
        <f t="array" ref="AK238">_xlfn.XLOOKUP(AK$1,'PY1 Data(H)'!$A$1:$BR$1,_xlfn.XLOOKUP($A238,'PY1 Data(H)'!$A$1:$A$288,'PY1 Data(H)'!$A$1:$BR$288))</f>
        <v>0</v>
      </c>
      <c r="AL238" s="176" cm="1">
        <f t="array" ref="AL238">_xlfn.XLOOKUP(AL$1,'PY1 Data(H)'!$A$1:$BR$1,_xlfn.XLOOKUP($A238,'PY1 Data(H)'!$A$1:$A$288,'PY1 Data(H)'!$A$1:$BR$288))</f>
        <v>100</v>
      </c>
      <c r="AM238" s="176" cm="1">
        <f t="array" ref="AM238">_xlfn.XLOOKUP(AM$1,'PY1 Data(H)'!$A$1:$BR$1,_xlfn.XLOOKUP($A238,'PY1 Data(H)'!$A$1:$A$288,'PY1 Data(H)'!$A$1:$BR$288))</f>
        <v>0</v>
      </c>
      <c r="AN238" s="176" cm="1">
        <f t="array" ref="AN238">_xlfn.XLOOKUP(AN$1,'PY1 Data(H)'!$A$1:$BR$1,_xlfn.XLOOKUP($A238,'PY1 Data(H)'!$A$1:$A$288,'PY1 Data(H)'!$A$1:$BR$288))</f>
        <v>0</v>
      </c>
      <c r="AO238" s="176" cm="1">
        <f t="array" ref="AO238">_xlfn.XLOOKUP(AO$1,'PY1 Data(H)'!$A$1:$BR$1,_xlfn.XLOOKUP($A238,'PY1 Data(H)'!$A$1:$A$288,'PY1 Data(H)'!$A$1:$BR$288))</f>
        <v>0</v>
      </c>
      <c r="AP238" s="176" cm="1">
        <f t="array" ref="AP238">_xlfn.XLOOKUP(AP$1,'PY1 Data(H)'!$A$1:$BR$1,_xlfn.XLOOKUP($A238,'PY1 Data(H)'!$A$1:$A$288,'PY1 Data(H)'!$A$1:$BR$288))</f>
        <v>0</v>
      </c>
      <c r="AQ238" s="176" cm="1">
        <f t="array" ref="AQ238">_xlfn.XLOOKUP(AQ$1,'PY1 Data(H)'!$A$1:$BR$1,_xlfn.XLOOKUP($A238,'PY1 Data(H)'!$A$1:$A$288,'PY1 Data(H)'!$A$1:$BR$288))</f>
        <v>0</v>
      </c>
      <c r="AR238" s="176" cm="1">
        <f t="array" ref="AR238">_xlfn.XLOOKUP(AR$1,'PY1 Data(H)'!$A$1:$BR$1,_xlfn.XLOOKUP($A238,'PY1 Data(H)'!$A$1:$A$288,'PY1 Data(H)'!$A$1:$BR$288))</f>
        <v>0</v>
      </c>
      <c r="AS238" s="176" cm="1">
        <f t="array" ref="AS238">_xlfn.XLOOKUP(AS$1,'PY1 Data(H)'!$A$1:$BR$1,_xlfn.XLOOKUP($A238,'PY1 Data(H)'!$A$1:$A$288,'PY1 Data(H)'!$A$1:$BR$288))</f>
        <v>0</v>
      </c>
      <c r="AT238" s="176" cm="1">
        <f t="array" ref="AT238">_xlfn.XLOOKUP(AT$1,'PY1 Data(H)'!$A$1:$BR$1,_xlfn.XLOOKUP($A238,'PY1 Data(H)'!$A$1:$A$288,'PY1 Data(H)'!$A$1:$BR$288))</f>
        <v>0</v>
      </c>
      <c r="AU238" s="176" cm="1">
        <f t="array" ref="AU238">_xlfn.XLOOKUP(AU$1,'PY1 Data(H)'!$A$1:$BR$1,_xlfn.XLOOKUP($A238,'PY1 Data(H)'!$A$1:$A$288,'PY1 Data(H)'!$A$1:$BR$288))</f>
        <v>0</v>
      </c>
      <c r="AV238" s="176" cm="1">
        <f t="array" ref="AV238">_xlfn.XLOOKUP(AV$1,'PY1 Data(H)'!$A$1:$BR$1,_xlfn.XLOOKUP($A238,'PY1 Data(H)'!$A$1:$A$288,'PY1 Data(H)'!$A$1:$BR$288))</f>
        <v>0</v>
      </c>
      <c r="AW238" s="176" cm="1">
        <f t="array" ref="AW238">_xlfn.XLOOKUP(AW$1,'PY1 Data(H)'!$A$1:$BR$1,_xlfn.XLOOKUP($A238,'PY1 Data(H)'!$A$1:$A$288,'PY1 Data(H)'!$A$1:$BR$288))</f>
        <v>0</v>
      </c>
      <c r="AX238" s="176" cm="1">
        <f t="array" ref="AX238">_xlfn.XLOOKUP(AX$1,'PY1 Data(H)'!$A$1:$BR$1,_xlfn.XLOOKUP($A238,'PY1 Data(H)'!$A$1:$A$288,'PY1 Data(H)'!$A$1:$BR$288))</f>
        <v>0</v>
      </c>
      <c r="AY238" s="176" cm="1">
        <f t="array" ref="AY238">_xlfn.XLOOKUP(AY$1,'PY1 Data(H)'!$A$1:$BR$1,_xlfn.XLOOKUP($A238,'PY1 Data(H)'!$A$1:$A$288,'PY1 Data(H)'!$A$1:$BR$288))</f>
        <v>0</v>
      </c>
      <c r="AZ238" s="176" cm="1">
        <f t="array" ref="AZ238">_xlfn.XLOOKUP(AZ$1,'PY1 Data(H)'!$A$1:$BR$1,_xlfn.XLOOKUP($A238,'PY1 Data(H)'!$A$1:$A$288,'PY1 Data(H)'!$A$1:$BR$288))</f>
        <v>0</v>
      </c>
    </row>
    <row r="239" spans="1:52" x14ac:dyDescent="0.3">
      <c r="A239">
        <v>544</v>
      </c>
      <c r="D239" s="176" cm="1">
        <f t="array" ref="D239">_xlfn.XLOOKUP(D$1,'PY1 Data(H)'!$A$1:$BR$1,_xlfn.XLOOKUP($A239,'PY1 Data(H)'!$A$1:$A$288,'PY1 Data(H)'!$A$1:$BR$288))</f>
        <v>0</v>
      </c>
      <c r="E239" s="176" cm="1">
        <f t="array" ref="E239">_xlfn.XLOOKUP(E$1,'PY1 Data(H)'!$A$1:$BR$1,_xlfn.XLOOKUP($A239,'PY1 Data(H)'!$A$1:$A$288,'PY1 Data(H)'!$A$1:$BR$288))</f>
        <v>0</v>
      </c>
      <c r="F239" s="176" cm="1">
        <f t="array" ref="F239">_xlfn.XLOOKUP(F$1,'PY1 Data(H)'!$A$1:$BR$1,_xlfn.XLOOKUP($A239,'PY1 Data(H)'!$A$1:$A$288,'PY1 Data(H)'!$A$1:$BR$288))</f>
        <v>0</v>
      </c>
      <c r="G239" s="176" cm="1">
        <f t="array" ref="G239">_xlfn.XLOOKUP(G$1,'PY1 Data(H)'!$A$1:$BR$1,_xlfn.XLOOKUP($A239,'PY1 Data(H)'!$A$1:$A$288,'PY1 Data(H)'!$A$1:$BR$288))</f>
        <v>0</v>
      </c>
      <c r="H239" s="176" cm="1">
        <f t="array" ref="H239">_xlfn.XLOOKUP(H$1,'PY1 Data(H)'!$A$1:$BR$1,_xlfn.XLOOKUP($A239,'PY1 Data(H)'!$A$1:$A$288,'PY1 Data(H)'!$A$1:$BR$288))</f>
        <v>0</v>
      </c>
      <c r="I239" s="176" cm="1">
        <f t="array" ref="I239">_xlfn.XLOOKUP(I$1,'PY1 Data(H)'!$A$1:$BR$1,_xlfn.XLOOKUP($A239,'PY1 Data(H)'!$A$1:$A$288,'PY1 Data(H)'!$A$1:$BR$288))</f>
        <v>0</v>
      </c>
      <c r="J239" s="176" cm="1">
        <f t="array" ref="J239">_xlfn.XLOOKUP(J$1,'PY1 Data(H)'!$A$1:$BR$1,_xlfn.XLOOKUP($A239,'PY1 Data(H)'!$A$1:$A$288,'PY1 Data(H)'!$A$1:$BR$288))</f>
        <v>0</v>
      </c>
      <c r="K239" s="176" cm="1">
        <f t="array" ref="K239">_xlfn.XLOOKUP(K$1,'PY1 Data(H)'!$A$1:$BR$1,_xlfn.XLOOKUP($A239,'PY1 Data(H)'!$A$1:$A$288,'PY1 Data(H)'!$A$1:$BR$288))</f>
        <v>0</v>
      </c>
      <c r="L239" s="176" cm="1">
        <f t="array" ref="L239">_xlfn.XLOOKUP(L$1,'PY1 Data(H)'!$A$1:$BR$1,_xlfn.XLOOKUP($A239,'PY1 Data(H)'!$A$1:$A$288,'PY1 Data(H)'!$A$1:$BR$288))</f>
        <v>0</v>
      </c>
      <c r="M239" s="176" cm="1">
        <f t="array" ref="M239">_xlfn.XLOOKUP(M$1,'PY1 Data(H)'!$A$1:$BR$1,_xlfn.XLOOKUP($A239,'PY1 Data(H)'!$A$1:$A$288,'PY1 Data(H)'!$A$1:$BR$288))</f>
        <v>0</v>
      </c>
      <c r="N239" s="176" cm="1">
        <f t="array" ref="N239">_xlfn.XLOOKUP(N$1,'PY1 Data(H)'!$A$1:$BR$1,_xlfn.XLOOKUP($A239,'PY1 Data(H)'!$A$1:$A$288,'PY1 Data(H)'!$A$1:$BR$288))</f>
        <v>0</v>
      </c>
      <c r="O239" s="176" cm="1">
        <f t="array" ref="O239">_xlfn.XLOOKUP(O$1,'PY1 Data(H)'!$A$1:$BR$1,_xlfn.XLOOKUP($A239,'PY1 Data(H)'!$A$1:$A$288,'PY1 Data(H)'!$A$1:$BR$288))</f>
        <v>0</v>
      </c>
      <c r="P239" s="176" cm="1">
        <f t="array" ref="P239">_xlfn.XLOOKUP(P$1,'PY1 Data(H)'!$A$1:$BR$1,_xlfn.XLOOKUP($A239,'PY1 Data(H)'!$A$1:$A$288,'PY1 Data(H)'!$A$1:$BR$288))</f>
        <v>0</v>
      </c>
      <c r="Q239" s="176" cm="1">
        <f t="array" ref="Q239">_xlfn.XLOOKUP(Q$1,'PY1 Data(H)'!$A$1:$BR$1,_xlfn.XLOOKUP($A239,'PY1 Data(H)'!$A$1:$A$288,'PY1 Data(H)'!$A$1:$BR$288))</f>
        <v>0</v>
      </c>
      <c r="R239" s="176" cm="1">
        <f t="array" ref="R239">_xlfn.XLOOKUP(R$1,'PY1 Data(H)'!$A$1:$BR$1,_xlfn.XLOOKUP($A239,'PY1 Data(H)'!$A$1:$A$288,'PY1 Data(H)'!$A$1:$BR$288))</f>
        <v>0</v>
      </c>
      <c r="S239" s="176" cm="1">
        <f t="array" ref="S239">_xlfn.XLOOKUP(S$1,'PY1 Data(H)'!$A$1:$BR$1,_xlfn.XLOOKUP($A239,'PY1 Data(H)'!$A$1:$A$288,'PY1 Data(H)'!$A$1:$BR$288))</f>
        <v>0</v>
      </c>
      <c r="T239" s="176" cm="1">
        <f t="array" ref="T239">_xlfn.XLOOKUP(T$1,'PY1 Data(H)'!$A$1:$BR$1,_xlfn.XLOOKUP($A239,'PY1 Data(H)'!$A$1:$A$288,'PY1 Data(H)'!$A$1:$BR$288))</f>
        <v>0</v>
      </c>
      <c r="U239" s="176" cm="1">
        <f t="array" ref="U239">_xlfn.XLOOKUP(U$1,'PY1 Data(H)'!$A$1:$BR$1,_xlfn.XLOOKUP($A239,'PY1 Data(H)'!$A$1:$A$288,'PY1 Data(H)'!$A$1:$BR$288))</f>
        <v>0</v>
      </c>
      <c r="V239" s="176" cm="1">
        <f t="array" ref="V239">_xlfn.XLOOKUP(V$1,'PY1 Data(H)'!$A$1:$BR$1,_xlfn.XLOOKUP($A239,'PY1 Data(H)'!$A$1:$A$288,'PY1 Data(H)'!$A$1:$BR$288))</f>
        <v>0</v>
      </c>
      <c r="W239" s="176" cm="1">
        <f t="array" ref="W239">_xlfn.XLOOKUP(W$1,'PY1 Data(H)'!$A$1:$BR$1,_xlfn.XLOOKUP($A239,'PY1 Data(H)'!$A$1:$A$288,'PY1 Data(H)'!$A$1:$BR$288))</f>
        <v>0</v>
      </c>
      <c r="X239" s="176" cm="1">
        <f t="array" ref="X239">_xlfn.XLOOKUP(X$1,'PY1 Data(H)'!$A$1:$BR$1,_xlfn.XLOOKUP($A239,'PY1 Data(H)'!$A$1:$A$288,'PY1 Data(H)'!$A$1:$BR$288))</f>
        <v>0</v>
      </c>
      <c r="Y239" s="176" cm="1">
        <f t="array" ref="Y239">_xlfn.XLOOKUP(Y$1,'PY1 Data(H)'!$A$1:$BR$1,_xlfn.XLOOKUP($A239,'PY1 Data(H)'!$A$1:$A$288,'PY1 Data(H)'!$A$1:$BR$288))</f>
        <v>0</v>
      </c>
      <c r="Z239" s="176" cm="1">
        <f t="array" ref="Z239">_xlfn.XLOOKUP(Z$1,'PY1 Data(H)'!$A$1:$BR$1,_xlfn.XLOOKUP($A239,'PY1 Data(H)'!$A$1:$A$288,'PY1 Data(H)'!$A$1:$BR$288))</f>
        <v>0</v>
      </c>
      <c r="AA239" s="176" cm="1">
        <f t="array" ref="AA239">_xlfn.XLOOKUP(AA$1,'PY1 Data(H)'!$A$1:$BR$1,_xlfn.XLOOKUP($A239,'PY1 Data(H)'!$A$1:$A$288,'PY1 Data(H)'!$A$1:$BR$288))</f>
        <v>0</v>
      </c>
      <c r="AB239" s="176" cm="1">
        <f t="array" ref="AB239">_xlfn.XLOOKUP(AB$1,'PY1 Data(H)'!$A$1:$BR$1,_xlfn.XLOOKUP($A239,'PY1 Data(H)'!$A$1:$A$288,'PY1 Data(H)'!$A$1:$BR$288))</f>
        <v>0</v>
      </c>
      <c r="AC239" s="176" cm="1">
        <f t="array" ref="AC239">_xlfn.XLOOKUP(AC$1,'PY1 Data(H)'!$A$1:$BR$1,_xlfn.XLOOKUP($A239,'PY1 Data(H)'!$A$1:$A$288,'PY1 Data(H)'!$A$1:$BR$288))</f>
        <v>0</v>
      </c>
      <c r="AD239" s="176" cm="1">
        <f t="array" ref="AD239">_xlfn.XLOOKUP(AD$1,'PY1 Data(H)'!$A$1:$BR$1,_xlfn.XLOOKUP($A239,'PY1 Data(H)'!$A$1:$A$288,'PY1 Data(H)'!$A$1:$BR$288))</f>
        <v>0</v>
      </c>
      <c r="AE239" s="176" cm="1">
        <f t="array" ref="AE239">_xlfn.XLOOKUP(AE$1,'PY1 Data(H)'!$A$1:$BR$1,_xlfn.XLOOKUP($A239,'PY1 Data(H)'!$A$1:$A$288,'PY1 Data(H)'!$A$1:$BR$288))</f>
        <v>0</v>
      </c>
      <c r="AF239" s="176" cm="1">
        <f t="array" ref="AF239">_xlfn.XLOOKUP(AF$1,'PY1 Data(H)'!$A$1:$BR$1,_xlfn.XLOOKUP($A239,'PY1 Data(H)'!$A$1:$A$288,'PY1 Data(H)'!$A$1:$BR$288))</f>
        <v>0</v>
      </c>
      <c r="AG239" s="176" cm="1">
        <f t="array" ref="AG239">_xlfn.XLOOKUP(AG$1,'PY1 Data(H)'!$A$1:$BR$1,_xlfn.XLOOKUP($A239,'PY1 Data(H)'!$A$1:$A$288,'PY1 Data(H)'!$A$1:$BR$288))</f>
        <v>0</v>
      </c>
      <c r="AH239" s="176" cm="1">
        <f t="array" ref="AH239">_xlfn.XLOOKUP(AH$1,'PY1 Data(H)'!$A$1:$BR$1,_xlfn.XLOOKUP($A239,'PY1 Data(H)'!$A$1:$A$288,'PY1 Data(H)'!$A$1:$BR$288))</f>
        <v>0</v>
      </c>
      <c r="AI239" s="176" cm="1">
        <f t="array" ref="AI239">_xlfn.XLOOKUP(AI$1,'PY1 Data(H)'!$A$1:$BR$1,_xlfn.XLOOKUP($A239,'PY1 Data(H)'!$A$1:$A$288,'PY1 Data(H)'!$A$1:$BR$288))</f>
        <v>0</v>
      </c>
      <c r="AJ239" s="176" cm="1">
        <f t="array" ref="AJ239">_xlfn.XLOOKUP(AJ$1,'PY1 Data(H)'!$A$1:$BR$1,_xlfn.XLOOKUP($A239,'PY1 Data(H)'!$A$1:$A$288,'PY1 Data(H)'!$A$1:$BR$288))</f>
        <v>0</v>
      </c>
      <c r="AK239" s="176" cm="1">
        <f t="array" ref="AK239">_xlfn.XLOOKUP(AK$1,'PY1 Data(H)'!$A$1:$BR$1,_xlfn.XLOOKUP($A239,'PY1 Data(H)'!$A$1:$A$288,'PY1 Data(H)'!$A$1:$BR$288))</f>
        <v>0</v>
      </c>
      <c r="AL239" s="176" cm="1">
        <f t="array" ref="AL239">_xlfn.XLOOKUP(AL$1,'PY1 Data(H)'!$A$1:$BR$1,_xlfn.XLOOKUP($A239,'PY1 Data(H)'!$A$1:$A$288,'PY1 Data(H)'!$A$1:$BR$288))</f>
        <v>0</v>
      </c>
      <c r="AM239" s="176" cm="1">
        <f t="array" ref="AM239">_xlfn.XLOOKUP(AM$1,'PY1 Data(H)'!$A$1:$BR$1,_xlfn.XLOOKUP($A239,'PY1 Data(H)'!$A$1:$A$288,'PY1 Data(H)'!$A$1:$BR$288))</f>
        <v>0</v>
      </c>
      <c r="AN239" s="176" cm="1">
        <f t="array" ref="AN239">_xlfn.XLOOKUP(AN$1,'PY1 Data(H)'!$A$1:$BR$1,_xlfn.XLOOKUP($A239,'PY1 Data(H)'!$A$1:$A$288,'PY1 Data(H)'!$A$1:$BR$288))</f>
        <v>0</v>
      </c>
      <c r="AO239" s="176" cm="1">
        <f t="array" ref="AO239">_xlfn.XLOOKUP(AO$1,'PY1 Data(H)'!$A$1:$BR$1,_xlfn.XLOOKUP($A239,'PY1 Data(H)'!$A$1:$A$288,'PY1 Data(H)'!$A$1:$BR$288))</f>
        <v>0</v>
      </c>
      <c r="AP239" s="176" cm="1">
        <f t="array" ref="AP239">_xlfn.XLOOKUP(AP$1,'PY1 Data(H)'!$A$1:$BR$1,_xlfn.XLOOKUP($A239,'PY1 Data(H)'!$A$1:$A$288,'PY1 Data(H)'!$A$1:$BR$288))</f>
        <v>0</v>
      </c>
      <c r="AQ239" s="176" cm="1">
        <f t="array" ref="AQ239">_xlfn.XLOOKUP(AQ$1,'PY1 Data(H)'!$A$1:$BR$1,_xlfn.XLOOKUP($A239,'PY1 Data(H)'!$A$1:$A$288,'PY1 Data(H)'!$A$1:$BR$288))</f>
        <v>0</v>
      </c>
      <c r="AR239" s="176" cm="1">
        <f t="array" ref="AR239">_xlfn.XLOOKUP(AR$1,'PY1 Data(H)'!$A$1:$BR$1,_xlfn.XLOOKUP($A239,'PY1 Data(H)'!$A$1:$A$288,'PY1 Data(H)'!$A$1:$BR$288))</f>
        <v>0</v>
      </c>
      <c r="AS239" s="176" cm="1">
        <f t="array" ref="AS239">_xlfn.XLOOKUP(AS$1,'PY1 Data(H)'!$A$1:$BR$1,_xlfn.XLOOKUP($A239,'PY1 Data(H)'!$A$1:$A$288,'PY1 Data(H)'!$A$1:$BR$288))</f>
        <v>0</v>
      </c>
      <c r="AT239" s="176" cm="1">
        <f t="array" ref="AT239">_xlfn.XLOOKUP(AT$1,'PY1 Data(H)'!$A$1:$BR$1,_xlfn.XLOOKUP($A239,'PY1 Data(H)'!$A$1:$A$288,'PY1 Data(H)'!$A$1:$BR$288))</f>
        <v>0</v>
      </c>
      <c r="AU239" s="176" cm="1">
        <f t="array" ref="AU239">_xlfn.XLOOKUP(AU$1,'PY1 Data(H)'!$A$1:$BR$1,_xlfn.XLOOKUP($A239,'PY1 Data(H)'!$A$1:$A$288,'PY1 Data(H)'!$A$1:$BR$288))</f>
        <v>0</v>
      </c>
      <c r="AV239" s="176" cm="1">
        <f t="array" ref="AV239">_xlfn.XLOOKUP(AV$1,'PY1 Data(H)'!$A$1:$BR$1,_xlfn.XLOOKUP($A239,'PY1 Data(H)'!$A$1:$A$288,'PY1 Data(H)'!$A$1:$BR$288))</f>
        <v>0</v>
      </c>
      <c r="AW239" s="176" cm="1">
        <f t="array" ref="AW239">_xlfn.XLOOKUP(AW$1,'PY1 Data(H)'!$A$1:$BR$1,_xlfn.XLOOKUP($A239,'PY1 Data(H)'!$A$1:$A$288,'PY1 Data(H)'!$A$1:$BR$288))</f>
        <v>0</v>
      </c>
      <c r="AX239" s="176" cm="1">
        <f t="array" ref="AX239">_xlfn.XLOOKUP(AX$1,'PY1 Data(H)'!$A$1:$BR$1,_xlfn.XLOOKUP($A239,'PY1 Data(H)'!$A$1:$A$288,'PY1 Data(H)'!$A$1:$BR$288))</f>
        <v>0</v>
      </c>
      <c r="AY239" s="176" cm="1">
        <f t="array" ref="AY239">_xlfn.XLOOKUP(AY$1,'PY1 Data(H)'!$A$1:$BR$1,_xlfn.XLOOKUP($A239,'PY1 Data(H)'!$A$1:$A$288,'PY1 Data(H)'!$A$1:$BR$288))</f>
        <v>0</v>
      </c>
      <c r="AZ239" s="176" cm="1">
        <f t="array" ref="AZ239">_xlfn.XLOOKUP(AZ$1,'PY1 Data(H)'!$A$1:$BR$1,_xlfn.XLOOKUP($A239,'PY1 Data(H)'!$A$1:$A$288,'PY1 Data(H)'!$A$1:$BR$288))</f>
        <v>0</v>
      </c>
    </row>
    <row r="240" spans="1:52" x14ac:dyDescent="0.3">
      <c r="A240">
        <v>545</v>
      </c>
      <c r="D240" s="176" cm="1">
        <f t="array" ref="D240">_xlfn.XLOOKUP(D$1,'PY1 Data(H)'!$A$1:$BR$1,_xlfn.XLOOKUP($A240,'PY1 Data(H)'!$A$1:$A$288,'PY1 Data(H)'!$A$1:$BR$288))</f>
        <v>0</v>
      </c>
      <c r="E240" s="176" cm="1">
        <f t="array" ref="E240">_xlfn.XLOOKUP(E$1,'PY1 Data(H)'!$A$1:$BR$1,_xlfn.XLOOKUP($A240,'PY1 Data(H)'!$A$1:$A$288,'PY1 Data(H)'!$A$1:$BR$288))</f>
        <v>0</v>
      </c>
      <c r="F240" s="176" cm="1">
        <f t="array" ref="F240">_xlfn.XLOOKUP(F$1,'PY1 Data(H)'!$A$1:$BR$1,_xlfn.XLOOKUP($A240,'PY1 Data(H)'!$A$1:$A$288,'PY1 Data(H)'!$A$1:$BR$288))</f>
        <v>0</v>
      </c>
      <c r="G240" s="176" cm="1">
        <f t="array" ref="G240">_xlfn.XLOOKUP(G$1,'PY1 Data(H)'!$A$1:$BR$1,_xlfn.XLOOKUP($A240,'PY1 Data(H)'!$A$1:$A$288,'PY1 Data(H)'!$A$1:$BR$288))</f>
        <v>0</v>
      </c>
      <c r="H240" s="176" cm="1">
        <f t="array" ref="H240">_xlfn.XLOOKUP(H$1,'PY1 Data(H)'!$A$1:$BR$1,_xlfn.XLOOKUP($A240,'PY1 Data(H)'!$A$1:$A$288,'PY1 Data(H)'!$A$1:$BR$288))</f>
        <v>0</v>
      </c>
      <c r="I240" s="176" cm="1">
        <f t="array" ref="I240">_xlfn.XLOOKUP(I$1,'PY1 Data(H)'!$A$1:$BR$1,_xlfn.XLOOKUP($A240,'PY1 Data(H)'!$A$1:$A$288,'PY1 Data(H)'!$A$1:$BR$288))</f>
        <v>0</v>
      </c>
      <c r="J240" s="176" cm="1">
        <f t="array" ref="J240">_xlfn.XLOOKUP(J$1,'PY1 Data(H)'!$A$1:$BR$1,_xlfn.XLOOKUP($A240,'PY1 Data(H)'!$A$1:$A$288,'PY1 Data(H)'!$A$1:$BR$288))</f>
        <v>0</v>
      </c>
      <c r="K240" s="176" cm="1">
        <f t="array" ref="K240">_xlfn.XLOOKUP(K$1,'PY1 Data(H)'!$A$1:$BR$1,_xlfn.XLOOKUP($A240,'PY1 Data(H)'!$A$1:$A$288,'PY1 Data(H)'!$A$1:$BR$288))</f>
        <v>0</v>
      </c>
      <c r="L240" s="176" cm="1">
        <f t="array" ref="L240">_xlfn.XLOOKUP(L$1,'PY1 Data(H)'!$A$1:$BR$1,_xlfn.XLOOKUP($A240,'PY1 Data(H)'!$A$1:$A$288,'PY1 Data(H)'!$A$1:$BR$288))</f>
        <v>0</v>
      </c>
      <c r="M240" s="176" cm="1">
        <f t="array" ref="M240">_xlfn.XLOOKUP(M$1,'PY1 Data(H)'!$A$1:$BR$1,_xlfn.XLOOKUP($A240,'PY1 Data(H)'!$A$1:$A$288,'PY1 Data(H)'!$A$1:$BR$288))</f>
        <v>0</v>
      </c>
      <c r="N240" s="176" cm="1">
        <f t="array" ref="N240">_xlfn.XLOOKUP(N$1,'PY1 Data(H)'!$A$1:$BR$1,_xlfn.XLOOKUP($A240,'PY1 Data(H)'!$A$1:$A$288,'PY1 Data(H)'!$A$1:$BR$288))</f>
        <v>0</v>
      </c>
      <c r="O240" s="176" cm="1">
        <f t="array" ref="O240">_xlfn.XLOOKUP(O$1,'PY1 Data(H)'!$A$1:$BR$1,_xlfn.XLOOKUP($A240,'PY1 Data(H)'!$A$1:$A$288,'PY1 Data(H)'!$A$1:$BR$288))</f>
        <v>0</v>
      </c>
      <c r="P240" s="176" cm="1">
        <f t="array" ref="P240">_xlfn.XLOOKUP(P$1,'PY1 Data(H)'!$A$1:$BR$1,_xlfn.XLOOKUP($A240,'PY1 Data(H)'!$A$1:$A$288,'PY1 Data(H)'!$A$1:$BR$288))</f>
        <v>0</v>
      </c>
      <c r="Q240" s="176" cm="1">
        <f t="array" ref="Q240">_xlfn.XLOOKUP(Q$1,'PY1 Data(H)'!$A$1:$BR$1,_xlfn.XLOOKUP($A240,'PY1 Data(H)'!$A$1:$A$288,'PY1 Data(H)'!$A$1:$BR$288))</f>
        <v>0</v>
      </c>
      <c r="R240" s="176" cm="1">
        <f t="array" ref="R240">_xlfn.XLOOKUP(R$1,'PY1 Data(H)'!$A$1:$BR$1,_xlfn.XLOOKUP($A240,'PY1 Data(H)'!$A$1:$A$288,'PY1 Data(H)'!$A$1:$BR$288))</f>
        <v>0</v>
      </c>
      <c r="S240" s="176" cm="1">
        <f t="array" ref="S240">_xlfn.XLOOKUP(S$1,'PY1 Data(H)'!$A$1:$BR$1,_xlfn.XLOOKUP($A240,'PY1 Data(H)'!$A$1:$A$288,'PY1 Data(H)'!$A$1:$BR$288))</f>
        <v>0</v>
      </c>
      <c r="T240" s="176" cm="1">
        <f t="array" ref="T240">_xlfn.XLOOKUP(T$1,'PY1 Data(H)'!$A$1:$BR$1,_xlfn.XLOOKUP($A240,'PY1 Data(H)'!$A$1:$A$288,'PY1 Data(H)'!$A$1:$BR$288))</f>
        <v>0</v>
      </c>
      <c r="U240" s="176" cm="1">
        <f t="array" ref="U240">_xlfn.XLOOKUP(U$1,'PY1 Data(H)'!$A$1:$BR$1,_xlfn.XLOOKUP($A240,'PY1 Data(H)'!$A$1:$A$288,'PY1 Data(H)'!$A$1:$BR$288))</f>
        <v>0</v>
      </c>
      <c r="V240" s="176" cm="1">
        <f t="array" ref="V240">_xlfn.XLOOKUP(V$1,'PY1 Data(H)'!$A$1:$BR$1,_xlfn.XLOOKUP($A240,'PY1 Data(H)'!$A$1:$A$288,'PY1 Data(H)'!$A$1:$BR$288))</f>
        <v>0</v>
      </c>
      <c r="W240" s="176" cm="1">
        <f t="array" ref="W240">_xlfn.XLOOKUP(W$1,'PY1 Data(H)'!$A$1:$BR$1,_xlfn.XLOOKUP($A240,'PY1 Data(H)'!$A$1:$A$288,'PY1 Data(H)'!$A$1:$BR$288))</f>
        <v>0</v>
      </c>
      <c r="X240" s="176" cm="1">
        <f t="array" ref="X240">_xlfn.XLOOKUP(X$1,'PY1 Data(H)'!$A$1:$BR$1,_xlfn.XLOOKUP($A240,'PY1 Data(H)'!$A$1:$A$288,'PY1 Data(H)'!$A$1:$BR$288))</f>
        <v>0</v>
      </c>
      <c r="Y240" s="176" cm="1">
        <f t="array" ref="Y240">_xlfn.XLOOKUP(Y$1,'PY1 Data(H)'!$A$1:$BR$1,_xlfn.XLOOKUP($A240,'PY1 Data(H)'!$A$1:$A$288,'PY1 Data(H)'!$A$1:$BR$288))</f>
        <v>0</v>
      </c>
      <c r="Z240" s="176" cm="1">
        <f t="array" ref="Z240">_xlfn.XLOOKUP(Z$1,'PY1 Data(H)'!$A$1:$BR$1,_xlfn.XLOOKUP($A240,'PY1 Data(H)'!$A$1:$A$288,'PY1 Data(H)'!$A$1:$BR$288))</f>
        <v>0</v>
      </c>
      <c r="AA240" s="176" cm="1">
        <f t="array" ref="AA240">_xlfn.XLOOKUP(AA$1,'PY1 Data(H)'!$A$1:$BR$1,_xlfn.XLOOKUP($A240,'PY1 Data(H)'!$A$1:$A$288,'PY1 Data(H)'!$A$1:$BR$288))</f>
        <v>0</v>
      </c>
      <c r="AB240" s="176" cm="1">
        <f t="array" ref="AB240">_xlfn.XLOOKUP(AB$1,'PY1 Data(H)'!$A$1:$BR$1,_xlfn.XLOOKUP($A240,'PY1 Data(H)'!$A$1:$A$288,'PY1 Data(H)'!$A$1:$BR$288))</f>
        <v>0</v>
      </c>
      <c r="AC240" s="176" cm="1">
        <f t="array" ref="AC240">_xlfn.XLOOKUP(AC$1,'PY1 Data(H)'!$A$1:$BR$1,_xlfn.XLOOKUP($A240,'PY1 Data(H)'!$A$1:$A$288,'PY1 Data(H)'!$A$1:$BR$288))</f>
        <v>0</v>
      </c>
      <c r="AD240" s="176" cm="1">
        <f t="array" ref="AD240">_xlfn.XLOOKUP(AD$1,'PY1 Data(H)'!$A$1:$BR$1,_xlfn.XLOOKUP($A240,'PY1 Data(H)'!$A$1:$A$288,'PY1 Data(H)'!$A$1:$BR$288))</f>
        <v>0</v>
      </c>
      <c r="AE240" s="176" cm="1">
        <f t="array" ref="AE240">_xlfn.XLOOKUP(AE$1,'PY1 Data(H)'!$A$1:$BR$1,_xlfn.XLOOKUP($A240,'PY1 Data(H)'!$A$1:$A$288,'PY1 Data(H)'!$A$1:$BR$288))</f>
        <v>0</v>
      </c>
      <c r="AF240" s="176" cm="1">
        <f t="array" ref="AF240">_xlfn.XLOOKUP(AF$1,'PY1 Data(H)'!$A$1:$BR$1,_xlfn.XLOOKUP($A240,'PY1 Data(H)'!$A$1:$A$288,'PY1 Data(H)'!$A$1:$BR$288))</f>
        <v>0</v>
      </c>
      <c r="AG240" s="176" cm="1">
        <f t="array" ref="AG240">_xlfn.XLOOKUP(AG$1,'PY1 Data(H)'!$A$1:$BR$1,_xlfn.XLOOKUP($A240,'PY1 Data(H)'!$A$1:$A$288,'PY1 Data(H)'!$A$1:$BR$288))</f>
        <v>0</v>
      </c>
      <c r="AH240" s="176" cm="1">
        <f t="array" ref="AH240">_xlfn.XLOOKUP(AH$1,'PY1 Data(H)'!$A$1:$BR$1,_xlfn.XLOOKUP($A240,'PY1 Data(H)'!$A$1:$A$288,'PY1 Data(H)'!$A$1:$BR$288))</f>
        <v>0</v>
      </c>
      <c r="AI240" s="176" cm="1">
        <f t="array" ref="AI240">_xlfn.XLOOKUP(AI$1,'PY1 Data(H)'!$A$1:$BR$1,_xlfn.XLOOKUP($A240,'PY1 Data(H)'!$A$1:$A$288,'PY1 Data(H)'!$A$1:$BR$288))</f>
        <v>0</v>
      </c>
      <c r="AJ240" s="176" cm="1">
        <f t="array" ref="AJ240">_xlfn.XLOOKUP(AJ$1,'PY1 Data(H)'!$A$1:$BR$1,_xlfn.XLOOKUP($A240,'PY1 Data(H)'!$A$1:$A$288,'PY1 Data(H)'!$A$1:$BR$288))</f>
        <v>0</v>
      </c>
      <c r="AK240" s="176" cm="1">
        <f t="array" ref="AK240">_xlfn.XLOOKUP(AK$1,'PY1 Data(H)'!$A$1:$BR$1,_xlfn.XLOOKUP($A240,'PY1 Data(H)'!$A$1:$A$288,'PY1 Data(H)'!$A$1:$BR$288))</f>
        <v>0</v>
      </c>
      <c r="AL240" s="176" cm="1">
        <f t="array" ref="AL240">_xlfn.XLOOKUP(AL$1,'PY1 Data(H)'!$A$1:$BR$1,_xlfn.XLOOKUP($A240,'PY1 Data(H)'!$A$1:$A$288,'PY1 Data(H)'!$A$1:$BR$288))</f>
        <v>1.6999999999999999E-3</v>
      </c>
      <c r="AM240" s="176" cm="1">
        <f t="array" ref="AM240">_xlfn.XLOOKUP(AM$1,'PY1 Data(H)'!$A$1:$BR$1,_xlfn.XLOOKUP($A240,'PY1 Data(H)'!$A$1:$A$288,'PY1 Data(H)'!$A$1:$BR$288))</f>
        <v>0</v>
      </c>
      <c r="AN240" s="176" cm="1">
        <f t="array" ref="AN240">_xlfn.XLOOKUP(AN$1,'PY1 Data(H)'!$A$1:$BR$1,_xlfn.XLOOKUP($A240,'PY1 Data(H)'!$A$1:$A$288,'PY1 Data(H)'!$A$1:$BR$288))</f>
        <v>0</v>
      </c>
      <c r="AO240" s="176" cm="1">
        <f t="array" ref="AO240">_xlfn.XLOOKUP(AO$1,'PY1 Data(H)'!$A$1:$BR$1,_xlfn.XLOOKUP($A240,'PY1 Data(H)'!$A$1:$A$288,'PY1 Data(H)'!$A$1:$BR$288))</f>
        <v>0</v>
      </c>
      <c r="AP240" s="176" cm="1">
        <f t="array" ref="AP240">_xlfn.XLOOKUP(AP$1,'PY1 Data(H)'!$A$1:$BR$1,_xlfn.XLOOKUP($A240,'PY1 Data(H)'!$A$1:$A$288,'PY1 Data(H)'!$A$1:$BR$288))</f>
        <v>0</v>
      </c>
      <c r="AQ240" s="176" cm="1">
        <f t="array" ref="AQ240">_xlfn.XLOOKUP(AQ$1,'PY1 Data(H)'!$A$1:$BR$1,_xlfn.XLOOKUP($A240,'PY1 Data(H)'!$A$1:$A$288,'PY1 Data(H)'!$A$1:$BR$288))</f>
        <v>0</v>
      </c>
      <c r="AR240" s="176" cm="1">
        <f t="array" ref="AR240">_xlfn.XLOOKUP(AR$1,'PY1 Data(H)'!$A$1:$BR$1,_xlfn.XLOOKUP($A240,'PY1 Data(H)'!$A$1:$A$288,'PY1 Data(H)'!$A$1:$BR$288))</f>
        <v>0</v>
      </c>
      <c r="AS240" s="176" cm="1">
        <f t="array" ref="AS240">_xlfn.XLOOKUP(AS$1,'PY1 Data(H)'!$A$1:$BR$1,_xlfn.XLOOKUP($A240,'PY1 Data(H)'!$A$1:$A$288,'PY1 Data(H)'!$A$1:$BR$288))</f>
        <v>0</v>
      </c>
      <c r="AT240" s="176" cm="1">
        <f t="array" ref="AT240">_xlfn.XLOOKUP(AT$1,'PY1 Data(H)'!$A$1:$BR$1,_xlfn.XLOOKUP($A240,'PY1 Data(H)'!$A$1:$A$288,'PY1 Data(H)'!$A$1:$BR$288))</f>
        <v>0</v>
      </c>
      <c r="AU240" s="176" cm="1">
        <f t="array" ref="AU240">_xlfn.XLOOKUP(AU$1,'PY1 Data(H)'!$A$1:$BR$1,_xlfn.XLOOKUP($A240,'PY1 Data(H)'!$A$1:$A$288,'PY1 Data(H)'!$A$1:$BR$288))</f>
        <v>0</v>
      </c>
      <c r="AV240" s="176" cm="1">
        <f t="array" ref="AV240">_xlfn.XLOOKUP(AV$1,'PY1 Data(H)'!$A$1:$BR$1,_xlfn.XLOOKUP($A240,'PY1 Data(H)'!$A$1:$A$288,'PY1 Data(H)'!$A$1:$BR$288))</f>
        <v>0</v>
      </c>
      <c r="AW240" s="176" cm="1">
        <f t="array" ref="AW240">_xlfn.XLOOKUP(AW$1,'PY1 Data(H)'!$A$1:$BR$1,_xlfn.XLOOKUP($A240,'PY1 Data(H)'!$A$1:$A$288,'PY1 Data(H)'!$A$1:$BR$288))</f>
        <v>0</v>
      </c>
      <c r="AX240" s="176" cm="1">
        <f t="array" ref="AX240">_xlfn.XLOOKUP(AX$1,'PY1 Data(H)'!$A$1:$BR$1,_xlfn.XLOOKUP($A240,'PY1 Data(H)'!$A$1:$A$288,'PY1 Data(H)'!$A$1:$BR$288))</f>
        <v>0</v>
      </c>
      <c r="AY240" s="176" cm="1">
        <f t="array" ref="AY240">_xlfn.XLOOKUP(AY$1,'PY1 Data(H)'!$A$1:$BR$1,_xlfn.XLOOKUP($A240,'PY1 Data(H)'!$A$1:$A$288,'PY1 Data(H)'!$A$1:$BR$288))</f>
        <v>0</v>
      </c>
      <c r="AZ240" s="176" cm="1">
        <f t="array" ref="AZ240">_xlfn.XLOOKUP(AZ$1,'PY1 Data(H)'!$A$1:$BR$1,_xlfn.XLOOKUP($A240,'PY1 Data(H)'!$A$1:$A$288,'PY1 Data(H)'!$A$1:$BR$288))</f>
        <v>0</v>
      </c>
    </row>
    <row r="241" spans="1:52" x14ac:dyDescent="0.3">
      <c r="D241" s="176" t="e" cm="1">
        <f t="array" ref="D241">_xlfn.XLOOKUP(D$1,'PY1 Data(H)'!$A$1:$BR$1,_xlfn.XLOOKUP($A241,'PY1 Data(H)'!$A$1:$A$288,'PY1 Data(H)'!$A$1:$BR$288))</f>
        <v>#N/A</v>
      </c>
      <c r="E241" s="176" t="e" cm="1">
        <f t="array" ref="E241">_xlfn.XLOOKUP(E$1,'PY1 Data(H)'!$A$1:$BR$1,_xlfn.XLOOKUP($A241,'PY1 Data(H)'!$A$1:$A$288,'PY1 Data(H)'!$A$1:$BR$288))</f>
        <v>#N/A</v>
      </c>
      <c r="F241" s="176" t="e" cm="1">
        <f t="array" ref="F241">_xlfn.XLOOKUP(F$1,'PY1 Data(H)'!$A$1:$BR$1,_xlfn.XLOOKUP($A241,'PY1 Data(H)'!$A$1:$A$288,'PY1 Data(H)'!$A$1:$BR$288))</f>
        <v>#N/A</v>
      </c>
      <c r="G241" s="176" t="e" cm="1">
        <f t="array" ref="G241">_xlfn.XLOOKUP(G$1,'PY1 Data(H)'!$A$1:$BR$1,_xlfn.XLOOKUP($A241,'PY1 Data(H)'!$A$1:$A$288,'PY1 Data(H)'!$A$1:$BR$288))</f>
        <v>#N/A</v>
      </c>
      <c r="H241" s="176" t="e" cm="1">
        <f t="array" ref="H241">_xlfn.XLOOKUP(H$1,'PY1 Data(H)'!$A$1:$BR$1,_xlfn.XLOOKUP($A241,'PY1 Data(H)'!$A$1:$A$288,'PY1 Data(H)'!$A$1:$BR$288))</f>
        <v>#N/A</v>
      </c>
      <c r="I241" s="176" t="e" cm="1">
        <f t="array" ref="I241">_xlfn.XLOOKUP(I$1,'PY1 Data(H)'!$A$1:$BR$1,_xlfn.XLOOKUP($A241,'PY1 Data(H)'!$A$1:$A$288,'PY1 Data(H)'!$A$1:$BR$288))</f>
        <v>#N/A</v>
      </c>
      <c r="J241" s="176" t="e" cm="1">
        <f t="array" ref="J241">_xlfn.XLOOKUP(J$1,'PY1 Data(H)'!$A$1:$BR$1,_xlfn.XLOOKUP($A241,'PY1 Data(H)'!$A$1:$A$288,'PY1 Data(H)'!$A$1:$BR$288))</f>
        <v>#N/A</v>
      </c>
      <c r="K241" s="176" t="e" cm="1">
        <f t="array" ref="K241">_xlfn.XLOOKUP(K$1,'PY1 Data(H)'!$A$1:$BR$1,_xlfn.XLOOKUP($A241,'PY1 Data(H)'!$A$1:$A$288,'PY1 Data(H)'!$A$1:$BR$288))</f>
        <v>#N/A</v>
      </c>
      <c r="L241" s="176" t="e" cm="1">
        <f t="array" ref="L241">_xlfn.XLOOKUP(L$1,'PY1 Data(H)'!$A$1:$BR$1,_xlfn.XLOOKUP($A241,'PY1 Data(H)'!$A$1:$A$288,'PY1 Data(H)'!$A$1:$BR$288))</f>
        <v>#N/A</v>
      </c>
      <c r="M241" s="176" t="e" cm="1">
        <f t="array" ref="M241">_xlfn.XLOOKUP(M$1,'PY1 Data(H)'!$A$1:$BR$1,_xlfn.XLOOKUP($A241,'PY1 Data(H)'!$A$1:$A$288,'PY1 Data(H)'!$A$1:$BR$288))</f>
        <v>#N/A</v>
      </c>
      <c r="N241" s="176" t="e" cm="1">
        <f t="array" ref="N241">_xlfn.XLOOKUP(N$1,'PY1 Data(H)'!$A$1:$BR$1,_xlfn.XLOOKUP($A241,'PY1 Data(H)'!$A$1:$A$288,'PY1 Data(H)'!$A$1:$BR$288))</f>
        <v>#N/A</v>
      </c>
      <c r="O241" s="176" t="e" cm="1">
        <f t="array" ref="O241">_xlfn.XLOOKUP(O$1,'PY1 Data(H)'!$A$1:$BR$1,_xlfn.XLOOKUP($A241,'PY1 Data(H)'!$A$1:$A$288,'PY1 Data(H)'!$A$1:$BR$288))</f>
        <v>#N/A</v>
      </c>
      <c r="P241" s="176" t="e" cm="1">
        <f t="array" ref="P241">_xlfn.XLOOKUP(P$1,'PY1 Data(H)'!$A$1:$BR$1,_xlfn.XLOOKUP($A241,'PY1 Data(H)'!$A$1:$A$288,'PY1 Data(H)'!$A$1:$BR$288))</f>
        <v>#N/A</v>
      </c>
      <c r="Q241" s="176" t="e" cm="1">
        <f t="array" ref="Q241">_xlfn.XLOOKUP(Q$1,'PY1 Data(H)'!$A$1:$BR$1,_xlfn.XLOOKUP($A241,'PY1 Data(H)'!$A$1:$A$288,'PY1 Data(H)'!$A$1:$BR$288))</f>
        <v>#N/A</v>
      </c>
      <c r="R241" s="176" t="e" cm="1">
        <f t="array" ref="R241">_xlfn.XLOOKUP(R$1,'PY1 Data(H)'!$A$1:$BR$1,_xlfn.XLOOKUP($A241,'PY1 Data(H)'!$A$1:$A$288,'PY1 Data(H)'!$A$1:$BR$288))</f>
        <v>#N/A</v>
      </c>
      <c r="S241" s="176" t="e" cm="1">
        <f t="array" ref="S241">_xlfn.XLOOKUP(S$1,'PY1 Data(H)'!$A$1:$BR$1,_xlfn.XLOOKUP($A241,'PY1 Data(H)'!$A$1:$A$288,'PY1 Data(H)'!$A$1:$BR$288))</f>
        <v>#N/A</v>
      </c>
      <c r="T241" s="176" t="e" cm="1">
        <f t="array" ref="T241">_xlfn.XLOOKUP(T$1,'PY1 Data(H)'!$A$1:$BR$1,_xlfn.XLOOKUP($A241,'PY1 Data(H)'!$A$1:$A$288,'PY1 Data(H)'!$A$1:$BR$288))</f>
        <v>#N/A</v>
      </c>
      <c r="U241" s="176" t="e" cm="1">
        <f t="array" ref="U241">_xlfn.XLOOKUP(U$1,'PY1 Data(H)'!$A$1:$BR$1,_xlfn.XLOOKUP($A241,'PY1 Data(H)'!$A$1:$A$288,'PY1 Data(H)'!$A$1:$BR$288))</f>
        <v>#N/A</v>
      </c>
      <c r="V241" s="176" t="e" cm="1">
        <f t="array" ref="V241">_xlfn.XLOOKUP(V$1,'PY1 Data(H)'!$A$1:$BR$1,_xlfn.XLOOKUP($A241,'PY1 Data(H)'!$A$1:$A$288,'PY1 Data(H)'!$A$1:$BR$288))</f>
        <v>#N/A</v>
      </c>
      <c r="W241" s="176" t="e" cm="1">
        <f t="array" ref="W241">_xlfn.XLOOKUP(W$1,'PY1 Data(H)'!$A$1:$BR$1,_xlfn.XLOOKUP($A241,'PY1 Data(H)'!$A$1:$A$288,'PY1 Data(H)'!$A$1:$BR$288))</f>
        <v>#N/A</v>
      </c>
      <c r="X241" s="176" t="e" cm="1">
        <f t="array" ref="X241">_xlfn.XLOOKUP(X$1,'PY1 Data(H)'!$A$1:$BR$1,_xlfn.XLOOKUP($A241,'PY1 Data(H)'!$A$1:$A$288,'PY1 Data(H)'!$A$1:$BR$288))</f>
        <v>#N/A</v>
      </c>
      <c r="Y241" s="176" t="e" cm="1">
        <f t="array" ref="Y241">_xlfn.XLOOKUP(Y$1,'PY1 Data(H)'!$A$1:$BR$1,_xlfn.XLOOKUP($A241,'PY1 Data(H)'!$A$1:$A$288,'PY1 Data(H)'!$A$1:$BR$288))</f>
        <v>#N/A</v>
      </c>
      <c r="Z241" s="176" t="e" cm="1">
        <f t="array" ref="Z241">_xlfn.XLOOKUP(Z$1,'PY1 Data(H)'!$A$1:$BR$1,_xlfn.XLOOKUP($A241,'PY1 Data(H)'!$A$1:$A$288,'PY1 Data(H)'!$A$1:$BR$288))</f>
        <v>#N/A</v>
      </c>
      <c r="AA241" s="176" t="e" cm="1">
        <f t="array" ref="AA241">_xlfn.XLOOKUP(AA$1,'PY1 Data(H)'!$A$1:$BR$1,_xlfn.XLOOKUP($A241,'PY1 Data(H)'!$A$1:$A$288,'PY1 Data(H)'!$A$1:$BR$288))</f>
        <v>#N/A</v>
      </c>
      <c r="AB241" s="176" t="e" cm="1">
        <f t="array" ref="AB241">_xlfn.XLOOKUP(AB$1,'PY1 Data(H)'!$A$1:$BR$1,_xlfn.XLOOKUP($A241,'PY1 Data(H)'!$A$1:$A$288,'PY1 Data(H)'!$A$1:$BR$288))</f>
        <v>#N/A</v>
      </c>
      <c r="AC241" s="176" t="e" cm="1">
        <f t="array" ref="AC241">_xlfn.XLOOKUP(AC$1,'PY1 Data(H)'!$A$1:$BR$1,_xlfn.XLOOKUP($A241,'PY1 Data(H)'!$A$1:$A$288,'PY1 Data(H)'!$A$1:$BR$288))</f>
        <v>#N/A</v>
      </c>
      <c r="AD241" s="176" t="e" cm="1">
        <f t="array" ref="AD241">_xlfn.XLOOKUP(AD$1,'PY1 Data(H)'!$A$1:$BR$1,_xlfn.XLOOKUP($A241,'PY1 Data(H)'!$A$1:$A$288,'PY1 Data(H)'!$A$1:$BR$288))</f>
        <v>#N/A</v>
      </c>
      <c r="AE241" s="176" t="e" cm="1">
        <f t="array" ref="AE241">_xlfn.XLOOKUP(AE$1,'PY1 Data(H)'!$A$1:$BR$1,_xlfn.XLOOKUP($A241,'PY1 Data(H)'!$A$1:$A$288,'PY1 Data(H)'!$A$1:$BR$288))</f>
        <v>#N/A</v>
      </c>
      <c r="AF241" s="176" t="e" cm="1">
        <f t="array" ref="AF241">_xlfn.XLOOKUP(AF$1,'PY1 Data(H)'!$A$1:$BR$1,_xlfn.XLOOKUP($A241,'PY1 Data(H)'!$A$1:$A$288,'PY1 Data(H)'!$A$1:$BR$288))</f>
        <v>#N/A</v>
      </c>
      <c r="AG241" s="176" t="e" cm="1">
        <f t="array" ref="AG241">_xlfn.XLOOKUP(AG$1,'PY1 Data(H)'!$A$1:$BR$1,_xlfn.XLOOKUP($A241,'PY1 Data(H)'!$A$1:$A$288,'PY1 Data(H)'!$A$1:$BR$288))</f>
        <v>#N/A</v>
      </c>
      <c r="AH241" s="176" t="e" cm="1">
        <f t="array" ref="AH241">_xlfn.XLOOKUP(AH$1,'PY1 Data(H)'!$A$1:$BR$1,_xlfn.XLOOKUP($A241,'PY1 Data(H)'!$A$1:$A$288,'PY1 Data(H)'!$A$1:$BR$288))</f>
        <v>#N/A</v>
      </c>
      <c r="AI241" s="176" t="e" cm="1">
        <f t="array" ref="AI241">_xlfn.XLOOKUP(AI$1,'PY1 Data(H)'!$A$1:$BR$1,_xlfn.XLOOKUP($A241,'PY1 Data(H)'!$A$1:$A$288,'PY1 Data(H)'!$A$1:$BR$288))</f>
        <v>#N/A</v>
      </c>
      <c r="AJ241" s="176" t="e" cm="1">
        <f t="array" ref="AJ241">_xlfn.XLOOKUP(AJ$1,'PY1 Data(H)'!$A$1:$BR$1,_xlfn.XLOOKUP($A241,'PY1 Data(H)'!$A$1:$A$288,'PY1 Data(H)'!$A$1:$BR$288))</f>
        <v>#N/A</v>
      </c>
      <c r="AK241" s="176" t="e" cm="1">
        <f t="array" ref="AK241">_xlfn.XLOOKUP(AK$1,'PY1 Data(H)'!$A$1:$BR$1,_xlfn.XLOOKUP($A241,'PY1 Data(H)'!$A$1:$A$288,'PY1 Data(H)'!$A$1:$BR$288))</f>
        <v>#N/A</v>
      </c>
      <c r="AL241" s="176" t="e" cm="1">
        <f t="array" ref="AL241">_xlfn.XLOOKUP(AL$1,'PY1 Data(H)'!$A$1:$BR$1,_xlfn.XLOOKUP($A241,'PY1 Data(H)'!$A$1:$A$288,'PY1 Data(H)'!$A$1:$BR$288))</f>
        <v>#N/A</v>
      </c>
      <c r="AM241" s="176" t="e" cm="1">
        <f t="array" ref="AM241">_xlfn.XLOOKUP(AM$1,'PY1 Data(H)'!$A$1:$BR$1,_xlfn.XLOOKUP($A241,'PY1 Data(H)'!$A$1:$A$288,'PY1 Data(H)'!$A$1:$BR$288))</f>
        <v>#N/A</v>
      </c>
      <c r="AN241" s="176" t="e" cm="1">
        <f t="array" ref="AN241">_xlfn.XLOOKUP(AN$1,'PY1 Data(H)'!$A$1:$BR$1,_xlfn.XLOOKUP($A241,'PY1 Data(H)'!$A$1:$A$288,'PY1 Data(H)'!$A$1:$BR$288))</f>
        <v>#N/A</v>
      </c>
      <c r="AO241" s="176" t="e" cm="1">
        <f t="array" ref="AO241">_xlfn.XLOOKUP(AO$1,'PY1 Data(H)'!$A$1:$BR$1,_xlfn.XLOOKUP($A241,'PY1 Data(H)'!$A$1:$A$288,'PY1 Data(H)'!$A$1:$BR$288))</f>
        <v>#N/A</v>
      </c>
      <c r="AP241" s="176" t="e" cm="1">
        <f t="array" ref="AP241">_xlfn.XLOOKUP(AP$1,'PY1 Data(H)'!$A$1:$BR$1,_xlfn.XLOOKUP($A241,'PY1 Data(H)'!$A$1:$A$288,'PY1 Data(H)'!$A$1:$BR$288))</f>
        <v>#N/A</v>
      </c>
      <c r="AQ241" s="176" t="e" cm="1">
        <f t="array" ref="AQ241">_xlfn.XLOOKUP(AQ$1,'PY1 Data(H)'!$A$1:$BR$1,_xlfn.XLOOKUP($A241,'PY1 Data(H)'!$A$1:$A$288,'PY1 Data(H)'!$A$1:$BR$288))</f>
        <v>#N/A</v>
      </c>
      <c r="AR241" s="176" t="e" cm="1">
        <f t="array" ref="AR241">_xlfn.XLOOKUP(AR$1,'PY1 Data(H)'!$A$1:$BR$1,_xlfn.XLOOKUP($A241,'PY1 Data(H)'!$A$1:$A$288,'PY1 Data(H)'!$A$1:$BR$288))</f>
        <v>#N/A</v>
      </c>
      <c r="AS241" s="176" t="e" cm="1">
        <f t="array" ref="AS241">_xlfn.XLOOKUP(AS$1,'PY1 Data(H)'!$A$1:$BR$1,_xlfn.XLOOKUP($A241,'PY1 Data(H)'!$A$1:$A$288,'PY1 Data(H)'!$A$1:$BR$288))</f>
        <v>#N/A</v>
      </c>
      <c r="AT241" s="176" t="e" cm="1">
        <f t="array" ref="AT241">_xlfn.XLOOKUP(AT$1,'PY1 Data(H)'!$A$1:$BR$1,_xlfn.XLOOKUP($A241,'PY1 Data(H)'!$A$1:$A$288,'PY1 Data(H)'!$A$1:$BR$288))</f>
        <v>#N/A</v>
      </c>
      <c r="AU241" s="176" t="e" cm="1">
        <f t="array" ref="AU241">_xlfn.XLOOKUP(AU$1,'PY1 Data(H)'!$A$1:$BR$1,_xlfn.XLOOKUP($A241,'PY1 Data(H)'!$A$1:$A$288,'PY1 Data(H)'!$A$1:$BR$288))</f>
        <v>#N/A</v>
      </c>
      <c r="AV241" s="176" t="e" cm="1">
        <f t="array" ref="AV241">_xlfn.XLOOKUP(AV$1,'PY1 Data(H)'!$A$1:$BR$1,_xlfn.XLOOKUP($A241,'PY1 Data(H)'!$A$1:$A$288,'PY1 Data(H)'!$A$1:$BR$288))</f>
        <v>#N/A</v>
      </c>
      <c r="AW241" s="176" t="e" cm="1">
        <f t="array" ref="AW241">_xlfn.XLOOKUP(AW$1,'PY1 Data(H)'!$A$1:$BR$1,_xlfn.XLOOKUP($A241,'PY1 Data(H)'!$A$1:$A$288,'PY1 Data(H)'!$A$1:$BR$288))</f>
        <v>#N/A</v>
      </c>
      <c r="AX241" s="176" t="e" cm="1">
        <f t="array" ref="AX241">_xlfn.XLOOKUP(AX$1,'PY1 Data(H)'!$A$1:$BR$1,_xlfn.XLOOKUP($A241,'PY1 Data(H)'!$A$1:$A$288,'PY1 Data(H)'!$A$1:$BR$288))</f>
        <v>#N/A</v>
      </c>
      <c r="AY241" s="176" t="e" cm="1">
        <f t="array" ref="AY241">_xlfn.XLOOKUP(AY$1,'PY1 Data(H)'!$A$1:$BR$1,_xlfn.XLOOKUP($A241,'PY1 Data(H)'!$A$1:$A$288,'PY1 Data(H)'!$A$1:$BR$288))</f>
        <v>#N/A</v>
      </c>
      <c r="AZ241" s="176" t="e" cm="1">
        <f t="array" ref="AZ241">_xlfn.XLOOKUP(AZ$1,'PY1 Data(H)'!$A$1:$BR$1,_xlfn.XLOOKUP($A241,'PY1 Data(H)'!$A$1:$A$288,'PY1 Data(H)'!$A$1:$BR$288))</f>
        <v>#N/A</v>
      </c>
    </row>
    <row r="242" spans="1:52" x14ac:dyDescent="0.3">
      <c r="A242">
        <v>620</v>
      </c>
      <c r="D242" s="176" cm="1">
        <f t="array" ref="D242">_xlfn.XLOOKUP(D$1,'PY1 Data(H)'!$A$1:$BR$1,_xlfn.XLOOKUP($A242,'PY1 Data(H)'!$A$1:$A$288,'PY1 Data(H)'!$A$1:$BR$288))</f>
        <v>2</v>
      </c>
      <c r="E242" s="176" cm="1">
        <f t="array" ref="E242">_xlfn.XLOOKUP(E$1,'PY1 Data(H)'!$A$1:$BR$1,_xlfn.XLOOKUP($A242,'PY1 Data(H)'!$A$1:$A$288,'PY1 Data(H)'!$A$1:$BR$288))</f>
        <v>2</v>
      </c>
      <c r="F242" s="176" cm="1">
        <f t="array" ref="F242">_xlfn.XLOOKUP(F$1,'PY1 Data(H)'!$A$1:$BR$1,_xlfn.XLOOKUP($A242,'PY1 Data(H)'!$A$1:$A$288,'PY1 Data(H)'!$A$1:$BR$288))</f>
        <v>2</v>
      </c>
      <c r="G242" s="176" cm="1">
        <f t="array" ref="G242">_xlfn.XLOOKUP(G$1,'PY1 Data(H)'!$A$1:$BR$1,_xlfn.XLOOKUP($A242,'PY1 Data(H)'!$A$1:$A$288,'PY1 Data(H)'!$A$1:$BR$288))</f>
        <v>2</v>
      </c>
      <c r="H242" s="176" cm="1">
        <f t="array" ref="H242">_xlfn.XLOOKUP(H$1,'PY1 Data(H)'!$A$1:$BR$1,_xlfn.XLOOKUP($A242,'PY1 Data(H)'!$A$1:$A$288,'PY1 Data(H)'!$A$1:$BR$288))</f>
        <v>2</v>
      </c>
      <c r="I242" s="176" cm="1">
        <f t="array" ref="I242">_xlfn.XLOOKUP(I$1,'PY1 Data(H)'!$A$1:$BR$1,_xlfn.XLOOKUP($A242,'PY1 Data(H)'!$A$1:$A$288,'PY1 Data(H)'!$A$1:$BR$288))</f>
        <v>1</v>
      </c>
      <c r="J242" s="176" cm="1">
        <f t="array" ref="J242">_xlfn.XLOOKUP(J$1,'PY1 Data(H)'!$A$1:$BR$1,_xlfn.XLOOKUP($A242,'PY1 Data(H)'!$A$1:$A$288,'PY1 Data(H)'!$A$1:$BR$288))</f>
        <v>2</v>
      </c>
      <c r="K242" s="176" cm="1">
        <f t="array" ref="K242">_xlfn.XLOOKUP(K$1,'PY1 Data(H)'!$A$1:$BR$1,_xlfn.XLOOKUP($A242,'PY1 Data(H)'!$A$1:$A$288,'PY1 Data(H)'!$A$1:$BR$288))</f>
        <v>1</v>
      </c>
      <c r="L242" s="176" cm="1">
        <f t="array" ref="L242">_xlfn.XLOOKUP(L$1,'PY1 Data(H)'!$A$1:$BR$1,_xlfn.XLOOKUP($A242,'PY1 Data(H)'!$A$1:$A$288,'PY1 Data(H)'!$A$1:$BR$288))</f>
        <v>0</v>
      </c>
      <c r="M242" s="176" cm="1">
        <f t="array" ref="M242">_xlfn.XLOOKUP(M$1,'PY1 Data(H)'!$A$1:$BR$1,_xlfn.XLOOKUP($A242,'PY1 Data(H)'!$A$1:$A$288,'PY1 Data(H)'!$A$1:$BR$288))</f>
        <v>2</v>
      </c>
      <c r="N242" s="176" cm="1">
        <f t="array" ref="N242">_xlfn.XLOOKUP(N$1,'PY1 Data(H)'!$A$1:$BR$1,_xlfn.XLOOKUP($A242,'PY1 Data(H)'!$A$1:$A$288,'PY1 Data(H)'!$A$1:$BR$288))</f>
        <v>2</v>
      </c>
      <c r="O242" s="176" cm="1">
        <f t="array" ref="O242">_xlfn.XLOOKUP(O$1,'PY1 Data(H)'!$A$1:$BR$1,_xlfn.XLOOKUP($A242,'PY1 Data(H)'!$A$1:$A$288,'PY1 Data(H)'!$A$1:$BR$288))</f>
        <v>0</v>
      </c>
      <c r="P242" s="176" cm="1">
        <f t="array" ref="P242">_xlfn.XLOOKUP(P$1,'PY1 Data(H)'!$A$1:$BR$1,_xlfn.XLOOKUP($A242,'PY1 Data(H)'!$A$1:$A$288,'PY1 Data(H)'!$A$1:$BR$288))</f>
        <v>1</v>
      </c>
      <c r="Q242" s="176" cm="1">
        <f t="array" ref="Q242">_xlfn.XLOOKUP(Q$1,'PY1 Data(H)'!$A$1:$BR$1,_xlfn.XLOOKUP($A242,'PY1 Data(H)'!$A$1:$A$288,'PY1 Data(H)'!$A$1:$BR$288))</f>
        <v>2</v>
      </c>
      <c r="R242" s="176" cm="1">
        <f t="array" ref="R242">_xlfn.XLOOKUP(R$1,'PY1 Data(H)'!$A$1:$BR$1,_xlfn.XLOOKUP($A242,'PY1 Data(H)'!$A$1:$A$288,'PY1 Data(H)'!$A$1:$BR$288))</f>
        <v>2</v>
      </c>
      <c r="S242" s="176" cm="1">
        <f t="array" ref="S242">_xlfn.XLOOKUP(S$1,'PY1 Data(H)'!$A$1:$BR$1,_xlfn.XLOOKUP($A242,'PY1 Data(H)'!$A$1:$A$288,'PY1 Data(H)'!$A$1:$BR$288))</f>
        <v>2</v>
      </c>
      <c r="T242" s="176" cm="1">
        <f t="array" ref="T242">_xlfn.XLOOKUP(T$1,'PY1 Data(H)'!$A$1:$BR$1,_xlfn.XLOOKUP($A242,'PY1 Data(H)'!$A$1:$A$288,'PY1 Data(H)'!$A$1:$BR$288))</f>
        <v>2</v>
      </c>
      <c r="U242" s="176" cm="1">
        <f t="array" ref="U242">_xlfn.XLOOKUP(U$1,'PY1 Data(H)'!$A$1:$BR$1,_xlfn.XLOOKUP($A242,'PY1 Data(H)'!$A$1:$A$288,'PY1 Data(H)'!$A$1:$BR$288))</f>
        <v>1</v>
      </c>
      <c r="V242" s="176" cm="1">
        <f t="array" ref="V242">_xlfn.XLOOKUP(V$1,'PY1 Data(H)'!$A$1:$BR$1,_xlfn.XLOOKUP($A242,'PY1 Data(H)'!$A$1:$A$288,'PY1 Data(H)'!$A$1:$BR$288))</f>
        <v>2</v>
      </c>
      <c r="W242" s="176" cm="1">
        <f t="array" ref="W242">_xlfn.XLOOKUP(W$1,'PY1 Data(H)'!$A$1:$BR$1,_xlfn.XLOOKUP($A242,'PY1 Data(H)'!$A$1:$A$288,'PY1 Data(H)'!$A$1:$BR$288))</f>
        <v>2</v>
      </c>
      <c r="X242" s="176" cm="1">
        <f t="array" ref="X242">_xlfn.XLOOKUP(X$1,'PY1 Data(H)'!$A$1:$BR$1,_xlfn.XLOOKUP($A242,'PY1 Data(H)'!$A$1:$A$288,'PY1 Data(H)'!$A$1:$BR$288))</f>
        <v>2</v>
      </c>
      <c r="Y242" s="176" cm="1">
        <f t="array" ref="Y242">_xlfn.XLOOKUP(Y$1,'PY1 Data(H)'!$A$1:$BR$1,_xlfn.XLOOKUP($A242,'PY1 Data(H)'!$A$1:$A$288,'PY1 Data(H)'!$A$1:$BR$288))</f>
        <v>1</v>
      </c>
      <c r="Z242" s="176" cm="1">
        <f t="array" ref="Z242">_xlfn.XLOOKUP(Z$1,'PY1 Data(H)'!$A$1:$BR$1,_xlfn.XLOOKUP($A242,'PY1 Data(H)'!$A$1:$A$288,'PY1 Data(H)'!$A$1:$BR$288))</f>
        <v>2</v>
      </c>
      <c r="AA242" s="176" cm="1">
        <f t="array" ref="AA242">_xlfn.XLOOKUP(AA$1,'PY1 Data(H)'!$A$1:$BR$1,_xlfn.XLOOKUP($A242,'PY1 Data(H)'!$A$1:$A$288,'PY1 Data(H)'!$A$1:$BR$288))</f>
        <v>2</v>
      </c>
      <c r="AB242" s="176" cm="1">
        <f t="array" ref="AB242">_xlfn.XLOOKUP(AB$1,'PY1 Data(H)'!$A$1:$BR$1,_xlfn.XLOOKUP($A242,'PY1 Data(H)'!$A$1:$A$288,'PY1 Data(H)'!$A$1:$BR$288))</f>
        <v>2</v>
      </c>
      <c r="AC242" s="176" cm="1">
        <f t="array" ref="AC242">_xlfn.XLOOKUP(AC$1,'PY1 Data(H)'!$A$1:$BR$1,_xlfn.XLOOKUP($A242,'PY1 Data(H)'!$A$1:$A$288,'PY1 Data(H)'!$A$1:$BR$288))</f>
        <v>2</v>
      </c>
      <c r="AD242" s="176" cm="1">
        <f t="array" ref="AD242">_xlfn.XLOOKUP(AD$1,'PY1 Data(H)'!$A$1:$BR$1,_xlfn.XLOOKUP($A242,'PY1 Data(H)'!$A$1:$A$288,'PY1 Data(H)'!$A$1:$BR$288))</f>
        <v>2</v>
      </c>
      <c r="AE242" s="176" cm="1">
        <f t="array" ref="AE242">_xlfn.XLOOKUP(AE$1,'PY1 Data(H)'!$A$1:$BR$1,_xlfn.XLOOKUP($A242,'PY1 Data(H)'!$A$1:$A$288,'PY1 Data(H)'!$A$1:$BR$288))</f>
        <v>2</v>
      </c>
      <c r="AF242" s="176" cm="1">
        <f t="array" ref="AF242">_xlfn.XLOOKUP(AF$1,'PY1 Data(H)'!$A$1:$BR$1,_xlfn.XLOOKUP($A242,'PY1 Data(H)'!$A$1:$A$288,'PY1 Data(H)'!$A$1:$BR$288))</f>
        <v>1</v>
      </c>
      <c r="AG242" s="176" cm="1">
        <f t="array" ref="AG242">_xlfn.XLOOKUP(AG$1,'PY1 Data(H)'!$A$1:$BR$1,_xlfn.XLOOKUP($A242,'PY1 Data(H)'!$A$1:$A$288,'PY1 Data(H)'!$A$1:$BR$288))</f>
        <v>1</v>
      </c>
      <c r="AH242" s="176" cm="1">
        <f t="array" ref="AH242">_xlfn.XLOOKUP(AH$1,'PY1 Data(H)'!$A$1:$BR$1,_xlfn.XLOOKUP($A242,'PY1 Data(H)'!$A$1:$A$288,'PY1 Data(H)'!$A$1:$BR$288))</f>
        <v>1</v>
      </c>
      <c r="AI242" s="176" cm="1">
        <f t="array" ref="AI242">_xlfn.XLOOKUP(AI$1,'PY1 Data(H)'!$A$1:$BR$1,_xlfn.XLOOKUP($A242,'PY1 Data(H)'!$A$1:$A$288,'PY1 Data(H)'!$A$1:$BR$288))</f>
        <v>2</v>
      </c>
      <c r="AJ242" s="176" cm="1">
        <f t="array" ref="AJ242">_xlfn.XLOOKUP(AJ$1,'PY1 Data(H)'!$A$1:$BR$1,_xlfn.XLOOKUP($A242,'PY1 Data(H)'!$A$1:$A$288,'PY1 Data(H)'!$A$1:$BR$288))</f>
        <v>2</v>
      </c>
      <c r="AK242" s="176" cm="1">
        <f t="array" ref="AK242">_xlfn.XLOOKUP(AK$1,'PY1 Data(H)'!$A$1:$BR$1,_xlfn.XLOOKUP($A242,'PY1 Data(H)'!$A$1:$A$288,'PY1 Data(H)'!$A$1:$BR$288))</f>
        <v>0</v>
      </c>
      <c r="AL242" s="176" cm="1">
        <f t="array" ref="AL242">_xlfn.XLOOKUP(AL$1,'PY1 Data(H)'!$A$1:$BR$1,_xlfn.XLOOKUP($A242,'PY1 Data(H)'!$A$1:$A$288,'PY1 Data(H)'!$A$1:$BR$288))</f>
        <v>2</v>
      </c>
      <c r="AM242" s="176" cm="1">
        <f t="array" ref="AM242">_xlfn.XLOOKUP(AM$1,'PY1 Data(H)'!$A$1:$BR$1,_xlfn.XLOOKUP($A242,'PY1 Data(H)'!$A$1:$A$288,'PY1 Data(H)'!$A$1:$BR$288))</f>
        <v>2</v>
      </c>
      <c r="AN242" s="176" cm="1">
        <f t="array" ref="AN242">_xlfn.XLOOKUP(AN$1,'PY1 Data(H)'!$A$1:$BR$1,_xlfn.XLOOKUP($A242,'PY1 Data(H)'!$A$1:$A$288,'PY1 Data(H)'!$A$1:$BR$288))</f>
        <v>2</v>
      </c>
      <c r="AO242" s="176" cm="1">
        <f t="array" ref="AO242">_xlfn.XLOOKUP(AO$1,'PY1 Data(H)'!$A$1:$BR$1,_xlfn.XLOOKUP($A242,'PY1 Data(H)'!$A$1:$A$288,'PY1 Data(H)'!$A$1:$BR$288))</f>
        <v>2</v>
      </c>
      <c r="AP242" s="176" cm="1">
        <f t="array" ref="AP242">_xlfn.XLOOKUP(AP$1,'PY1 Data(H)'!$A$1:$BR$1,_xlfn.XLOOKUP($A242,'PY1 Data(H)'!$A$1:$A$288,'PY1 Data(H)'!$A$1:$BR$288))</f>
        <v>2</v>
      </c>
      <c r="AQ242" s="176" cm="1">
        <f t="array" ref="AQ242">_xlfn.XLOOKUP(AQ$1,'PY1 Data(H)'!$A$1:$BR$1,_xlfn.XLOOKUP($A242,'PY1 Data(H)'!$A$1:$A$288,'PY1 Data(H)'!$A$1:$BR$288))</f>
        <v>2</v>
      </c>
      <c r="AR242" s="176" cm="1">
        <f t="array" ref="AR242">_xlfn.XLOOKUP(AR$1,'PY1 Data(H)'!$A$1:$BR$1,_xlfn.XLOOKUP($A242,'PY1 Data(H)'!$A$1:$A$288,'PY1 Data(H)'!$A$1:$BR$288))</f>
        <v>1</v>
      </c>
      <c r="AS242" s="176" cm="1">
        <f t="array" ref="AS242">_xlfn.XLOOKUP(AS$1,'PY1 Data(H)'!$A$1:$BR$1,_xlfn.XLOOKUP($A242,'PY1 Data(H)'!$A$1:$A$288,'PY1 Data(H)'!$A$1:$BR$288))</f>
        <v>2</v>
      </c>
      <c r="AT242" s="176" cm="1">
        <f t="array" ref="AT242">_xlfn.XLOOKUP(AT$1,'PY1 Data(H)'!$A$1:$BR$1,_xlfn.XLOOKUP($A242,'PY1 Data(H)'!$A$1:$A$288,'PY1 Data(H)'!$A$1:$BR$288))</f>
        <v>0</v>
      </c>
      <c r="AU242" s="176" cm="1">
        <f t="array" ref="AU242">_xlfn.XLOOKUP(AU$1,'PY1 Data(H)'!$A$1:$BR$1,_xlfn.XLOOKUP($A242,'PY1 Data(H)'!$A$1:$A$288,'PY1 Data(H)'!$A$1:$BR$288))</f>
        <v>1</v>
      </c>
      <c r="AV242" s="176" cm="1">
        <f t="array" ref="AV242">_xlfn.XLOOKUP(AV$1,'PY1 Data(H)'!$A$1:$BR$1,_xlfn.XLOOKUP($A242,'PY1 Data(H)'!$A$1:$A$288,'PY1 Data(H)'!$A$1:$BR$288))</f>
        <v>2</v>
      </c>
      <c r="AW242" s="176" cm="1">
        <f t="array" ref="AW242">_xlfn.XLOOKUP(AW$1,'PY1 Data(H)'!$A$1:$BR$1,_xlfn.XLOOKUP($A242,'PY1 Data(H)'!$A$1:$A$288,'PY1 Data(H)'!$A$1:$BR$288))</f>
        <v>0</v>
      </c>
      <c r="AX242" s="176" cm="1">
        <f t="array" ref="AX242">_xlfn.XLOOKUP(AX$1,'PY1 Data(H)'!$A$1:$BR$1,_xlfn.XLOOKUP($A242,'PY1 Data(H)'!$A$1:$A$288,'PY1 Data(H)'!$A$1:$BR$288))</f>
        <v>2</v>
      </c>
      <c r="AY242" s="176" cm="1">
        <f t="array" ref="AY242">_xlfn.XLOOKUP(AY$1,'PY1 Data(H)'!$A$1:$BR$1,_xlfn.XLOOKUP($A242,'PY1 Data(H)'!$A$1:$A$288,'PY1 Data(H)'!$A$1:$BR$288))</f>
        <v>2</v>
      </c>
      <c r="AZ242" s="176" cm="1">
        <f t="array" ref="AZ242">_xlfn.XLOOKUP(AZ$1,'PY1 Data(H)'!$A$1:$BR$1,_xlfn.XLOOKUP($A242,'PY1 Data(H)'!$A$1:$A$288,'PY1 Data(H)'!$A$1:$BR$288))</f>
        <v>2</v>
      </c>
    </row>
  </sheetData>
  <sheetProtection algorithmName="SHA-512" hashValue="/5zIt5ZJcqpClvzst1XdExEil5wddiyh9yZ2tR2eTrf4d5gz2NiUNUBJyila/r2FkFzEsyUvVdbsqz6+FoWBSQ==" saltValue="6kboBYbRTfpZdOoz4oYyO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DE7B4-74BE-47BE-BBCE-02B17980A6FA}">
  <dimension ref="A1:AZ242"/>
  <sheetViews>
    <sheetView workbookViewId="0">
      <selection activeCell="C1" sqref="C1"/>
    </sheetView>
  </sheetViews>
  <sheetFormatPr defaultRowHeight="14.4" x14ac:dyDescent="0.3"/>
  <cols>
    <col min="4" max="52" width="20.77734375" customWidth="1"/>
  </cols>
  <sheetData>
    <row r="1" spans="1:52" x14ac:dyDescent="0.3">
      <c r="D1" t="s">
        <v>1304</v>
      </c>
      <c r="E1" t="s">
        <v>1305</v>
      </c>
      <c r="F1" t="s">
        <v>1306</v>
      </c>
      <c r="G1" t="s">
        <v>1307</v>
      </c>
      <c r="H1" t="s">
        <v>1308</v>
      </c>
      <c r="I1" t="s">
        <v>1309</v>
      </c>
      <c r="J1" t="s">
        <v>1310</v>
      </c>
      <c r="K1" t="s">
        <v>1311</v>
      </c>
      <c r="L1" t="s">
        <v>470</v>
      </c>
      <c r="M1" t="s">
        <v>1312</v>
      </c>
      <c r="N1" t="s">
        <v>1313</v>
      </c>
      <c r="O1" t="s">
        <v>482</v>
      </c>
      <c r="P1" t="s">
        <v>1314</v>
      </c>
      <c r="Q1" t="s">
        <v>1315</v>
      </c>
      <c r="R1" t="s">
        <v>1316</v>
      </c>
      <c r="S1" t="s">
        <v>487</v>
      </c>
      <c r="T1" t="s">
        <v>1317</v>
      </c>
      <c r="U1" t="s">
        <v>1318</v>
      </c>
      <c r="V1" t="s">
        <v>1319</v>
      </c>
      <c r="W1" t="s">
        <v>1320</v>
      </c>
      <c r="X1" t="s">
        <v>1321</v>
      </c>
      <c r="Y1" t="s">
        <v>1322</v>
      </c>
      <c r="Z1" t="s">
        <v>808</v>
      </c>
      <c r="AA1" t="s">
        <v>1323</v>
      </c>
      <c r="AB1" t="s">
        <v>1324</v>
      </c>
      <c r="AC1" t="s">
        <v>1325</v>
      </c>
      <c r="AD1" t="s">
        <v>1326</v>
      </c>
      <c r="AE1" t="s">
        <v>809</v>
      </c>
      <c r="AF1" t="s">
        <v>1327</v>
      </c>
      <c r="AG1" t="s">
        <v>1328</v>
      </c>
      <c r="AH1" t="s">
        <v>1329</v>
      </c>
      <c r="AI1" t="s">
        <v>1330</v>
      </c>
      <c r="AJ1" t="s">
        <v>1331</v>
      </c>
      <c r="AK1" t="s">
        <v>1332</v>
      </c>
      <c r="AL1" t="s">
        <v>1333</v>
      </c>
      <c r="AM1" t="s">
        <v>1334</v>
      </c>
      <c r="AN1" t="s">
        <v>1335</v>
      </c>
      <c r="AO1" t="s">
        <v>1336</v>
      </c>
      <c r="AP1" t="s">
        <v>1337</v>
      </c>
      <c r="AQ1" t="s">
        <v>1338</v>
      </c>
      <c r="AR1" t="s">
        <v>1339</v>
      </c>
      <c r="AS1" t="s">
        <v>1340</v>
      </c>
      <c r="AT1" t="s">
        <v>810</v>
      </c>
      <c r="AU1" t="s">
        <v>1341</v>
      </c>
      <c r="AV1" t="s">
        <v>1342</v>
      </c>
      <c r="AW1" t="s">
        <v>1343</v>
      </c>
      <c r="AX1" t="s">
        <v>1344</v>
      </c>
      <c r="AY1" t="s">
        <v>1345</v>
      </c>
      <c r="AZ1" t="s">
        <v>1346</v>
      </c>
    </row>
    <row r="2" spans="1:52" x14ac:dyDescent="0.3">
      <c r="D2">
        <v>591706</v>
      </c>
      <c r="E2">
        <v>591600</v>
      </c>
      <c r="F2">
        <v>592152</v>
      </c>
      <c r="G2">
        <v>591612</v>
      </c>
      <c r="H2">
        <v>591752</v>
      </c>
      <c r="I2">
        <v>591715</v>
      </c>
      <c r="J2">
        <v>592388</v>
      </c>
      <c r="K2">
        <v>591603</v>
      </c>
      <c r="L2">
        <v>591604</v>
      </c>
      <c r="M2">
        <v>591721</v>
      </c>
      <c r="N2">
        <v>591605</v>
      </c>
      <c r="O2">
        <v>591632</v>
      </c>
      <c r="P2">
        <v>594150</v>
      </c>
      <c r="Q2">
        <v>591606</v>
      </c>
      <c r="R2">
        <v>592181</v>
      </c>
      <c r="S2">
        <v>591607</v>
      </c>
      <c r="T2">
        <v>591608</v>
      </c>
      <c r="U2">
        <v>591737</v>
      </c>
      <c r="V2">
        <v>591609</v>
      </c>
      <c r="W2">
        <v>591610</v>
      </c>
      <c r="X2">
        <v>591611</v>
      </c>
      <c r="Y2">
        <v>591749</v>
      </c>
      <c r="Z2">
        <v>591613</v>
      </c>
      <c r="AA2">
        <v>592396</v>
      </c>
      <c r="AB2">
        <v>591614</v>
      </c>
      <c r="AC2">
        <v>592180</v>
      </c>
      <c r="AD2">
        <v>591615</v>
      </c>
      <c r="AE2">
        <v>591616</v>
      </c>
      <c r="AF2">
        <v>592158</v>
      </c>
      <c r="AG2">
        <v>591759</v>
      </c>
      <c r="AH2">
        <v>591762</v>
      </c>
      <c r="AI2">
        <v>591618</v>
      </c>
      <c r="AJ2">
        <v>591619</v>
      </c>
      <c r="AK2">
        <v>591770</v>
      </c>
      <c r="AL2">
        <v>591620</v>
      </c>
      <c r="AM2">
        <v>592357</v>
      </c>
      <c r="AN2">
        <v>59713</v>
      </c>
      <c r="AO2">
        <v>591622</v>
      </c>
      <c r="AP2">
        <v>591623</v>
      </c>
      <c r="AQ2">
        <v>591624</v>
      </c>
      <c r="AR2">
        <v>592368</v>
      </c>
      <c r="AS2">
        <v>592155</v>
      </c>
      <c r="AT2">
        <v>591633</v>
      </c>
      <c r="AU2">
        <v>591768</v>
      </c>
      <c r="AV2">
        <v>591634</v>
      </c>
      <c r="AW2">
        <v>591627</v>
      </c>
      <c r="AX2">
        <v>591628</v>
      </c>
      <c r="AY2">
        <v>591629</v>
      </c>
      <c r="AZ2">
        <v>591636</v>
      </c>
    </row>
    <row r="3" spans="1:52" x14ac:dyDescent="0.3">
      <c r="A3">
        <v>333</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747743</v>
      </c>
      <c r="AJ3">
        <v>0</v>
      </c>
      <c r="AK3">
        <v>0</v>
      </c>
      <c r="AL3">
        <v>1163475</v>
      </c>
      <c r="AM3">
        <v>0</v>
      </c>
      <c r="AN3">
        <v>0</v>
      </c>
      <c r="AO3">
        <v>0</v>
      </c>
      <c r="AP3">
        <v>0</v>
      </c>
      <c r="AQ3">
        <v>0</v>
      </c>
      <c r="AR3">
        <v>0</v>
      </c>
      <c r="AS3">
        <v>0</v>
      </c>
      <c r="AT3">
        <v>0</v>
      </c>
      <c r="AU3">
        <v>0</v>
      </c>
      <c r="AV3">
        <v>0</v>
      </c>
      <c r="AW3">
        <v>0</v>
      </c>
      <c r="AX3">
        <v>0</v>
      </c>
      <c r="AY3">
        <v>0</v>
      </c>
      <c r="AZ3">
        <v>0</v>
      </c>
    </row>
    <row r="4" spans="1:52" x14ac:dyDescent="0.3">
      <c r="A4">
        <v>500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row>
    <row r="5" spans="1:52" x14ac:dyDescent="0.3">
      <c r="A5">
        <v>385</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755796</v>
      </c>
      <c r="AJ5">
        <v>0</v>
      </c>
      <c r="AK5">
        <v>0</v>
      </c>
      <c r="AL5">
        <v>1901148</v>
      </c>
      <c r="AM5">
        <v>0</v>
      </c>
      <c r="AN5">
        <v>0</v>
      </c>
      <c r="AO5">
        <v>0</v>
      </c>
      <c r="AP5">
        <v>0</v>
      </c>
      <c r="AQ5">
        <v>0</v>
      </c>
      <c r="AR5">
        <v>0</v>
      </c>
      <c r="AS5">
        <v>0</v>
      </c>
      <c r="AT5">
        <v>0</v>
      </c>
      <c r="AU5">
        <v>0</v>
      </c>
      <c r="AV5">
        <v>0</v>
      </c>
      <c r="AW5">
        <v>0</v>
      </c>
      <c r="AX5">
        <v>0</v>
      </c>
      <c r="AY5">
        <v>0</v>
      </c>
      <c r="AZ5">
        <v>0</v>
      </c>
    </row>
    <row r="6" spans="1:52" x14ac:dyDescent="0.3">
      <c r="A6">
        <v>575</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row>
    <row r="7" spans="1:52"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row>
    <row r="8" spans="1:52" x14ac:dyDescent="0.3">
      <c r="A8">
        <v>626</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1398</v>
      </c>
      <c r="AJ8">
        <v>0</v>
      </c>
      <c r="AK8">
        <v>0</v>
      </c>
      <c r="AL8">
        <v>48905</v>
      </c>
      <c r="AM8">
        <v>0</v>
      </c>
      <c r="AN8">
        <v>0</v>
      </c>
      <c r="AO8">
        <v>0</v>
      </c>
      <c r="AP8">
        <v>0</v>
      </c>
      <c r="AQ8">
        <v>0</v>
      </c>
      <c r="AR8">
        <v>0</v>
      </c>
      <c r="AS8">
        <v>0</v>
      </c>
      <c r="AT8">
        <v>0</v>
      </c>
      <c r="AU8">
        <v>0</v>
      </c>
      <c r="AV8">
        <v>0</v>
      </c>
      <c r="AW8">
        <v>0</v>
      </c>
      <c r="AX8">
        <v>0</v>
      </c>
      <c r="AY8">
        <v>0</v>
      </c>
      <c r="AZ8">
        <v>0</v>
      </c>
    </row>
    <row r="9" spans="1:52"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row>
    <row r="10" spans="1:52" x14ac:dyDescent="0.3">
      <c r="A10">
        <v>628</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row>
    <row r="11" spans="1:52"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row>
    <row r="12" spans="1:52" x14ac:dyDescent="0.3">
      <c r="A12">
        <v>630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row>
    <row r="13" spans="1:52"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row>
    <row r="14" spans="1:52" x14ac:dyDescent="0.3">
      <c r="A14">
        <v>632</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row>
    <row r="15" spans="1:52" x14ac:dyDescent="0.3">
      <c r="A15">
        <v>338</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1398</v>
      </c>
      <c r="AJ15">
        <v>0</v>
      </c>
      <c r="AK15">
        <v>0</v>
      </c>
      <c r="AL15">
        <v>48905</v>
      </c>
      <c r="AM15">
        <v>0</v>
      </c>
      <c r="AN15">
        <v>0</v>
      </c>
      <c r="AO15">
        <v>0</v>
      </c>
      <c r="AP15">
        <v>0</v>
      </c>
      <c r="AQ15">
        <v>0</v>
      </c>
      <c r="AR15">
        <v>0</v>
      </c>
      <c r="AS15">
        <v>0</v>
      </c>
      <c r="AT15">
        <v>0</v>
      </c>
      <c r="AU15">
        <v>0</v>
      </c>
      <c r="AV15">
        <v>0</v>
      </c>
      <c r="AW15">
        <v>0</v>
      </c>
      <c r="AX15">
        <v>0</v>
      </c>
      <c r="AY15">
        <v>0</v>
      </c>
      <c r="AZ15">
        <v>0</v>
      </c>
    </row>
    <row r="16" spans="1:52" x14ac:dyDescent="0.3">
      <c r="A16">
        <v>335</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970</v>
      </c>
      <c r="AM16">
        <v>0</v>
      </c>
      <c r="AN16">
        <v>0</v>
      </c>
      <c r="AO16">
        <v>0</v>
      </c>
      <c r="AP16">
        <v>0</v>
      </c>
      <c r="AQ16">
        <v>0</v>
      </c>
      <c r="AR16">
        <v>0</v>
      </c>
      <c r="AS16">
        <v>0</v>
      </c>
      <c r="AT16">
        <v>0</v>
      </c>
      <c r="AU16">
        <v>0</v>
      </c>
      <c r="AV16">
        <v>0</v>
      </c>
      <c r="AW16">
        <v>0</v>
      </c>
      <c r="AX16">
        <v>0</v>
      </c>
      <c r="AY16">
        <v>0</v>
      </c>
      <c r="AZ16">
        <v>0</v>
      </c>
    </row>
    <row r="17" spans="1:52" x14ac:dyDescent="0.3">
      <c r="A17">
        <v>252</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6096</v>
      </c>
      <c r="AJ17">
        <v>0</v>
      </c>
      <c r="AK17">
        <v>0</v>
      </c>
      <c r="AL17">
        <v>544506</v>
      </c>
      <c r="AM17">
        <v>0</v>
      </c>
      <c r="AN17">
        <v>0</v>
      </c>
      <c r="AO17">
        <v>0</v>
      </c>
      <c r="AP17">
        <v>0</v>
      </c>
      <c r="AQ17">
        <v>0</v>
      </c>
      <c r="AR17">
        <v>0</v>
      </c>
      <c r="AS17">
        <v>0</v>
      </c>
      <c r="AT17">
        <v>0</v>
      </c>
      <c r="AU17">
        <v>0</v>
      </c>
      <c r="AV17">
        <v>0</v>
      </c>
      <c r="AW17">
        <v>0</v>
      </c>
      <c r="AX17">
        <v>0</v>
      </c>
      <c r="AY17">
        <v>0</v>
      </c>
      <c r="AZ17">
        <v>0</v>
      </c>
    </row>
    <row r="18" spans="1:52" x14ac:dyDescent="0.3">
      <c r="A18">
        <v>253</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row>
    <row r="19" spans="1:52" x14ac:dyDescent="0.3">
      <c r="A19">
        <v>254</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748302</v>
      </c>
      <c r="AJ19">
        <v>0</v>
      </c>
      <c r="AK19">
        <v>0</v>
      </c>
      <c r="AL19">
        <v>1307737</v>
      </c>
      <c r="AM19">
        <v>0</v>
      </c>
      <c r="AN19">
        <v>0</v>
      </c>
      <c r="AO19">
        <v>0</v>
      </c>
      <c r="AP19">
        <v>0</v>
      </c>
      <c r="AQ19">
        <v>0</v>
      </c>
      <c r="AR19">
        <v>0</v>
      </c>
      <c r="AS19">
        <v>0</v>
      </c>
      <c r="AT19">
        <v>0</v>
      </c>
      <c r="AU19">
        <v>0</v>
      </c>
      <c r="AV19">
        <v>0</v>
      </c>
      <c r="AW19">
        <v>0</v>
      </c>
      <c r="AX19">
        <v>0</v>
      </c>
      <c r="AY19">
        <v>0</v>
      </c>
      <c r="AZ19">
        <v>0</v>
      </c>
    </row>
    <row r="20" spans="1:52" x14ac:dyDescent="0.3">
      <c r="D20" t="e">
        <v>#N/A</v>
      </c>
      <c r="E20" t="e">
        <v>#N/A</v>
      </c>
      <c r="F20" t="e">
        <v>#N/A</v>
      </c>
      <c r="G20" t="e">
        <v>#N/A</v>
      </c>
      <c r="H20" t="e">
        <v>#N/A</v>
      </c>
      <c r="I20" t="e">
        <v>#N/A</v>
      </c>
      <c r="J20" t="e">
        <v>#N/A</v>
      </c>
      <c r="K20" t="e">
        <v>#N/A</v>
      </c>
      <c r="L20" t="e">
        <v>#N/A</v>
      </c>
      <c r="M20" t="e">
        <v>#N/A</v>
      </c>
      <c r="N20" t="e">
        <v>#N/A</v>
      </c>
      <c r="O20" t="e">
        <v>#N/A</v>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t="e">
        <v>#N/A</v>
      </c>
      <c r="AG20" t="e">
        <v>#N/A</v>
      </c>
      <c r="AH20" t="e">
        <v>#N/A</v>
      </c>
      <c r="AI20" t="e">
        <v>#N/A</v>
      </c>
      <c r="AJ20" t="e">
        <v>#N/A</v>
      </c>
      <c r="AK20" t="e">
        <v>#N/A</v>
      </c>
      <c r="AL20" t="e">
        <v>#N/A</v>
      </c>
      <c r="AM20" t="e">
        <v>#N/A</v>
      </c>
      <c r="AN20" t="e">
        <v>#N/A</v>
      </c>
      <c r="AO20" t="e">
        <v>#N/A</v>
      </c>
      <c r="AP20" t="e">
        <v>#N/A</v>
      </c>
      <c r="AQ20" t="e">
        <v>#N/A</v>
      </c>
      <c r="AR20" t="e">
        <v>#N/A</v>
      </c>
      <c r="AS20" t="e">
        <v>#N/A</v>
      </c>
      <c r="AT20" t="e">
        <v>#N/A</v>
      </c>
      <c r="AU20" t="e">
        <v>#N/A</v>
      </c>
      <c r="AV20" t="e">
        <v>#N/A</v>
      </c>
      <c r="AW20" t="e">
        <v>#N/A</v>
      </c>
      <c r="AX20" t="e">
        <v>#N/A</v>
      </c>
      <c r="AY20" t="e">
        <v>#N/A</v>
      </c>
      <c r="AZ20" t="e">
        <v>#N/A</v>
      </c>
    </row>
    <row r="21" spans="1:52" x14ac:dyDescent="0.3">
      <c r="A21">
        <v>502</v>
      </c>
      <c r="D21">
        <v>0</v>
      </c>
      <c r="E21">
        <v>0</v>
      </c>
      <c r="F21">
        <v>8000571</v>
      </c>
      <c r="G21">
        <v>0</v>
      </c>
      <c r="H21">
        <v>69031855</v>
      </c>
      <c r="I21">
        <v>0</v>
      </c>
      <c r="J21">
        <v>61227683</v>
      </c>
      <c r="K21">
        <v>8341777</v>
      </c>
      <c r="L21">
        <v>0</v>
      </c>
      <c r="M21">
        <v>2588197</v>
      </c>
      <c r="N21">
        <v>6332703</v>
      </c>
      <c r="O21">
        <v>0</v>
      </c>
      <c r="P21">
        <v>127897937</v>
      </c>
      <c r="Q21">
        <v>1549976</v>
      </c>
      <c r="R21">
        <v>676438</v>
      </c>
      <c r="S21">
        <v>6765791</v>
      </c>
      <c r="T21">
        <v>0</v>
      </c>
      <c r="U21">
        <v>93657853</v>
      </c>
      <c r="V21">
        <v>3513748</v>
      </c>
      <c r="W21">
        <v>625421</v>
      </c>
      <c r="X21">
        <v>3603935</v>
      </c>
      <c r="Y21">
        <v>2867786</v>
      </c>
      <c r="Z21">
        <v>0</v>
      </c>
      <c r="AA21">
        <v>1329956</v>
      </c>
      <c r="AB21">
        <v>1147754</v>
      </c>
      <c r="AC21">
        <v>11648484</v>
      </c>
      <c r="AD21">
        <v>3243640</v>
      </c>
      <c r="AE21">
        <v>462555</v>
      </c>
      <c r="AF21">
        <v>43714192</v>
      </c>
      <c r="AG21">
        <v>7176478</v>
      </c>
      <c r="AH21">
        <v>20618342</v>
      </c>
      <c r="AI21">
        <v>0</v>
      </c>
      <c r="AJ21">
        <v>13394286</v>
      </c>
      <c r="AK21">
        <v>597424</v>
      </c>
      <c r="AL21">
        <v>1163475</v>
      </c>
      <c r="AM21">
        <v>28374787</v>
      </c>
      <c r="AN21">
        <v>0</v>
      </c>
      <c r="AO21">
        <v>7968480</v>
      </c>
      <c r="AP21">
        <v>0</v>
      </c>
      <c r="AQ21">
        <v>2243985</v>
      </c>
      <c r="AR21">
        <v>1273810</v>
      </c>
      <c r="AS21">
        <v>332512</v>
      </c>
      <c r="AT21">
        <v>0</v>
      </c>
      <c r="AU21">
        <v>14372154</v>
      </c>
      <c r="AV21">
        <v>0</v>
      </c>
      <c r="AW21">
        <v>0</v>
      </c>
      <c r="AX21">
        <v>38493</v>
      </c>
      <c r="AY21">
        <v>3275984</v>
      </c>
      <c r="AZ21">
        <v>1882631</v>
      </c>
    </row>
    <row r="22" spans="1:52" x14ac:dyDescent="0.3">
      <c r="A22">
        <v>503</v>
      </c>
      <c r="D22">
        <v>0</v>
      </c>
      <c r="E22">
        <v>0</v>
      </c>
      <c r="F22">
        <v>214246</v>
      </c>
      <c r="G22">
        <v>0</v>
      </c>
      <c r="H22">
        <v>8509166</v>
      </c>
      <c r="I22">
        <v>0</v>
      </c>
      <c r="J22">
        <v>46401158</v>
      </c>
      <c r="K22">
        <v>0</v>
      </c>
      <c r="L22">
        <v>0</v>
      </c>
      <c r="M22">
        <v>1244261</v>
      </c>
      <c r="N22">
        <v>968049</v>
      </c>
      <c r="O22">
        <v>0</v>
      </c>
      <c r="P22">
        <v>140729255</v>
      </c>
      <c r="Q22">
        <v>86208</v>
      </c>
      <c r="R22">
        <v>0</v>
      </c>
      <c r="S22">
        <v>368616</v>
      </c>
      <c r="T22">
        <v>0</v>
      </c>
      <c r="U22">
        <v>14023585</v>
      </c>
      <c r="V22">
        <v>292092</v>
      </c>
      <c r="W22">
        <v>199854</v>
      </c>
      <c r="X22">
        <v>194131</v>
      </c>
      <c r="Y22">
        <v>0</v>
      </c>
      <c r="Z22">
        <v>0</v>
      </c>
      <c r="AA22">
        <v>799064</v>
      </c>
      <c r="AB22">
        <v>5475</v>
      </c>
      <c r="AC22">
        <v>3832700</v>
      </c>
      <c r="AD22">
        <v>479874</v>
      </c>
      <c r="AE22">
        <v>13830</v>
      </c>
      <c r="AF22">
        <v>4177902</v>
      </c>
      <c r="AG22">
        <v>24509797</v>
      </c>
      <c r="AH22">
        <v>0</v>
      </c>
      <c r="AI22">
        <v>0</v>
      </c>
      <c r="AJ22">
        <v>549550</v>
      </c>
      <c r="AK22">
        <v>0</v>
      </c>
      <c r="AL22">
        <v>0</v>
      </c>
      <c r="AM22">
        <v>0</v>
      </c>
      <c r="AN22">
        <v>0</v>
      </c>
      <c r="AO22">
        <v>742814</v>
      </c>
      <c r="AP22">
        <v>0</v>
      </c>
      <c r="AQ22">
        <v>158043</v>
      </c>
      <c r="AR22">
        <v>407325</v>
      </c>
      <c r="AS22">
        <v>7214</v>
      </c>
      <c r="AT22">
        <v>0</v>
      </c>
      <c r="AU22">
        <v>945187</v>
      </c>
      <c r="AV22">
        <v>0</v>
      </c>
      <c r="AW22">
        <v>0</v>
      </c>
      <c r="AX22">
        <v>630</v>
      </c>
      <c r="AY22">
        <v>74355</v>
      </c>
      <c r="AZ22">
        <v>0</v>
      </c>
    </row>
    <row r="23" spans="1:52" x14ac:dyDescent="0.3">
      <c r="D23" t="e">
        <v>#N/A</v>
      </c>
      <c r="E23" t="e">
        <v>#N/A</v>
      </c>
      <c r="F23" t="e">
        <v>#N/A</v>
      </c>
      <c r="G23" t="e">
        <v>#N/A</v>
      </c>
      <c r="H23" t="e">
        <v>#N/A</v>
      </c>
      <c r="I23" t="e">
        <v>#N/A</v>
      </c>
      <c r="J23" t="e">
        <v>#N/A</v>
      </c>
      <c r="K23" t="e">
        <v>#N/A</v>
      </c>
      <c r="L23" t="e">
        <v>#N/A</v>
      </c>
      <c r="M23" t="e">
        <v>#N/A</v>
      </c>
      <c r="N23" t="e">
        <v>#N/A</v>
      </c>
      <c r="O23" t="e">
        <v>#N/A</v>
      </c>
      <c r="P23" t="e">
        <v>#N/A</v>
      </c>
      <c r="Q23" t="e">
        <v>#N/A</v>
      </c>
      <c r="R23" t="e">
        <v>#N/A</v>
      </c>
      <c r="S23" t="e">
        <v>#N/A</v>
      </c>
      <c r="T23" t="e">
        <v>#N/A</v>
      </c>
      <c r="U23" t="e">
        <v>#N/A</v>
      </c>
      <c r="V23" t="e">
        <v>#N/A</v>
      </c>
      <c r="W23" t="e">
        <v>#N/A</v>
      </c>
      <c r="X23" t="e">
        <v>#N/A</v>
      </c>
      <c r="Y23" t="e">
        <v>#N/A</v>
      </c>
      <c r="Z23" t="e">
        <v>#N/A</v>
      </c>
      <c r="AA23" t="e">
        <v>#N/A</v>
      </c>
      <c r="AB23" t="e">
        <v>#N/A</v>
      </c>
      <c r="AC23" t="e">
        <v>#N/A</v>
      </c>
      <c r="AD23" t="e">
        <v>#N/A</v>
      </c>
      <c r="AE23" t="e">
        <v>#N/A</v>
      </c>
      <c r="AF23" t="e">
        <v>#N/A</v>
      </c>
      <c r="AG23" t="e">
        <v>#N/A</v>
      </c>
      <c r="AH23" t="e">
        <v>#N/A</v>
      </c>
      <c r="AI23" t="e">
        <v>#N/A</v>
      </c>
      <c r="AJ23" t="e">
        <v>#N/A</v>
      </c>
      <c r="AK23" t="e">
        <v>#N/A</v>
      </c>
      <c r="AL23" t="e">
        <v>#N/A</v>
      </c>
      <c r="AM23" t="e">
        <v>#N/A</v>
      </c>
      <c r="AN23" t="e">
        <v>#N/A</v>
      </c>
      <c r="AO23" t="e">
        <v>#N/A</v>
      </c>
      <c r="AP23" t="e">
        <v>#N/A</v>
      </c>
      <c r="AQ23" t="e">
        <v>#N/A</v>
      </c>
      <c r="AR23" t="e">
        <v>#N/A</v>
      </c>
      <c r="AS23" t="e">
        <v>#N/A</v>
      </c>
      <c r="AT23" t="e">
        <v>#N/A</v>
      </c>
      <c r="AU23" t="e">
        <v>#N/A</v>
      </c>
      <c r="AV23" t="e">
        <v>#N/A</v>
      </c>
      <c r="AW23" t="e">
        <v>#N/A</v>
      </c>
      <c r="AX23" t="e">
        <v>#N/A</v>
      </c>
      <c r="AY23" t="e">
        <v>#N/A</v>
      </c>
      <c r="AZ23" t="e">
        <v>#N/A</v>
      </c>
    </row>
    <row r="24" spans="1:52" x14ac:dyDescent="0.3">
      <c r="A24">
        <v>344</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row>
    <row r="25" spans="1:52" x14ac:dyDescent="0.3">
      <c r="A25">
        <v>388</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67263</v>
      </c>
      <c r="AJ25">
        <v>0</v>
      </c>
      <c r="AK25">
        <v>0</v>
      </c>
      <c r="AL25">
        <v>0</v>
      </c>
      <c r="AM25">
        <v>0</v>
      </c>
      <c r="AN25">
        <v>0</v>
      </c>
      <c r="AO25">
        <v>0</v>
      </c>
      <c r="AP25">
        <v>0</v>
      </c>
      <c r="AQ25">
        <v>0</v>
      </c>
      <c r="AR25">
        <v>0</v>
      </c>
      <c r="AS25">
        <v>0</v>
      </c>
      <c r="AT25">
        <v>0</v>
      </c>
      <c r="AU25">
        <v>0</v>
      </c>
      <c r="AV25">
        <v>0</v>
      </c>
      <c r="AW25">
        <v>0</v>
      </c>
      <c r="AX25">
        <v>0</v>
      </c>
      <c r="AY25">
        <v>0</v>
      </c>
      <c r="AZ25">
        <v>0</v>
      </c>
    </row>
    <row r="26" spans="1:52" x14ac:dyDescent="0.3">
      <c r="A26">
        <v>339</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11701</v>
      </c>
      <c r="AJ26">
        <v>0</v>
      </c>
      <c r="AK26">
        <v>0</v>
      </c>
      <c r="AL26">
        <v>0</v>
      </c>
      <c r="AM26">
        <v>0</v>
      </c>
      <c r="AN26">
        <v>0</v>
      </c>
      <c r="AO26">
        <v>0</v>
      </c>
      <c r="AP26">
        <v>0</v>
      </c>
      <c r="AQ26">
        <v>0</v>
      </c>
      <c r="AR26">
        <v>0</v>
      </c>
      <c r="AS26">
        <v>0</v>
      </c>
      <c r="AT26">
        <v>0</v>
      </c>
      <c r="AU26">
        <v>0</v>
      </c>
      <c r="AV26">
        <v>0</v>
      </c>
      <c r="AW26">
        <v>0</v>
      </c>
      <c r="AX26">
        <v>0</v>
      </c>
      <c r="AY26">
        <v>0</v>
      </c>
      <c r="AZ26">
        <v>0</v>
      </c>
    </row>
    <row r="27" spans="1:52" x14ac:dyDescent="0.3">
      <c r="A27">
        <v>504</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row>
    <row r="28" spans="1:52" x14ac:dyDescent="0.3">
      <c r="A28">
        <v>505</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row>
    <row r="29" spans="1:52" x14ac:dyDescent="0.3">
      <c r="A29">
        <v>341</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66996</v>
      </c>
      <c r="AJ29">
        <v>0</v>
      </c>
      <c r="AK29">
        <v>0</v>
      </c>
      <c r="AL29">
        <v>0</v>
      </c>
      <c r="AM29">
        <v>0</v>
      </c>
      <c r="AN29">
        <v>0</v>
      </c>
      <c r="AO29">
        <v>0</v>
      </c>
      <c r="AP29">
        <v>0</v>
      </c>
      <c r="AQ29">
        <v>0</v>
      </c>
      <c r="AR29">
        <v>0</v>
      </c>
      <c r="AS29">
        <v>0</v>
      </c>
      <c r="AT29">
        <v>0</v>
      </c>
      <c r="AU29">
        <v>0</v>
      </c>
      <c r="AV29">
        <v>0</v>
      </c>
      <c r="AW29">
        <v>0</v>
      </c>
      <c r="AX29">
        <v>0</v>
      </c>
      <c r="AY29">
        <v>0</v>
      </c>
      <c r="AZ29">
        <v>0</v>
      </c>
    </row>
    <row r="30" spans="1:52" x14ac:dyDescent="0.3">
      <c r="A30">
        <v>386</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row>
    <row r="31" spans="1:52" x14ac:dyDescent="0.3">
      <c r="A31">
        <v>387</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row>
    <row r="32" spans="1:52" x14ac:dyDescent="0.3">
      <c r="A32">
        <v>389</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row>
    <row r="33" spans="1:52" x14ac:dyDescent="0.3">
      <c r="A33">
        <v>255</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11434</v>
      </c>
      <c r="AJ33">
        <v>0</v>
      </c>
      <c r="AK33">
        <v>0</v>
      </c>
      <c r="AL33">
        <v>0</v>
      </c>
      <c r="AM33">
        <v>0</v>
      </c>
      <c r="AN33">
        <v>0</v>
      </c>
      <c r="AO33">
        <v>0</v>
      </c>
      <c r="AP33">
        <v>0</v>
      </c>
      <c r="AQ33">
        <v>0</v>
      </c>
      <c r="AR33">
        <v>0</v>
      </c>
      <c r="AS33">
        <v>0</v>
      </c>
      <c r="AT33">
        <v>0</v>
      </c>
      <c r="AU33">
        <v>0</v>
      </c>
      <c r="AV33">
        <v>0</v>
      </c>
      <c r="AW33">
        <v>0</v>
      </c>
      <c r="AX33">
        <v>0</v>
      </c>
      <c r="AY33">
        <v>0</v>
      </c>
      <c r="AZ33">
        <v>0</v>
      </c>
    </row>
    <row r="34" spans="1:52" x14ac:dyDescent="0.3">
      <c r="A34">
        <v>376</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row>
    <row r="35" spans="1:52" x14ac:dyDescent="0.3">
      <c r="A35">
        <v>597</v>
      </c>
      <c r="D35">
        <v>1585</v>
      </c>
      <c r="E35">
        <v>2576</v>
      </c>
      <c r="F35">
        <v>0</v>
      </c>
      <c r="G35">
        <v>0</v>
      </c>
      <c r="H35">
        <v>30582</v>
      </c>
      <c r="I35">
        <v>0</v>
      </c>
      <c r="J35">
        <v>0</v>
      </c>
      <c r="K35">
        <v>20752</v>
      </c>
      <c r="L35">
        <v>0</v>
      </c>
      <c r="M35">
        <v>0</v>
      </c>
      <c r="N35">
        <v>2483</v>
      </c>
      <c r="O35">
        <v>0</v>
      </c>
      <c r="P35">
        <v>0</v>
      </c>
      <c r="Q35">
        <v>17408</v>
      </c>
      <c r="R35">
        <v>0</v>
      </c>
      <c r="S35">
        <v>0</v>
      </c>
      <c r="T35">
        <v>0</v>
      </c>
      <c r="U35">
        <v>473948</v>
      </c>
      <c r="V35">
        <v>6268</v>
      </c>
      <c r="W35">
        <v>575</v>
      </c>
      <c r="X35">
        <v>0</v>
      </c>
      <c r="Y35">
        <v>2696</v>
      </c>
      <c r="Z35">
        <v>0</v>
      </c>
      <c r="AA35">
        <v>0</v>
      </c>
      <c r="AB35">
        <v>381</v>
      </c>
      <c r="AC35">
        <v>43261</v>
      </c>
      <c r="AD35">
        <v>880</v>
      </c>
      <c r="AE35">
        <v>0</v>
      </c>
      <c r="AF35">
        <v>8384</v>
      </c>
      <c r="AG35">
        <v>0</v>
      </c>
      <c r="AH35">
        <v>45964</v>
      </c>
      <c r="AI35">
        <v>299</v>
      </c>
      <c r="AJ35">
        <v>0</v>
      </c>
      <c r="AK35">
        <v>272</v>
      </c>
      <c r="AL35">
        <v>0</v>
      </c>
      <c r="AM35">
        <v>5449</v>
      </c>
      <c r="AN35">
        <v>0</v>
      </c>
      <c r="AO35">
        <v>48567</v>
      </c>
      <c r="AP35">
        <v>0</v>
      </c>
      <c r="AQ35">
        <v>560</v>
      </c>
      <c r="AR35">
        <v>0</v>
      </c>
      <c r="AS35">
        <v>295</v>
      </c>
      <c r="AT35">
        <v>0</v>
      </c>
      <c r="AU35">
        <v>0</v>
      </c>
      <c r="AV35">
        <v>0</v>
      </c>
      <c r="AW35">
        <v>0</v>
      </c>
      <c r="AX35">
        <v>0</v>
      </c>
      <c r="AY35">
        <v>13611</v>
      </c>
      <c r="AZ35">
        <v>0</v>
      </c>
    </row>
    <row r="36" spans="1:52"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c r="AG36" t="e">
        <v>#N/A</v>
      </c>
      <c r="AH36" t="e">
        <v>#N/A</v>
      </c>
      <c r="AI36" t="e">
        <v>#N/A</v>
      </c>
      <c r="AJ36" t="e">
        <v>#N/A</v>
      </c>
      <c r="AK36" t="e">
        <v>#N/A</v>
      </c>
      <c r="AL36" t="e">
        <v>#N/A</v>
      </c>
      <c r="AM36" t="e">
        <v>#N/A</v>
      </c>
      <c r="AN36" t="e">
        <v>#N/A</v>
      </c>
      <c r="AO36" t="e">
        <v>#N/A</v>
      </c>
      <c r="AP36" t="e">
        <v>#N/A</v>
      </c>
      <c r="AQ36" t="e">
        <v>#N/A</v>
      </c>
      <c r="AR36" t="e">
        <v>#N/A</v>
      </c>
      <c r="AS36" t="e">
        <v>#N/A</v>
      </c>
      <c r="AT36" t="e">
        <v>#N/A</v>
      </c>
      <c r="AU36" t="e">
        <v>#N/A</v>
      </c>
      <c r="AV36" t="e">
        <v>#N/A</v>
      </c>
      <c r="AW36" t="e">
        <v>#N/A</v>
      </c>
      <c r="AX36" t="e">
        <v>#N/A</v>
      </c>
      <c r="AY36" t="e">
        <v>#N/A</v>
      </c>
      <c r="AZ36" t="e">
        <v>#N/A</v>
      </c>
    </row>
    <row r="37" spans="1:52" x14ac:dyDescent="0.3">
      <c r="A37">
        <v>592</v>
      </c>
      <c r="D37">
        <v>-424672</v>
      </c>
      <c r="E37">
        <v>699082</v>
      </c>
      <c r="F37">
        <v>2153876</v>
      </c>
      <c r="G37">
        <v>0</v>
      </c>
      <c r="H37">
        <v>41267622</v>
      </c>
      <c r="I37">
        <v>0</v>
      </c>
      <c r="J37">
        <v>25390601</v>
      </c>
      <c r="K37">
        <v>948997</v>
      </c>
      <c r="L37">
        <v>0</v>
      </c>
      <c r="M37">
        <v>-95000</v>
      </c>
      <c r="N37">
        <v>435004</v>
      </c>
      <c r="O37">
        <v>0</v>
      </c>
      <c r="P37">
        <v>55031541</v>
      </c>
      <c r="Q37">
        <v>190881</v>
      </c>
      <c r="R37">
        <v>-129573</v>
      </c>
      <c r="S37">
        <v>1038568</v>
      </c>
      <c r="T37">
        <v>0</v>
      </c>
      <c r="U37">
        <v>8595631</v>
      </c>
      <c r="V37">
        <v>771198</v>
      </c>
      <c r="W37">
        <v>169776</v>
      </c>
      <c r="X37">
        <v>265052</v>
      </c>
      <c r="Y37">
        <v>669358</v>
      </c>
      <c r="Z37">
        <v>0</v>
      </c>
      <c r="AA37">
        <v>-702571</v>
      </c>
      <c r="AB37">
        <v>2230</v>
      </c>
      <c r="AC37">
        <v>748751</v>
      </c>
      <c r="AD37">
        <v>334050</v>
      </c>
      <c r="AE37">
        <v>0</v>
      </c>
      <c r="AF37">
        <v>9669245</v>
      </c>
      <c r="AG37">
        <v>3350345</v>
      </c>
      <c r="AH37">
        <v>914695</v>
      </c>
      <c r="AI37">
        <v>0</v>
      </c>
      <c r="AJ37">
        <v>956913</v>
      </c>
      <c r="AK37">
        <v>-92259</v>
      </c>
      <c r="AL37">
        <v>-88605</v>
      </c>
      <c r="AM37">
        <v>3227418</v>
      </c>
      <c r="AN37">
        <v>181637</v>
      </c>
      <c r="AO37">
        <v>813409</v>
      </c>
      <c r="AP37">
        <v>0</v>
      </c>
      <c r="AQ37">
        <v>254161</v>
      </c>
      <c r="AR37">
        <v>1227875</v>
      </c>
      <c r="AS37">
        <v>27265</v>
      </c>
      <c r="AT37">
        <v>0</v>
      </c>
      <c r="AU37">
        <v>-132014</v>
      </c>
      <c r="AV37">
        <v>-55622</v>
      </c>
      <c r="AW37">
        <v>0</v>
      </c>
      <c r="AX37">
        <v>3366</v>
      </c>
      <c r="AY37">
        <v>387757</v>
      </c>
      <c r="AZ37">
        <v>2659824</v>
      </c>
    </row>
    <row r="38" spans="1:52" x14ac:dyDescent="0.3">
      <c r="A38">
        <v>591</v>
      </c>
      <c r="D38">
        <v>2368691</v>
      </c>
      <c r="E38">
        <v>2518367</v>
      </c>
      <c r="F38">
        <v>5577437</v>
      </c>
      <c r="G38">
        <v>0</v>
      </c>
      <c r="H38">
        <v>32034779</v>
      </c>
      <c r="I38">
        <v>0</v>
      </c>
      <c r="J38">
        <v>98210509</v>
      </c>
      <c r="K38">
        <v>8949434</v>
      </c>
      <c r="L38">
        <v>0</v>
      </c>
      <c r="M38">
        <v>3271986</v>
      </c>
      <c r="N38">
        <v>3197293</v>
      </c>
      <c r="O38">
        <v>0</v>
      </c>
      <c r="P38">
        <v>329952909</v>
      </c>
      <c r="Q38">
        <v>866693</v>
      </c>
      <c r="R38">
        <v>392743</v>
      </c>
      <c r="S38">
        <v>2333044</v>
      </c>
      <c r="T38">
        <v>0</v>
      </c>
      <c r="U38">
        <v>248110444</v>
      </c>
      <c r="V38">
        <v>2981128</v>
      </c>
      <c r="W38">
        <v>397878</v>
      </c>
      <c r="X38">
        <v>2739009</v>
      </c>
      <c r="Y38">
        <v>5023327</v>
      </c>
      <c r="Z38">
        <v>0</v>
      </c>
      <c r="AA38">
        <v>2483086</v>
      </c>
      <c r="AB38">
        <v>464647</v>
      </c>
      <c r="AC38">
        <v>9799717</v>
      </c>
      <c r="AD38">
        <v>1069289</v>
      </c>
      <c r="AE38">
        <v>0</v>
      </c>
      <c r="AF38">
        <v>24983106</v>
      </c>
      <c r="AG38">
        <v>36397777</v>
      </c>
      <c r="AH38">
        <v>7841634</v>
      </c>
      <c r="AI38">
        <v>0</v>
      </c>
      <c r="AJ38">
        <v>7972393</v>
      </c>
      <c r="AK38">
        <v>804940</v>
      </c>
      <c r="AL38">
        <v>348230</v>
      </c>
      <c r="AM38">
        <v>10373141</v>
      </c>
      <c r="AN38">
        <v>2141079</v>
      </c>
      <c r="AO38">
        <v>2404808</v>
      </c>
      <c r="AP38">
        <v>0</v>
      </c>
      <c r="AQ38">
        <v>522965</v>
      </c>
      <c r="AR38">
        <v>695095</v>
      </c>
      <c r="AS38">
        <v>156745</v>
      </c>
      <c r="AT38">
        <v>0</v>
      </c>
      <c r="AU38">
        <v>5661789</v>
      </c>
      <c r="AV38">
        <v>55622</v>
      </c>
      <c r="AW38">
        <v>0</v>
      </c>
      <c r="AX38">
        <v>38803</v>
      </c>
      <c r="AY38">
        <v>2165314</v>
      </c>
      <c r="AZ38">
        <v>2570474</v>
      </c>
    </row>
    <row r="39" spans="1:52" x14ac:dyDescent="0.3">
      <c r="D39" t="e">
        <v>#N/A</v>
      </c>
      <c r="E39" t="e">
        <v>#N/A</v>
      </c>
      <c r="F39" t="e">
        <v>#N/A</v>
      </c>
      <c r="G39" t="e">
        <v>#N/A</v>
      </c>
      <c r="H39" t="e">
        <v>#N/A</v>
      </c>
      <c r="I39" t="e">
        <v>#N/A</v>
      </c>
      <c r="J39" t="e">
        <v>#N/A</v>
      </c>
      <c r="K39" t="e">
        <v>#N/A</v>
      </c>
      <c r="L39" t="e">
        <v>#N/A</v>
      </c>
      <c r="M39" t="e">
        <v>#N/A</v>
      </c>
      <c r="N39" t="e">
        <v>#N/A</v>
      </c>
      <c r="O39" t="e">
        <v>#N/A</v>
      </c>
      <c r="P39" t="e">
        <v>#N/A</v>
      </c>
      <c r="Q39" t="e">
        <v>#N/A</v>
      </c>
      <c r="R39" t="e">
        <v>#N/A</v>
      </c>
      <c r="S39" t="e">
        <v>#N/A</v>
      </c>
      <c r="T39" t="e">
        <v>#N/A</v>
      </c>
      <c r="U39" t="e">
        <v>#N/A</v>
      </c>
      <c r="V39" t="e">
        <v>#N/A</v>
      </c>
      <c r="W39" t="e">
        <v>#N/A</v>
      </c>
      <c r="X39" t="e">
        <v>#N/A</v>
      </c>
      <c r="Y39" t="e">
        <v>#N/A</v>
      </c>
      <c r="Z39" t="e">
        <v>#N/A</v>
      </c>
      <c r="AA39" t="e">
        <v>#N/A</v>
      </c>
      <c r="AB39" t="e">
        <v>#N/A</v>
      </c>
      <c r="AC39" t="e">
        <v>#N/A</v>
      </c>
      <c r="AD39" t="e">
        <v>#N/A</v>
      </c>
      <c r="AE39" t="e">
        <v>#N/A</v>
      </c>
      <c r="AF39" t="e">
        <v>#N/A</v>
      </c>
      <c r="AG39" t="e">
        <v>#N/A</v>
      </c>
      <c r="AH39" t="e">
        <v>#N/A</v>
      </c>
      <c r="AI39" t="e">
        <v>#N/A</v>
      </c>
      <c r="AJ39" t="e">
        <v>#N/A</v>
      </c>
      <c r="AK39" t="e">
        <v>#N/A</v>
      </c>
      <c r="AL39" t="e">
        <v>#N/A</v>
      </c>
      <c r="AM39" t="e">
        <v>#N/A</v>
      </c>
      <c r="AN39" t="e">
        <v>#N/A</v>
      </c>
      <c r="AO39" t="e">
        <v>#N/A</v>
      </c>
      <c r="AP39" t="e">
        <v>#N/A</v>
      </c>
      <c r="AQ39" t="e">
        <v>#N/A</v>
      </c>
      <c r="AR39" t="e">
        <v>#N/A</v>
      </c>
      <c r="AS39" t="e">
        <v>#N/A</v>
      </c>
      <c r="AT39" t="e">
        <v>#N/A</v>
      </c>
      <c r="AU39" t="e">
        <v>#N/A</v>
      </c>
      <c r="AV39" t="e">
        <v>#N/A</v>
      </c>
      <c r="AW39" t="e">
        <v>#N/A</v>
      </c>
      <c r="AX39" t="e">
        <v>#N/A</v>
      </c>
      <c r="AY39" t="e">
        <v>#N/A</v>
      </c>
      <c r="AZ39" t="e">
        <v>#N/A</v>
      </c>
    </row>
    <row r="40" spans="1:52" x14ac:dyDescent="0.3">
      <c r="A40">
        <v>506</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747743</v>
      </c>
      <c r="AJ40">
        <v>0</v>
      </c>
      <c r="AK40">
        <v>0</v>
      </c>
      <c r="AL40">
        <v>0</v>
      </c>
      <c r="AM40">
        <v>0</v>
      </c>
      <c r="AN40">
        <v>0</v>
      </c>
      <c r="AO40">
        <v>0</v>
      </c>
      <c r="AP40">
        <v>0</v>
      </c>
      <c r="AQ40">
        <v>0</v>
      </c>
      <c r="AR40">
        <v>0</v>
      </c>
      <c r="AS40">
        <v>0</v>
      </c>
      <c r="AT40">
        <v>0</v>
      </c>
      <c r="AU40">
        <v>0</v>
      </c>
      <c r="AV40">
        <v>0</v>
      </c>
      <c r="AW40">
        <v>0</v>
      </c>
      <c r="AX40">
        <v>0</v>
      </c>
      <c r="AY40">
        <v>0</v>
      </c>
      <c r="AZ40">
        <v>0</v>
      </c>
    </row>
    <row r="41" spans="1:52" x14ac:dyDescent="0.3">
      <c r="A41">
        <v>536</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row>
    <row r="42" spans="1:52" x14ac:dyDescent="0.3">
      <c r="A42">
        <v>586</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row>
    <row r="43" spans="1:52" x14ac:dyDescent="0.3">
      <c r="A43">
        <v>379</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748937</v>
      </c>
      <c r="AJ43">
        <v>0</v>
      </c>
      <c r="AK43">
        <v>0</v>
      </c>
      <c r="AL43">
        <v>0</v>
      </c>
      <c r="AM43">
        <v>0</v>
      </c>
      <c r="AN43">
        <v>0</v>
      </c>
      <c r="AO43">
        <v>0</v>
      </c>
      <c r="AP43">
        <v>0</v>
      </c>
      <c r="AQ43">
        <v>0</v>
      </c>
      <c r="AR43">
        <v>0</v>
      </c>
      <c r="AS43">
        <v>0</v>
      </c>
      <c r="AT43">
        <v>0</v>
      </c>
      <c r="AU43">
        <v>0</v>
      </c>
      <c r="AV43">
        <v>0</v>
      </c>
      <c r="AW43">
        <v>0</v>
      </c>
      <c r="AX43">
        <v>0</v>
      </c>
      <c r="AY43">
        <v>0</v>
      </c>
      <c r="AZ43">
        <v>0</v>
      </c>
    </row>
    <row r="44" spans="1:52" x14ac:dyDescent="0.3">
      <c r="A44">
        <v>368</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row>
    <row r="45" spans="1:52" x14ac:dyDescent="0.3">
      <c r="A45">
        <v>4</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1398</v>
      </c>
      <c r="AJ45">
        <v>0</v>
      </c>
      <c r="AK45">
        <v>0</v>
      </c>
      <c r="AL45">
        <v>0</v>
      </c>
      <c r="AM45">
        <v>0</v>
      </c>
      <c r="AN45">
        <v>0</v>
      </c>
      <c r="AO45">
        <v>0</v>
      </c>
      <c r="AP45">
        <v>0</v>
      </c>
      <c r="AQ45">
        <v>0</v>
      </c>
      <c r="AR45">
        <v>0</v>
      </c>
      <c r="AS45">
        <v>0</v>
      </c>
      <c r="AT45">
        <v>0</v>
      </c>
      <c r="AU45">
        <v>0</v>
      </c>
      <c r="AV45">
        <v>0</v>
      </c>
      <c r="AW45">
        <v>0</v>
      </c>
      <c r="AX45">
        <v>0</v>
      </c>
      <c r="AY45">
        <v>0</v>
      </c>
      <c r="AZ45">
        <v>0</v>
      </c>
    </row>
    <row r="46" spans="1:52" x14ac:dyDescent="0.3">
      <c r="A46">
        <v>5</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row>
    <row r="47" spans="1:52" x14ac:dyDescent="0.3">
      <c r="A47">
        <v>380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1194</v>
      </c>
      <c r="AJ47">
        <v>0</v>
      </c>
      <c r="AK47">
        <v>0</v>
      </c>
      <c r="AL47">
        <v>0</v>
      </c>
      <c r="AM47">
        <v>0</v>
      </c>
      <c r="AN47">
        <v>0</v>
      </c>
      <c r="AO47">
        <v>0</v>
      </c>
      <c r="AP47">
        <v>0</v>
      </c>
      <c r="AQ47">
        <v>0</v>
      </c>
      <c r="AR47">
        <v>0</v>
      </c>
      <c r="AS47">
        <v>0</v>
      </c>
      <c r="AT47">
        <v>0</v>
      </c>
      <c r="AU47">
        <v>0</v>
      </c>
      <c r="AV47">
        <v>0</v>
      </c>
      <c r="AW47">
        <v>0</v>
      </c>
      <c r="AX47">
        <v>0</v>
      </c>
      <c r="AY47">
        <v>0</v>
      </c>
      <c r="AZ47">
        <v>0</v>
      </c>
    </row>
    <row r="48" spans="1:52" x14ac:dyDescent="0.3">
      <c r="A48">
        <v>391</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row>
    <row r="49" spans="1:52" x14ac:dyDescent="0.3">
      <c r="A49">
        <v>7</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row>
    <row r="50" spans="1:52" x14ac:dyDescent="0.3">
      <c r="A50">
        <v>645</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row>
    <row r="51" spans="1:52" x14ac:dyDescent="0.3">
      <c r="A51">
        <v>646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746345</v>
      </c>
      <c r="AJ51">
        <v>0</v>
      </c>
      <c r="AK51">
        <v>0</v>
      </c>
      <c r="AL51">
        <v>0</v>
      </c>
      <c r="AM51">
        <v>0</v>
      </c>
      <c r="AN51">
        <v>0</v>
      </c>
      <c r="AO51">
        <v>0</v>
      </c>
      <c r="AP51">
        <v>0</v>
      </c>
      <c r="AQ51">
        <v>0</v>
      </c>
      <c r="AR51">
        <v>0</v>
      </c>
      <c r="AS51">
        <v>0</v>
      </c>
      <c r="AT51">
        <v>0</v>
      </c>
      <c r="AU51">
        <v>0</v>
      </c>
      <c r="AV51">
        <v>0</v>
      </c>
      <c r="AW51">
        <v>0</v>
      </c>
      <c r="AX51">
        <v>0</v>
      </c>
      <c r="AY51">
        <v>0</v>
      </c>
      <c r="AZ51">
        <v>0</v>
      </c>
    </row>
    <row r="52" spans="1:52" x14ac:dyDescent="0.3">
      <c r="A52">
        <v>9</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746345</v>
      </c>
      <c r="AJ52">
        <v>0</v>
      </c>
      <c r="AK52">
        <v>0</v>
      </c>
      <c r="AL52">
        <v>0</v>
      </c>
      <c r="AM52">
        <v>0</v>
      </c>
      <c r="AN52">
        <v>0</v>
      </c>
      <c r="AO52">
        <v>0</v>
      </c>
      <c r="AP52">
        <v>0</v>
      </c>
      <c r="AQ52">
        <v>0</v>
      </c>
      <c r="AR52">
        <v>0</v>
      </c>
      <c r="AS52">
        <v>0</v>
      </c>
      <c r="AT52">
        <v>0</v>
      </c>
      <c r="AU52">
        <v>0</v>
      </c>
      <c r="AV52">
        <v>0</v>
      </c>
      <c r="AW52">
        <v>0</v>
      </c>
      <c r="AX52">
        <v>0</v>
      </c>
      <c r="AY52">
        <v>0</v>
      </c>
      <c r="AZ52">
        <v>0</v>
      </c>
    </row>
    <row r="53" spans="1:52" x14ac:dyDescent="0.3">
      <c r="A53">
        <v>540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row>
    <row r="54" spans="1:52" x14ac:dyDescent="0.3">
      <c r="A54">
        <v>1052</v>
      </c>
      <c r="D54" t="e">
        <v>#N/A</v>
      </c>
      <c r="E54" t="e">
        <v>#N/A</v>
      </c>
      <c r="F54" t="e">
        <v>#N/A</v>
      </c>
      <c r="G54" t="e">
        <v>#N/A</v>
      </c>
      <c r="H54" t="e">
        <v>#N/A</v>
      </c>
      <c r="I54" t="e">
        <v>#N/A</v>
      </c>
      <c r="J54" t="e">
        <v>#N/A</v>
      </c>
      <c r="K54" t="e">
        <v>#N/A</v>
      </c>
      <c r="L54" t="e">
        <v>#N/A</v>
      </c>
      <c r="M54" t="e">
        <v>#N/A</v>
      </c>
      <c r="N54" t="e">
        <v>#N/A</v>
      </c>
      <c r="O54" t="e">
        <v>#N/A</v>
      </c>
      <c r="P54" t="e">
        <v>#N/A</v>
      </c>
      <c r="Q54" t="e">
        <v>#N/A</v>
      </c>
      <c r="R54" t="e">
        <v>#N/A</v>
      </c>
      <c r="S54" t="e">
        <v>#N/A</v>
      </c>
      <c r="T54" t="e">
        <v>#N/A</v>
      </c>
      <c r="U54" t="e">
        <v>#N/A</v>
      </c>
      <c r="V54" t="e">
        <v>#N/A</v>
      </c>
      <c r="W54" t="e">
        <v>#N/A</v>
      </c>
      <c r="X54" t="e">
        <v>#N/A</v>
      </c>
      <c r="Y54" t="e">
        <v>#N/A</v>
      </c>
      <c r="Z54" t="e">
        <v>#N/A</v>
      </c>
      <c r="AA54" t="e">
        <v>#N/A</v>
      </c>
      <c r="AB54" t="e">
        <v>#N/A</v>
      </c>
      <c r="AC54" t="e">
        <v>#N/A</v>
      </c>
      <c r="AD54" t="e">
        <v>#N/A</v>
      </c>
      <c r="AE54" t="e">
        <v>#N/A</v>
      </c>
      <c r="AF54" t="e">
        <v>#N/A</v>
      </c>
      <c r="AG54" t="e">
        <v>#N/A</v>
      </c>
      <c r="AH54" t="e">
        <v>#N/A</v>
      </c>
      <c r="AI54" t="e">
        <v>#N/A</v>
      </c>
      <c r="AJ54" t="e">
        <v>#N/A</v>
      </c>
      <c r="AK54" t="e">
        <v>#N/A</v>
      </c>
      <c r="AL54" t="e">
        <v>#N/A</v>
      </c>
      <c r="AM54" t="e">
        <v>#N/A</v>
      </c>
      <c r="AN54" t="e">
        <v>#N/A</v>
      </c>
      <c r="AO54" t="e">
        <v>#N/A</v>
      </c>
      <c r="AP54" t="e">
        <v>#N/A</v>
      </c>
      <c r="AQ54" t="e">
        <v>#N/A</v>
      </c>
      <c r="AR54" t="e">
        <v>#N/A</v>
      </c>
      <c r="AS54" t="e">
        <v>#N/A</v>
      </c>
      <c r="AT54" t="e">
        <v>#N/A</v>
      </c>
      <c r="AU54" t="e">
        <v>#N/A</v>
      </c>
      <c r="AV54" t="e">
        <v>#N/A</v>
      </c>
      <c r="AW54" t="e">
        <v>#N/A</v>
      </c>
      <c r="AX54" t="e">
        <v>#N/A</v>
      </c>
      <c r="AY54" t="e">
        <v>#N/A</v>
      </c>
      <c r="AZ54" t="e">
        <v>#N/A</v>
      </c>
    </row>
    <row r="55" spans="1:52" x14ac:dyDescent="0.3">
      <c r="D55" t="e">
        <v>#N/A</v>
      </c>
      <c r="E55" t="e">
        <v>#N/A</v>
      </c>
      <c r="F55" t="e">
        <v>#N/A</v>
      </c>
      <c r="G55" t="e">
        <v>#N/A</v>
      </c>
      <c r="H55" t="e">
        <v>#N/A</v>
      </c>
      <c r="I55" t="e">
        <v>#N/A</v>
      </c>
      <c r="J55" t="e">
        <v>#N/A</v>
      </c>
      <c r="K55" t="e">
        <v>#N/A</v>
      </c>
      <c r="L55" t="e">
        <v>#N/A</v>
      </c>
      <c r="M55" t="e">
        <v>#N/A</v>
      </c>
      <c r="N55" t="e">
        <v>#N/A</v>
      </c>
      <c r="O55" t="e">
        <v>#N/A</v>
      </c>
      <c r="P55" t="e">
        <v>#N/A</v>
      </c>
      <c r="Q55" t="e">
        <v>#N/A</v>
      </c>
      <c r="R55" t="e">
        <v>#N/A</v>
      </c>
      <c r="S55" t="e">
        <v>#N/A</v>
      </c>
      <c r="T55" t="e">
        <v>#N/A</v>
      </c>
      <c r="U55" t="e">
        <v>#N/A</v>
      </c>
      <c r="V55" t="e">
        <v>#N/A</v>
      </c>
      <c r="W55" t="e">
        <v>#N/A</v>
      </c>
      <c r="X55" t="e">
        <v>#N/A</v>
      </c>
      <c r="Y55" t="e">
        <v>#N/A</v>
      </c>
      <c r="Z55" t="e">
        <v>#N/A</v>
      </c>
      <c r="AA55" t="e">
        <v>#N/A</v>
      </c>
      <c r="AB55" t="e">
        <v>#N/A</v>
      </c>
      <c r="AC55" t="e">
        <v>#N/A</v>
      </c>
      <c r="AD55" t="e">
        <v>#N/A</v>
      </c>
      <c r="AE55" t="e">
        <v>#N/A</v>
      </c>
      <c r="AF55" t="e">
        <v>#N/A</v>
      </c>
      <c r="AG55" t="e">
        <v>#N/A</v>
      </c>
      <c r="AH55" t="e">
        <v>#N/A</v>
      </c>
      <c r="AI55" t="e">
        <v>#N/A</v>
      </c>
      <c r="AJ55" t="e">
        <v>#N/A</v>
      </c>
      <c r="AK55" t="e">
        <v>#N/A</v>
      </c>
      <c r="AL55" t="e">
        <v>#N/A</v>
      </c>
      <c r="AM55" t="e">
        <v>#N/A</v>
      </c>
      <c r="AN55" t="e">
        <v>#N/A</v>
      </c>
      <c r="AO55" t="e">
        <v>#N/A</v>
      </c>
      <c r="AP55" t="e">
        <v>#N/A</v>
      </c>
      <c r="AQ55" t="e">
        <v>#N/A</v>
      </c>
      <c r="AR55" t="e">
        <v>#N/A</v>
      </c>
      <c r="AS55" t="e">
        <v>#N/A</v>
      </c>
      <c r="AT55" t="e">
        <v>#N/A</v>
      </c>
      <c r="AU55" t="e">
        <v>#N/A</v>
      </c>
      <c r="AV55" t="e">
        <v>#N/A</v>
      </c>
      <c r="AW55" t="e">
        <v>#N/A</v>
      </c>
      <c r="AX55" t="e">
        <v>#N/A</v>
      </c>
      <c r="AY55" t="e">
        <v>#N/A</v>
      </c>
      <c r="AZ55" t="e">
        <v>#N/A</v>
      </c>
    </row>
    <row r="56" spans="1:52" x14ac:dyDescent="0.3">
      <c r="A56">
        <v>369</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row>
    <row r="57" spans="1:52" x14ac:dyDescent="0.3">
      <c r="A57">
        <v>16</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79410</v>
      </c>
      <c r="AJ57">
        <v>0</v>
      </c>
      <c r="AK57">
        <v>0</v>
      </c>
      <c r="AL57">
        <v>0</v>
      </c>
      <c r="AM57">
        <v>0</v>
      </c>
      <c r="AN57">
        <v>0</v>
      </c>
      <c r="AO57">
        <v>0</v>
      </c>
      <c r="AP57">
        <v>0</v>
      </c>
      <c r="AQ57">
        <v>0</v>
      </c>
      <c r="AR57">
        <v>0</v>
      </c>
      <c r="AS57">
        <v>0</v>
      </c>
      <c r="AT57">
        <v>0</v>
      </c>
      <c r="AU57">
        <v>0</v>
      </c>
      <c r="AV57">
        <v>0</v>
      </c>
      <c r="AW57">
        <v>0</v>
      </c>
      <c r="AX57">
        <v>0</v>
      </c>
      <c r="AY57">
        <v>0</v>
      </c>
      <c r="AZ57">
        <v>0</v>
      </c>
    </row>
    <row r="58" spans="1:52" x14ac:dyDescent="0.3">
      <c r="A58">
        <v>370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row>
    <row r="59" spans="1:52" x14ac:dyDescent="0.3">
      <c r="A59">
        <v>532</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66985</v>
      </c>
      <c r="AJ59">
        <v>0</v>
      </c>
      <c r="AK59">
        <v>0</v>
      </c>
      <c r="AL59">
        <v>0</v>
      </c>
      <c r="AM59">
        <v>0</v>
      </c>
      <c r="AN59">
        <v>0</v>
      </c>
      <c r="AO59">
        <v>0</v>
      </c>
      <c r="AP59">
        <v>0</v>
      </c>
      <c r="AQ59">
        <v>0</v>
      </c>
      <c r="AR59">
        <v>0</v>
      </c>
      <c r="AS59">
        <v>0</v>
      </c>
      <c r="AT59">
        <v>0</v>
      </c>
      <c r="AU59">
        <v>0</v>
      </c>
      <c r="AV59">
        <v>0</v>
      </c>
      <c r="AW59">
        <v>0</v>
      </c>
      <c r="AX59">
        <v>0</v>
      </c>
      <c r="AY59">
        <v>0</v>
      </c>
      <c r="AZ59">
        <v>0</v>
      </c>
    </row>
    <row r="60" spans="1:52" x14ac:dyDescent="0.3">
      <c r="A60">
        <v>17</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row>
    <row r="61" spans="1:52" x14ac:dyDescent="0.3">
      <c r="A61">
        <v>20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row>
    <row r="62" spans="1:52" x14ac:dyDescent="0.3">
      <c r="A62">
        <v>533</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row>
    <row r="63" spans="1:52" x14ac:dyDescent="0.3">
      <c r="A63">
        <v>508</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row>
    <row r="64" spans="1:52" x14ac:dyDescent="0.3">
      <c r="A64">
        <v>509</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row>
    <row r="65" spans="1:52" x14ac:dyDescent="0.3">
      <c r="A65">
        <v>22</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row>
    <row r="66" spans="1:52" x14ac:dyDescent="0.3">
      <c r="A66">
        <v>23</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12425</v>
      </c>
      <c r="AJ66">
        <v>0</v>
      </c>
      <c r="AK66">
        <v>0</v>
      </c>
      <c r="AL66">
        <v>0</v>
      </c>
      <c r="AM66">
        <v>0</v>
      </c>
      <c r="AN66">
        <v>0</v>
      </c>
      <c r="AO66">
        <v>0</v>
      </c>
      <c r="AP66">
        <v>0</v>
      </c>
      <c r="AQ66">
        <v>0</v>
      </c>
      <c r="AR66">
        <v>0</v>
      </c>
      <c r="AS66">
        <v>0</v>
      </c>
      <c r="AT66">
        <v>0</v>
      </c>
      <c r="AU66">
        <v>0</v>
      </c>
      <c r="AV66">
        <v>0</v>
      </c>
      <c r="AW66">
        <v>0</v>
      </c>
      <c r="AX66">
        <v>0</v>
      </c>
      <c r="AY66">
        <v>0</v>
      </c>
      <c r="AZ66">
        <v>0</v>
      </c>
    </row>
    <row r="67" spans="1:52" x14ac:dyDescent="0.3">
      <c r="A67">
        <v>590</v>
      </c>
      <c r="D67" t="e">
        <v>#N/A</v>
      </c>
      <c r="E67" t="e">
        <v>#N/A</v>
      </c>
      <c r="F67" t="e">
        <v>#N/A</v>
      </c>
      <c r="G67" t="e">
        <v>#N/A</v>
      </c>
      <c r="H67" t="e">
        <v>#N/A</v>
      </c>
      <c r="I67" t="e">
        <v>#N/A</v>
      </c>
      <c r="J67" t="e">
        <v>#N/A</v>
      </c>
      <c r="K67" t="e">
        <v>#N/A</v>
      </c>
      <c r="L67" t="e">
        <v>#N/A</v>
      </c>
      <c r="M67" t="e">
        <v>#N/A</v>
      </c>
      <c r="N67" t="e">
        <v>#N/A</v>
      </c>
      <c r="O67" t="e">
        <v>#N/A</v>
      </c>
      <c r="P67" t="e">
        <v>#N/A</v>
      </c>
      <c r="Q67" t="e">
        <v>#N/A</v>
      </c>
      <c r="R67" t="e">
        <v>#N/A</v>
      </c>
      <c r="S67" t="e">
        <v>#N/A</v>
      </c>
      <c r="T67" t="e">
        <v>#N/A</v>
      </c>
      <c r="U67" t="e">
        <v>#N/A</v>
      </c>
      <c r="V67" t="e">
        <v>#N/A</v>
      </c>
      <c r="W67" t="e">
        <v>#N/A</v>
      </c>
      <c r="X67" t="e">
        <v>#N/A</v>
      </c>
      <c r="Y67" t="e">
        <v>#N/A</v>
      </c>
      <c r="Z67" t="e">
        <v>#N/A</v>
      </c>
      <c r="AA67" t="e">
        <v>#N/A</v>
      </c>
      <c r="AB67" t="e">
        <v>#N/A</v>
      </c>
      <c r="AC67" t="e">
        <v>#N/A</v>
      </c>
      <c r="AD67" t="e">
        <v>#N/A</v>
      </c>
      <c r="AE67" t="e">
        <v>#N/A</v>
      </c>
      <c r="AF67" t="e">
        <v>#N/A</v>
      </c>
      <c r="AG67" t="e">
        <v>#N/A</v>
      </c>
      <c r="AH67" t="e">
        <v>#N/A</v>
      </c>
      <c r="AI67" t="e">
        <v>#N/A</v>
      </c>
      <c r="AJ67" t="e">
        <v>#N/A</v>
      </c>
      <c r="AK67" t="e">
        <v>#N/A</v>
      </c>
      <c r="AL67" t="e">
        <v>#N/A</v>
      </c>
      <c r="AM67" t="e">
        <v>#N/A</v>
      </c>
      <c r="AN67" t="e">
        <v>#N/A</v>
      </c>
      <c r="AO67" t="e">
        <v>#N/A</v>
      </c>
      <c r="AP67" t="e">
        <v>#N/A</v>
      </c>
      <c r="AQ67" t="e">
        <v>#N/A</v>
      </c>
      <c r="AR67" t="e">
        <v>#N/A</v>
      </c>
      <c r="AS67" t="e">
        <v>#N/A</v>
      </c>
      <c r="AT67" t="e">
        <v>#N/A</v>
      </c>
      <c r="AU67" t="e">
        <v>#N/A</v>
      </c>
      <c r="AV67" t="e">
        <v>#N/A</v>
      </c>
      <c r="AW67" t="e">
        <v>#N/A</v>
      </c>
      <c r="AX67" t="e">
        <v>#N/A</v>
      </c>
      <c r="AY67" t="e">
        <v>#N/A</v>
      </c>
      <c r="AZ67" t="e">
        <v>#N/A</v>
      </c>
    </row>
    <row r="68" spans="1:52" x14ac:dyDescent="0.3">
      <c r="A68">
        <v>507</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row>
    <row r="69" spans="1:52" x14ac:dyDescent="0.3">
      <c r="A69">
        <v>647</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row>
    <row r="70" spans="1:52" x14ac:dyDescent="0.3">
      <c r="D70" t="e">
        <v>#N/A</v>
      </c>
      <c r="E70" t="e">
        <v>#N/A</v>
      </c>
      <c r="F70" t="e">
        <v>#N/A</v>
      </c>
      <c r="G70" t="e">
        <v>#N/A</v>
      </c>
      <c r="H70" t="e">
        <v>#N/A</v>
      </c>
      <c r="I70" t="e">
        <v>#N/A</v>
      </c>
      <c r="J70" t="e">
        <v>#N/A</v>
      </c>
      <c r="K70" t="e">
        <v>#N/A</v>
      </c>
      <c r="L70" t="e">
        <v>#N/A</v>
      </c>
      <c r="M70" t="e">
        <v>#N/A</v>
      </c>
      <c r="N70" t="e">
        <v>#N/A</v>
      </c>
      <c r="O70" t="e">
        <v>#N/A</v>
      </c>
      <c r="P70" t="e">
        <v>#N/A</v>
      </c>
      <c r="Q70" t="e">
        <v>#N/A</v>
      </c>
      <c r="R70" t="e">
        <v>#N/A</v>
      </c>
      <c r="S70" t="e">
        <v>#N/A</v>
      </c>
      <c r="T70" t="e">
        <v>#N/A</v>
      </c>
      <c r="U70" t="e">
        <v>#N/A</v>
      </c>
      <c r="V70" t="e">
        <v>#N/A</v>
      </c>
      <c r="W70" t="e">
        <v>#N/A</v>
      </c>
      <c r="X70" t="e">
        <v>#N/A</v>
      </c>
      <c r="Y70" t="e">
        <v>#N/A</v>
      </c>
      <c r="Z70" t="e">
        <v>#N/A</v>
      </c>
      <c r="AA70" t="e">
        <v>#N/A</v>
      </c>
      <c r="AB70" t="e">
        <v>#N/A</v>
      </c>
      <c r="AC70" t="e">
        <v>#N/A</v>
      </c>
      <c r="AD70" t="e">
        <v>#N/A</v>
      </c>
      <c r="AE70" t="e">
        <v>#N/A</v>
      </c>
      <c r="AF70" t="e">
        <v>#N/A</v>
      </c>
      <c r="AG70" t="e">
        <v>#N/A</v>
      </c>
      <c r="AH70" t="e">
        <v>#N/A</v>
      </c>
      <c r="AI70" t="e">
        <v>#N/A</v>
      </c>
      <c r="AJ70" t="e">
        <v>#N/A</v>
      </c>
      <c r="AK70" t="e">
        <v>#N/A</v>
      </c>
      <c r="AL70" t="e">
        <v>#N/A</v>
      </c>
      <c r="AM70" t="e">
        <v>#N/A</v>
      </c>
      <c r="AN70" t="e">
        <v>#N/A</v>
      </c>
      <c r="AO70" t="e">
        <v>#N/A</v>
      </c>
      <c r="AP70" t="e">
        <v>#N/A</v>
      </c>
      <c r="AQ70" t="e">
        <v>#N/A</v>
      </c>
      <c r="AR70" t="e">
        <v>#N/A</v>
      </c>
      <c r="AS70" t="e">
        <v>#N/A</v>
      </c>
      <c r="AT70" t="e">
        <v>#N/A</v>
      </c>
      <c r="AU70" t="e">
        <v>#N/A</v>
      </c>
      <c r="AV70" t="e">
        <v>#N/A</v>
      </c>
      <c r="AW70" t="e">
        <v>#N/A</v>
      </c>
      <c r="AX70" t="e">
        <v>#N/A</v>
      </c>
      <c r="AY70" t="e">
        <v>#N/A</v>
      </c>
      <c r="AZ70" t="e">
        <v>#N/A</v>
      </c>
    </row>
    <row r="71" spans="1:52" x14ac:dyDescent="0.3">
      <c r="A71">
        <v>171</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row>
    <row r="72" spans="1:52" x14ac:dyDescent="0.3">
      <c r="D72" t="e">
        <v>#N/A</v>
      </c>
      <c r="E72" t="e">
        <v>#N/A</v>
      </c>
      <c r="F72" t="e">
        <v>#N/A</v>
      </c>
      <c r="G72" t="e">
        <v>#N/A</v>
      </c>
      <c r="H72" t="e">
        <v>#N/A</v>
      </c>
      <c r="I72" t="e">
        <v>#N/A</v>
      </c>
      <c r="J72" t="e">
        <v>#N/A</v>
      </c>
      <c r="K72" t="e">
        <v>#N/A</v>
      </c>
      <c r="L72" t="e">
        <v>#N/A</v>
      </c>
      <c r="M72" t="e">
        <v>#N/A</v>
      </c>
      <c r="N72" t="e">
        <v>#N/A</v>
      </c>
      <c r="O72" t="e">
        <v>#N/A</v>
      </c>
      <c r="P72" t="e">
        <v>#N/A</v>
      </c>
      <c r="Q72" t="e">
        <v>#N/A</v>
      </c>
      <c r="R72" t="e">
        <v>#N/A</v>
      </c>
      <c r="S72" t="e">
        <v>#N/A</v>
      </c>
      <c r="T72" t="e">
        <v>#N/A</v>
      </c>
      <c r="U72" t="e">
        <v>#N/A</v>
      </c>
      <c r="V72" t="e">
        <v>#N/A</v>
      </c>
      <c r="W72" t="e">
        <v>#N/A</v>
      </c>
      <c r="X72" t="e">
        <v>#N/A</v>
      </c>
      <c r="Y72" t="e">
        <v>#N/A</v>
      </c>
      <c r="Z72" t="e">
        <v>#N/A</v>
      </c>
      <c r="AA72" t="e">
        <v>#N/A</v>
      </c>
      <c r="AB72" t="e">
        <v>#N/A</v>
      </c>
      <c r="AC72" t="e">
        <v>#N/A</v>
      </c>
      <c r="AD72" t="e">
        <v>#N/A</v>
      </c>
      <c r="AE72" t="e">
        <v>#N/A</v>
      </c>
      <c r="AF72" t="e">
        <v>#N/A</v>
      </c>
      <c r="AG72" t="e">
        <v>#N/A</v>
      </c>
      <c r="AH72" t="e">
        <v>#N/A</v>
      </c>
      <c r="AI72" t="e">
        <v>#N/A</v>
      </c>
      <c r="AJ72" t="e">
        <v>#N/A</v>
      </c>
      <c r="AK72" t="e">
        <v>#N/A</v>
      </c>
      <c r="AL72" t="e">
        <v>#N/A</v>
      </c>
      <c r="AM72" t="e">
        <v>#N/A</v>
      </c>
      <c r="AN72" t="e">
        <v>#N/A</v>
      </c>
      <c r="AO72" t="e">
        <v>#N/A</v>
      </c>
      <c r="AP72" t="e">
        <v>#N/A</v>
      </c>
      <c r="AQ72" t="e">
        <v>#N/A</v>
      </c>
      <c r="AR72" t="e">
        <v>#N/A</v>
      </c>
      <c r="AS72" t="e">
        <v>#N/A</v>
      </c>
      <c r="AT72" t="e">
        <v>#N/A</v>
      </c>
      <c r="AU72" t="e">
        <v>#N/A</v>
      </c>
      <c r="AV72" t="e">
        <v>#N/A</v>
      </c>
      <c r="AW72" t="e">
        <v>#N/A</v>
      </c>
      <c r="AX72" t="e">
        <v>#N/A</v>
      </c>
      <c r="AY72" t="e">
        <v>#N/A</v>
      </c>
      <c r="AZ72" t="e">
        <v>#N/A</v>
      </c>
    </row>
    <row r="73" spans="1:52" x14ac:dyDescent="0.3">
      <c r="D73" t="e">
        <v>#N/A</v>
      </c>
      <c r="E73" t="e">
        <v>#N/A</v>
      </c>
      <c r="F73" t="e">
        <v>#N/A</v>
      </c>
      <c r="G73" t="e">
        <v>#N/A</v>
      </c>
      <c r="H73" t="e">
        <v>#N/A</v>
      </c>
      <c r="I73" t="e">
        <v>#N/A</v>
      </c>
      <c r="J73" t="e">
        <v>#N/A</v>
      </c>
      <c r="K73" t="e">
        <v>#N/A</v>
      </c>
      <c r="L73" t="e">
        <v>#N/A</v>
      </c>
      <c r="M73" t="e">
        <v>#N/A</v>
      </c>
      <c r="N73" t="e">
        <v>#N/A</v>
      </c>
      <c r="O73" t="e">
        <v>#N/A</v>
      </c>
      <c r="P73" t="e">
        <v>#N/A</v>
      </c>
      <c r="Q73" t="e">
        <v>#N/A</v>
      </c>
      <c r="R73" t="e">
        <v>#N/A</v>
      </c>
      <c r="S73" t="e">
        <v>#N/A</v>
      </c>
      <c r="T73" t="e">
        <v>#N/A</v>
      </c>
      <c r="U73" t="e">
        <v>#N/A</v>
      </c>
      <c r="V73" t="e">
        <v>#N/A</v>
      </c>
      <c r="W73" t="e">
        <v>#N/A</v>
      </c>
      <c r="X73" t="e">
        <v>#N/A</v>
      </c>
      <c r="Y73" t="e">
        <v>#N/A</v>
      </c>
      <c r="Z73" t="e">
        <v>#N/A</v>
      </c>
      <c r="AA73" t="e">
        <v>#N/A</v>
      </c>
      <c r="AB73" t="e">
        <v>#N/A</v>
      </c>
      <c r="AC73" t="e">
        <v>#N/A</v>
      </c>
      <c r="AD73" t="e">
        <v>#N/A</v>
      </c>
      <c r="AE73" t="e">
        <v>#N/A</v>
      </c>
      <c r="AF73" t="e">
        <v>#N/A</v>
      </c>
      <c r="AG73" t="e">
        <v>#N/A</v>
      </c>
      <c r="AH73" t="e">
        <v>#N/A</v>
      </c>
      <c r="AI73" t="e">
        <v>#N/A</v>
      </c>
      <c r="AJ73" t="e">
        <v>#N/A</v>
      </c>
      <c r="AK73" t="e">
        <v>#N/A</v>
      </c>
      <c r="AL73" t="e">
        <v>#N/A</v>
      </c>
      <c r="AM73" t="e">
        <v>#N/A</v>
      </c>
      <c r="AN73" t="e">
        <v>#N/A</v>
      </c>
      <c r="AO73" t="e">
        <v>#N/A</v>
      </c>
      <c r="AP73" t="e">
        <v>#N/A</v>
      </c>
      <c r="AQ73" t="e">
        <v>#N/A</v>
      </c>
      <c r="AR73" t="e">
        <v>#N/A</v>
      </c>
      <c r="AS73" t="e">
        <v>#N/A</v>
      </c>
      <c r="AT73" t="e">
        <v>#N/A</v>
      </c>
      <c r="AU73" t="e">
        <v>#N/A</v>
      </c>
      <c r="AV73" t="e">
        <v>#N/A</v>
      </c>
      <c r="AW73" t="e">
        <v>#N/A</v>
      </c>
      <c r="AX73" t="e">
        <v>#N/A</v>
      </c>
      <c r="AY73" t="e">
        <v>#N/A</v>
      </c>
      <c r="AZ73" t="e">
        <v>#N/A</v>
      </c>
    </row>
    <row r="74" spans="1:52" x14ac:dyDescent="0.3">
      <c r="D74" t="e">
        <v>#N/A</v>
      </c>
      <c r="E74" t="e">
        <v>#N/A</v>
      </c>
      <c r="F74" t="e">
        <v>#N/A</v>
      </c>
      <c r="G74" t="e">
        <v>#N/A</v>
      </c>
      <c r="H74" t="e">
        <v>#N/A</v>
      </c>
      <c r="I74" t="e">
        <v>#N/A</v>
      </c>
      <c r="J74" t="e">
        <v>#N/A</v>
      </c>
      <c r="K74" t="e">
        <v>#N/A</v>
      </c>
      <c r="L74" t="e">
        <v>#N/A</v>
      </c>
      <c r="M74" t="e">
        <v>#N/A</v>
      </c>
      <c r="N74" t="e">
        <v>#N/A</v>
      </c>
      <c r="O74" t="e">
        <v>#N/A</v>
      </c>
      <c r="P74" t="e">
        <v>#N/A</v>
      </c>
      <c r="Q74" t="e">
        <v>#N/A</v>
      </c>
      <c r="R74" t="e">
        <v>#N/A</v>
      </c>
      <c r="S74" t="e">
        <v>#N/A</v>
      </c>
      <c r="T74" t="e">
        <v>#N/A</v>
      </c>
      <c r="U74" t="e">
        <v>#N/A</v>
      </c>
      <c r="V74" t="e">
        <v>#N/A</v>
      </c>
      <c r="W74" t="e">
        <v>#N/A</v>
      </c>
      <c r="X74" t="e">
        <v>#N/A</v>
      </c>
      <c r="Y74" t="e">
        <v>#N/A</v>
      </c>
      <c r="Z74" t="e">
        <v>#N/A</v>
      </c>
      <c r="AA74" t="e">
        <v>#N/A</v>
      </c>
      <c r="AB74" t="e">
        <v>#N/A</v>
      </c>
      <c r="AC74" t="e">
        <v>#N/A</v>
      </c>
      <c r="AD74" t="e">
        <v>#N/A</v>
      </c>
      <c r="AE74" t="e">
        <v>#N/A</v>
      </c>
      <c r="AF74" t="e">
        <v>#N/A</v>
      </c>
      <c r="AG74" t="e">
        <v>#N/A</v>
      </c>
      <c r="AH74" t="e">
        <v>#N/A</v>
      </c>
      <c r="AI74" t="e">
        <v>#N/A</v>
      </c>
      <c r="AJ74" t="e">
        <v>#N/A</v>
      </c>
      <c r="AK74" t="e">
        <v>#N/A</v>
      </c>
      <c r="AL74" t="e">
        <v>#N/A</v>
      </c>
      <c r="AM74" t="e">
        <v>#N/A</v>
      </c>
      <c r="AN74" t="e">
        <v>#N/A</v>
      </c>
      <c r="AO74" t="e">
        <v>#N/A</v>
      </c>
      <c r="AP74" t="e">
        <v>#N/A</v>
      </c>
      <c r="AQ74" t="e">
        <v>#N/A</v>
      </c>
      <c r="AR74" t="e">
        <v>#N/A</v>
      </c>
      <c r="AS74" t="e">
        <v>#N/A</v>
      </c>
      <c r="AT74" t="e">
        <v>#N/A</v>
      </c>
      <c r="AU74" t="e">
        <v>#N/A</v>
      </c>
      <c r="AV74" t="e">
        <v>#N/A</v>
      </c>
      <c r="AW74" t="e">
        <v>#N/A</v>
      </c>
      <c r="AX74" t="e">
        <v>#N/A</v>
      </c>
      <c r="AY74" t="e">
        <v>#N/A</v>
      </c>
      <c r="AZ74" t="e">
        <v>#N/A</v>
      </c>
    </row>
    <row r="75" spans="1:52" x14ac:dyDescent="0.3">
      <c r="A75">
        <v>596</v>
      </c>
      <c r="D75">
        <v>52</v>
      </c>
      <c r="E75">
        <v>52</v>
      </c>
      <c r="F75">
        <v>52</v>
      </c>
      <c r="G75">
        <v>52</v>
      </c>
      <c r="H75">
        <v>52</v>
      </c>
      <c r="I75">
        <v>0</v>
      </c>
      <c r="J75">
        <v>52</v>
      </c>
      <c r="K75">
        <v>52</v>
      </c>
      <c r="L75">
        <v>0</v>
      </c>
      <c r="M75">
        <v>52</v>
      </c>
      <c r="N75">
        <v>52</v>
      </c>
      <c r="O75">
        <v>0</v>
      </c>
      <c r="P75">
        <v>52</v>
      </c>
      <c r="Q75">
        <v>52</v>
      </c>
      <c r="R75">
        <v>52</v>
      </c>
      <c r="S75">
        <v>52</v>
      </c>
      <c r="T75">
        <v>52</v>
      </c>
      <c r="U75">
        <v>52</v>
      </c>
      <c r="V75">
        <v>52</v>
      </c>
      <c r="W75">
        <v>52</v>
      </c>
      <c r="X75">
        <v>52</v>
      </c>
      <c r="Y75">
        <v>52</v>
      </c>
      <c r="Z75">
        <v>52</v>
      </c>
      <c r="AA75">
        <v>52</v>
      </c>
      <c r="AB75">
        <v>52</v>
      </c>
      <c r="AC75">
        <v>52</v>
      </c>
      <c r="AD75">
        <v>52</v>
      </c>
      <c r="AE75">
        <v>52</v>
      </c>
      <c r="AF75">
        <v>52</v>
      </c>
      <c r="AG75">
        <v>52</v>
      </c>
      <c r="AH75">
        <v>52</v>
      </c>
      <c r="AI75">
        <v>51</v>
      </c>
      <c r="AJ75">
        <v>52</v>
      </c>
      <c r="AK75">
        <v>52</v>
      </c>
      <c r="AL75">
        <v>52</v>
      </c>
      <c r="AM75">
        <v>52</v>
      </c>
      <c r="AN75">
        <v>52</v>
      </c>
      <c r="AO75">
        <v>52</v>
      </c>
      <c r="AP75">
        <v>52</v>
      </c>
      <c r="AQ75">
        <v>52</v>
      </c>
      <c r="AR75">
        <v>52</v>
      </c>
      <c r="AS75">
        <v>52</v>
      </c>
      <c r="AT75">
        <v>0</v>
      </c>
      <c r="AU75">
        <v>52</v>
      </c>
      <c r="AV75">
        <v>52</v>
      </c>
      <c r="AW75">
        <v>0</v>
      </c>
      <c r="AX75">
        <v>52</v>
      </c>
      <c r="AY75">
        <v>52</v>
      </c>
      <c r="AZ75">
        <v>52</v>
      </c>
    </row>
    <row r="76" spans="1:52" x14ac:dyDescent="0.3">
      <c r="A76">
        <v>80</v>
      </c>
      <c r="D76">
        <v>1814420</v>
      </c>
      <c r="E76">
        <v>6798177</v>
      </c>
      <c r="F76">
        <v>8000571</v>
      </c>
      <c r="G76">
        <v>57195118</v>
      </c>
      <c r="H76">
        <v>69031855</v>
      </c>
      <c r="I76">
        <v>25584320</v>
      </c>
      <c r="J76">
        <v>61227683</v>
      </c>
      <c r="K76">
        <v>8341777</v>
      </c>
      <c r="L76">
        <v>0</v>
      </c>
      <c r="M76">
        <v>2588197</v>
      </c>
      <c r="N76">
        <v>6332703</v>
      </c>
      <c r="O76">
        <v>0</v>
      </c>
      <c r="P76">
        <v>30129663</v>
      </c>
      <c r="Q76">
        <v>1549976</v>
      </c>
      <c r="R76">
        <v>676438</v>
      </c>
      <c r="S76">
        <v>6765791</v>
      </c>
      <c r="T76">
        <v>526963</v>
      </c>
      <c r="U76">
        <v>23485751</v>
      </c>
      <c r="V76">
        <v>3513748</v>
      </c>
      <c r="W76">
        <v>625421</v>
      </c>
      <c r="X76">
        <v>3603935</v>
      </c>
      <c r="Y76">
        <v>2867786</v>
      </c>
      <c r="Z76">
        <v>1122686</v>
      </c>
      <c r="AA76">
        <v>1329956</v>
      </c>
      <c r="AB76">
        <v>1147754</v>
      </c>
      <c r="AC76">
        <v>11648484</v>
      </c>
      <c r="AD76">
        <v>3243640</v>
      </c>
      <c r="AE76">
        <v>462555</v>
      </c>
      <c r="AF76">
        <v>43714192</v>
      </c>
      <c r="AG76">
        <v>7176478</v>
      </c>
      <c r="AH76">
        <v>18494291</v>
      </c>
      <c r="AI76">
        <v>0</v>
      </c>
      <c r="AJ76">
        <v>13394286</v>
      </c>
      <c r="AK76">
        <v>597424</v>
      </c>
      <c r="AL76">
        <v>1163475</v>
      </c>
      <c r="AM76">
        <v>28374787</v>
      </c>
      <c r="AN76">
        <v>3685577</v>
      </c>
      <c r="AO76">
        <v>7968480</v>
      </c>
      <c r="AP76">
        <v>2197697</v>
      </c>
      <c r="AQ76">
        <v>2243985</v>
      </c>
      <c r="AR76">
        <v>1273810</v>
      </c>
      <c r="AS76">
        <v>332512</v>
      </c>
      <c r="AT76">
        <v>0</v>
      </c>
      <c r="AU76">
        <v>14372154</v>
      </c>
      <c r="AV76">
        <v>0</v>
      </c>
      <c r="AW76">
        <v>0</v>
      </c>
      <c r="AX76">
        <v>38493</v>
      </c>
      <c r="AY76">
        <v>3275984</v>
      </c>
      <c r="AZ76">
        <v>1882631</v>
      </c>
    </row>
    <row r="77" spans="1:52" x14ac:dyDescent="0.3">
      <c r="A77">
        <v>81</v>
      </c>
      <c r="D77">
        <v>456948</v>
      </c>
      <c r="E77">
        <v>312305</v>
      </c>
      <c r="F77">
        <v>947233</v>
      </c>
      <c r="G77">
        <v>3101233</v>
      </c>
      <c r="H77">
        <v>6835102</v>
      </c>
      <c r="I77">
        <v>1471594</v>
      </c>
      <c r="J77">
        <v>24808293</v>
      </c>
      <c r="K77">
        <v>1085896</v>
      </c>
      <c r="L77">
        <v>0</v>
      </c>
      <c r="M77">
        <v>608078</v>
      </c>
      <c r="N77">
        <v>487992</v>
      </c>
      <c r="O77">
        <v>0</v>
      </c>
      <c r="P77">
        <v>20533096</v>
      </c>
      <c r="Q77">
        <v>115003</v>
      </c>
      <c r="R77">
        <v>32965</v>
      </c>
      <c r="S77">
        <v>410382</v>
      </c>
      <c r="T77">
        <v>152529</v>
      </c>
      <c r="U77">
        <v>4916399</v>
      </c>
      <c r="V77">
        <v>515616</v>
      </c>
      <c r="W77">
        <v>40339</v>
      </c>
      <c r="X77">
        <v>417364</v>
      </c>
      <c r="Y77">
        <v>356334</v>
      </c>
      <c r="Z77">
        <v>206614</v>
      </c>
      <c r="AA77">
        <v>99283</v>
      </c>
      <c r="AB77">
        <v>47518</v>
      </c>
      <c r="AC77">
        <v>41252</v>
      </c>
      <c r="AD77">
        <v>215599</v>
      </c>
      <c r="AE77">
        <v>108551</v>
      </c>
      <c r="AF77">
        <v>5109494</v>
      </c>
      <c r="AG77">
        <v>4493011</v>
      </c>
      <c r="AH77">
        <v>542863</v>
      </c>
      <c r="AI77">
        <v>0</v>
      </c>
      <c r="AJ77">
        <v>600162</v>
      </c>
      <c r="AK77">
        <v>63215</v>
      </c>
      <c r="AL77">
        <v>18008</v>
      </c>
      <c r="AM77">
        <v>1864194</v>
      </c>
      <c r="AN77">
        <v>171015</v>
      </c>
      <c r="AO77">
        <v>742814</v>
      </c>
      <c r="AP77">
        <v>189977</v>
      </c>
      <c r="AQ77">
        <v>67023</v>
      </c>
      <c r="AR77">
        <v>79399</v>
      </c>
      <c r="AS77">
        <v>1710</v>
      </c>
      <c r="AT77">
        <v>0</v>
      </c>
      <c r="AU77">
        <v>744187</v>
      </c>
      <c r="AV77">
        <v>0</v>
      </c>
      <c r="AW77">
        <v>0</v>
      </c>
      <c r="AX77">
        <v>1422</v>
      </c>
      <c r="AY77">
        <v>412433</v>
      </c>
      <c r="AZ77">
        <v>665364</v>
      </c>
    </row>
    <row r="78" spans="1:52" x14ac:dyDescent="0.3">
      <c r="A78">
        <v>579</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row>
    <row r="79" spans="1:52" x14ac:dyDescent="0.3">
      <c r="A79">
        <v>510</v>
      </c>
      <c r="D79">
        <v>144468</v>
      </c>
      <c r="E79">
        <v>3051</v>
      </c>
      <c r="F79">
        <v>12998</v>
      </c>
      <c r="G79">
        <v>521159</v>
      </c>
      <c r="H79">
        <v>459528</v>
      </c>
      <c r="I79">
        <v>0</v>
      </c>
      <c r="J79">
        <v>28901</v>
      </c>
      <c r="K79">
        <v>335203</v>
      </c>
      <c r="L79">
        <v>0</v>
      </c>
      <c r="M79">
        <v>0</v>
      </c>
      <c r="N79">
        <v>3392</v>
      </c>
      <c r="O79">
        <v>0</v>
      </c>
      <c r="P79">
        <v>2791689</v>
      </c>
      <c r="Q79">
        <v>111832</v>
      </c>
      <c r="R79">
        <v>0</v>
      </c>
      <c r="S79">
        <v>17058</v>
      </c>
      <c r="T79">
        <v>1278</v>
      </c>
      <c r="U79">
        <v>1353435</v>
      </c>
      <c r="V79">
        <v>0</v>
      </c>
      <c r="W79">
        <v>10879</v>
      </c>
      <c r="X79">
        <v>102614</v>
      </c>
      <c r="Y79">
        <v>0</v>
      </c>
      <c r="Z79">
        <v>115190</v>
      </c>
      <c r="AA79">
        <v>0</v>
      </c>
      <c r="AB79">
        <v>0</v>
      </c>
      <c r="AC79">
        <v>0</v>
      </c>
      <c r="AD79">
        <v>1320</v>
      </c>
      <c r="AE79">
        <v>37546</v>
      </c>
      <c r="AF79">
        <v>624524</v>
      </c>
      <c r="AG79">
        <v>1490616</v>
      </c>
      <c r="AH79">
        <v>123984</v>
      </c>
      <c r="AI79">
        <v>0</v>
      </c>
      <c r="AJ79">
        <v>147284</v>
      </c>
      <c r="AK79">
        <v>1850</v>
      </c>
      <c r="AL79">
        <v>0</v>
      </c>
      <c r="AM79">
        <v>336958</v>
      </c>
      <c r="AN79">
        <v>0</v>
      </c>
      <c r="AO79">
        <v>3354</v>
      </c>
      <c r="AP79">
        <v>0</v>
      </c>
      <c r="AQ79">
        <v>675</v>
      </c>
      <c r="AR79">
        <v>0</v>
      </c>
      <c r="AS79">
        <v>0</v>
      </c>
      <c r="AT79">
        <v>0</v>
      </c>
      <c r="AU79">
        <v>8875</v>
      </c>
      <c r="AV79">
        <v>0</v>
      </c>
      <c r="AW79">
        <v>0</v>
      </c>
      <c r="AX79">
        <v>0</v>
      </c>
      <c r="AY79">
        <v>78962</v>
      </c>
      <c r="AZ79">
        <v>48699</v>
      </c>
    </row>
    <row r="80" spans="1:52" x14ac:dyDescent="0.3">
      <c r="A80">
        <v>654</v>
      </c>
      <c r="D80">
        <v>2453861</v>
      </c>
      <c r="E80">
        <v>8325628</v>
      </c>
      <c r="F80">
        <v>9334148</v>
      </c>
      <c r="G80">
        <v>62002892</v>
      </c>
      <c r="H80">
        <v>84296210</v>
      </c>
      <c r="I80">
        <v>37394212</v>
      </c>
      <c r="J80">
        <v>134458225</v>
      </c>
      <c r="K80">
        <v>10588814</v>
      </c>
      <c r="L80">
        <v>0</v>
      </c>
      <c r="M80">
        <v>4594999</v>
      </c>
      <c r="N80">
        <v>8102644</v>
      </c>
      <c r="O80">
        <v>0</v>
      </c>
      <c r="P80">
        <v>116781199</v>
      </c>
      <c r="Q80">
        <v>1863019</v>
      </c>
      <c r="R80">
        <v>721689</v>
      </c>
      <c r="S80">
        <v>7597663</v>
      </c>
      <c r="T80">
        <v>955520</v>
      </c>
      <c r="U80">
        <v>32854368</v>
      </c>
      <c r="V80">
        <v>4355185</v>
      </c>
      <c r="W80">
        <v>876493</v>
      </c>
      <c r="X80">
        <v>4334155</v>
      </c>
      <c r="Y80">
        <v>3279953</v>
      </c>
      <c r="Z80">
        <v>1511210</v>
      </c>
      <c r="AA80">
        <v>2228303</v>
      </c>
      <c r="AB80">
        <v>1200747</v>
      </c>
      <c r="AC80">
        <v>11689736</v>
      </c>
      <c r="AD80">
        <v>4030969</v>
      </c>
      <c r="AE80">
        <v>633009</v>
      </c>
      <c r="AF80">
        <v>49448210</v>
      </c>
      <c r="AG80">
        <v>38127298</v>
      </c>
      <c r="AH80">
        <v>19161138</v>
      </c>
      <c r="AI80">
        <v>0</v>
      </c>
      <c r="AJ80">
        <v>14767679</v>
      </c>
      <c r="AK80">
        <v>666061</v>
      </c>
      <c r="AL80">
        <v>1178483</v>
      </c>
      <c r="AM80">
        <v>31028491</v>
      </c>
      <c r="AN80">
        <v>4119240</v>
      </c>
      <c r="AO80">
        <v>9492937</v>
      </c>
      <c r="AP80">
        <v>2621483</v>
      </c>
      <c r="AQ80">
        <v>2535641</v>
      </c>
      <c r="AR80">
        <v>1760833</v>
      </c>
      <c r="AS80">
        <v>334222</v>
      </c>
      <c r="AT80">
        <v>0</v>
      </c>
      <c r="AU80">
        <v>16128146</v>
      </c>
      <c r="AV80">
        <v>0</v>
      </c>
      <c r="AW80">
        <v>0</v>
      </c>
      <c r="AX80">
        <v>40545</v>
      </c>
      <c r="AY80">
        <v>3864465</v>
      </c>
      <c r="AZ80">
        <v>2971286</v>
      </c>
    </row>
    <row r="81" spans="1:52" x14ac:dyDescent="0.3">
      <c r="A81">
        <v>655</v>
      </c>
      <c r="D81">
        <v>494973</v>
      </c>
      <c r="E81">
        <v>717705</v>
      </c>
      <c r="F81">
        <v>214246</v>
      </c>
      <c r="G81">
        <v>788447</v>
      </c>
      <c r="H81">
        <v>7428433</v>
      </c>
      <c r="I81">
        <v>282540</v>
      </c>
      <c r="J81">
        <v>46401158</v>
      </c>
      <c r="K81">
        <v>0</v>
      </c>
      <c r="L81">
        <v>0</v>
      </c>
      <c r="M81">
        <v>1244261</v>
      </c>
      <c r="N81">
        <v>968049</v>
      </c>
      <c r="O81">
        <v>0</v>
      </c>
      <c r="P81">
        <v>62209708</v>
      </c>
      <c r="Q81">
        <v>86208</v>
      </c>
      <c r="R81">
        <v>0</v>
      </c>
      <c r="S81">
        <v>368616</v>
      </c>
      <c r="T81">
        <v>4600</v>
      </c>
      <c r="U81">
        <v>2391419</v>
      </c>
      <c r="V81">
        <v>292092</v>
      </c>
      <c r="W81">
        <v>199854</v>
      </c>
      <c r="X81">
        <v>194131</v>
      </c>
      <c r="Y81">
        <v>0</v>
      </c>
      <c r="Z81">
        <v>54700</v>
      </c>
      <c r="AA81">
        <v>799064</v>
      </c>
      <c r="AB81">
        <v>0</v>
      </c>
      <c r="AC81">
        <v>3832700</v>
      </c>
      <c r="AD81">
        <v>479874</v>
      </c>
      <c r="AE81">
        <v>13830</v>
      </c>
      <c r="AF81">
        <v>0</v>
      </c>
      <c r="AG81">
        <v>24199259</v>
      </c>
      <c r="AH81">
        <v>0</v>
      </c>
      <c r="AI81">
        <v>0</v>
      </c>
      <c r="AJ81">
        <v>549550</v>
      </c>
      <c r="AK81">
        <v>0</v>
      </c>
      <c r="AL81">
        <v>0</v>
      </c>
      <c r="AM81">
        <v>0</v>
      </c>
      <c r="AN81">
        <v>252052</v>
      </c>
      <c r="AO81">
        <v>742814</v>
      </c>
      <c r="AP81">
        <v>210665</v>
      </c>
      <c r="AQ81">
        <v>158043</v>
      </c>
      <c r="AR81">
        <v>407325</v>
      </c>
      <c r="AS81">
        <v>0</v>
      </c>
      <c r="AT81">
        <v>0</v>
      </c>
      <c r="AU81">
        <v>947836</v>
      </c>
      <c r="AV81">
        <v>0</v>
      </c>
      <c r="AW81">
        <v>0</v>
      </c>
      <c r="AX81">
        <v>630</v>
      </c>
      <c r="AY81">
        <v>74355</v>
      </c>
      <c r="AZ81">
        <v>0</v>
      </c>
    </row>
    <row r="82" spans="1:52" x14ac:dyDescent="0.3">
      <c r="A82">
        <v>381</v>
      </c>
      <c r="D82">
        <v>14574493</v>
      </c>
      <c r="E82">
        <v>26534419</v>
      </c>
      <c r="F82">
        <v>41753676</v>
      </c>
      <c r="G82">
        <v>180672302</v>
      </c>
      <c r="H82">
        <v>589580624</v>
      </c>
      <c r="I82">
        <v>172694657</v>
      </c>
      <c r="J82">
        <v>969161408</v>
      </c>
      <c r="K82">
        <v>49934914</v>
      </c>
      <c r="L82">
        <v>0</v>
      </c>
      <c r="M82">
        <v>31887135</v>
      </c>
      <c r="N82">
        <v>33672339</v>
      </c>
      <c r="O82">
        <v>0</v>
      </c>
      <c r="P82">
        <v>928345976</v>
      </c>
      <c r="Q82">
        <v>4813372</v>
      </c>
      <c r="R82">
        <v>5178235</v>
      </c>
      <c r="S82">
        <v>28363991</v>
      </c>
      <c r="T82">
        <v>3679760</v>
      </c>
      <c r="U82">
        <v>335947513</v>
      </c>
      <c r="V82">
        <v>23854165</v>
      </c>
      <c r="W82">
        <v>2308896</v>
      </c>
      <c r="X82">
        <v>24081618</v>
      </c>
      <c r="Y82">
        <v>45211387</v>
      </c>
      <c r="Z82">
        <v>8955923</v>
      </c>
      <c r="AA82">
        <v>23542584</v>
      </c>
      <c r="AB82">
        <v>2890051</v>
      </c>
      <c r="AC82">
        <v>114688643</v>
      </c>
      <c r="AD82">
        <v>14096695</v>
      </c>
      <c r="AE82">
        <v>2925531</v>
      </c>
      <c r="AF82">
        <v>249260686</v>
      </c>
      <c r="AG82">
        <v>402254579</v>
      </c>
      <c r="AH82">
        <v>130714628</v>
      </c>
      <c r="AI82">
        <v>0</v>
      </c>
      <c r="AJ82">
        <v>56708023</v>
      </c>
      <c r="AK82">
        <v>6945352</v>
      </c>
      <c r="AL82">
        <v>1901148</v>
      </c>
      <c r="AM82">
        <v>93606818</v>
      </c>
      <c r="AN82">
        <v>14888362</v>
      </c>
      <c r="AO82">
        <v>33741031</v>
      </c>
      <c r="AP82">
        <v>6777468</v>
      </c>
      <c r="AQ82">
        <v>7136377</v>
      </c>
      <c r="AR82">
        <v>11880470</v>
      </c>
      <c r="AS82">
        <v>1305875</v>
      </c>
      <c r="AT82">
        <v>0</v>
      </c>
      <c r="AU82">
        <v>52693436</v>
      </c>
      <c r="AV82">
        <v>10915271</v>
      </c>
      <c r="AW82">
        <v>0</v>
      </c>
      <c r="AX82">
        <v>129962</v>
      </c>
      <c r="AY82">
        <v>12224312</v>
      </c>
      <c r="AZ82">
        <v>28923287</v>
      </c>
    </row>
    <row r="83" spans="1:52" x14ac:dyDescent="0.3">
      <c r="A83">
        <v>578</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row>
    <row r="84" spans="1:52" x14ac:dyDescent="0.3">
      <c r="A84">
        <v>633</v>
      </c>
      <c r="D84">
        <v>400250</v>
      </c>
      <c r="E84">
        <v>1073325</v>
      </c>
      <c r="F84">
        <v>2960404</v>
      </c>
      <c r="G84">
        <v>5575666</v>
      </c>
      <c r="H84">
        <v>11636880</v>
      </c>
      <c r="I84">
        <v>4059635</v>
      </c>
      <c r="J84">
        <v>41309395</v>
      </c>
      <c r="K84">
        <v>1505938</v>
      </c>
      <c r="L84">
        <v>0</v>
      </c>
      <c r="M84">
        <v>1440609</v>
      </c>
      <c r="N84">
        <v>1685714</v>
      </c>
      <c r="O84">
        <v>0</v>
      </c>
      <c r="P84">
        <v>39380159</v>
      </c>
      <c r="Q84">
        <v>415967</v>
      </c>
      <c r="R84">
        <v>712357</v>
      </c>
      <c r="S84">
        <v>990216</v>
      </c>
      <c r="T84">
        <v>114722</v>
      </c>
      <c r="U84">
        <v>11511047</v>
      </c>
      <c r="V84">
        <v>1298736</v>
      </c>
      <c r="W84">
        <v>24545</v>
      </c>
      <c r="X84">
        <v>2064165</v>
      </c>
      <c r="Y84">
        <v>2005816</v>
      </c>
      <c r="Z84">
        <v>338444</v>
      </c>
      <c r="AA84">
        <v>322139</v>
      </c>
      <c r="AB84">
        <v>20342</v>
      </c>
      <c r="AC84">
        <v>3367662</v>
      </c>
      <c r="AD84">
        <v>747241</v>
      </c>
      <c r="AE84">
        <v>177587</v>
      </c>
      <c r="AF84">
        <v>10745841</v>
      </c>
      <c r="AG84">
        <v>11047363</v>
      </c>
      <c r="AH84">
        <v>2401140</v>
      </c>
      <c r="AI84">
        <v>0</v>
      </c>
      <c r="AJ84">
        <v>1400157</v>
      </c>
      <c r="AK84">
        <v>143621</v>
      </c>
      <c r="AL84">
        <v>47935</v>
      </c>
      <c r="AM84">
        <v>4943894</v>
      </c>
      <c r="AN84">
        <v>345600</v>
      </c>
      <c r="AO84">
        <v>1193768</v>
      </c>
      <c r="AP84">
        <v>266914</v>
      </c>
      <c r="AQ84">
        <v>293228</v>
      </c>
      <c r="AR84">
        <v>229764</v>
      </c>
      <c r="AS84">
        <v>5646</v>
      </c>
      <c r="AT84">
        <v>0</v>
      </c>
      <c r="AU84">
        <v>748906</v>
      </c>
      <c r="AV84">
        <v>0</v>
      </c>
      <c r="AW84">
        <v>0</v>
      </c>
      <c r="AX84">
        <v>1847</v>
      </c>
      <c r="AY84">
        <v>326759</v>
      </c>
      <c r="AZ84">
        <v>1051926</v>
      </c>
    </row>
    <row r="85" spans="1:52" x14ac:dyDescent="0.3">
      <c r="A85">
        <v>634</v>
      </c>
      <c r="D85">
        <v>0</v>
      </c>
      <c r="E85">
        <v>0</v>
      </c>
      <c r="F85">
        <v>0</v>
      </c>
      <c r="G85">
        <v>0</v>
      </c>
      <c r="H85">
        <v>0</v>
      </c>
      <c r="I85">
        <v>0</v>
      </c>
      <c r="J85">
        <v>0</v>
      </c>
      <c r="K85">
        <v>0</v>
      </c>
      <c r="L85">
        <v>0</v>
      </c>
      <c r="M85">
        <v>249000</v>
      </c>
      <c r="N85">
        <v>0</v>
      </c>
      <c r="O85">
        <v>0</v>
      </c>
      <c r="P85">
        <v>0</v>
      </c>
      <c r="Q85">
        <v>0</v>
      </c>
      <c r="R85">
        <v>0</v>
      </c>
      <c r="S85">
        <v>0</v>
      </c>
      <c r="T85">
        <v>23000</v>
      </c>
      <c r="U85">
        <v>0</v>
      </c>
      <c r="V85">
        <v>0</v>
      </c>
      <c r="W85">
        <v>0</v>
      </c>
      <c r="X85">
        <v>0</v>
      </c>
      <c r="Y85">
        <v>0</v>
      </c>
      <c r="Z85">
        <v>0</v>
      </c>
      <c r="AA85">
        <v>0</v>
      </c>
      <c r="AB85">
        <v>0</v>
      </c>
      <c r="AC85">
        <v>0</v>
      </c>
      <c r="AD85">
        <v>0</v>
      </c>
      <c r="AE85">
        <v>0</v>
      </c>
      <c r="AF85">
        <v>0</v>
      </c>
      <c r="AG85">
        <v>0</v>
      </c>
      <c r="AH85">
        <v>0</v>
      </c>
      <c r="AI85">
        <v>0</v>
      </c>
      <c r="AJ85">
        <v>0</v>
      </c>
      <c r="AK85">
        <v>56000</v>
      </c>
      <c r="AL85">
        <v>0</v>
      </c>
      <c r="AM85">
        <v>0</v>
      </c>
      <c r="AN85">
        <v>143737</v>
      </c>
      <c r="AO85">
        <v>0</v>
      </c>
      <c r="AP85">
        <v>0</v>
      </c>
      <c r="AQ85">
        <v>0</v>
      </c>
      <c r="AR85">
        <v>0</v>
      </c>
      <c r="AS85">
        <v>0</v>
      </c>
      <c r="AT85">
        <v>0</v>
      </c>
      <c r="AU85">
        <v>0</v>
      </c>
      <c r="AV85">
        <v>0</v>
      </c>
      <c r="AW85">
        <v>0</v>
      </c>
      <c r="AX85">
        <v>0</v>
      </c>
      <c r="AY85">
        <v>0</v>
      </c>
      <c r="AZ85">
        <v>0</v>
      </c>
    </row>
    <row r="86" spans="1:52" x14ac:dyDescent="0.3">
      <c r="A86">
        <v>635</v>
      </c>
      <c r="D86">
        <v>0</v>
      </c>
      <c r="E86">
        <v>0</v>
      </c>
      <c r="F86">
        <v>95488</v>
      </c>
      <c r="G86">
        <v>0</v>
      </c>
      <c r="H86">
        <v>60000</v>
      </c>
      <c r="I86">
        <v>264249</v>
      </c>
      <c r="J86">
        <v>956033</v>
      </c>
      <c r="K86">
        <v>181042</v>
      </c>
      <c r="L86">
        <v>0</v>
      </c>
      <c r="M86">
        <v>25000</v>
      </c>
      <c r="N86">
        <v>0</v>
      </c>
      <c r="O86">
        <v>0</v>
      </c>
      <c r="P86">
        <v>1485359</v>
      </c>
      <c r="Q86">
        <v>0</v>
      </c>
      <c r="R86">
        <v>0</v>
      </c>
      <c r="S86">
        <v>36385</v>
      </c>
      <c r="T86">
        <v>0</v>
      </c>
      <c r="U86">
        <v>612967</v>
      </c>
      <c r="V86">
        <v>38635</v>
      </c>
      <c r="W86">
        <v>0</v>
      </c>
      <c r="X86">
        <v>0</v>
      </c>
      <c r="Y86">
        <v>2500</v>
      </c>
      <c r="Z86">
        <v>0</v>
      </c>
      <c r="AA86">
        <v>0</v>
      </c>
      <c r="AB86">
        <v>0</v>
      </c>
      <c r="AC86">
        <v>112097</v>
      </c>
      <c r="AD86">
        <v>0</v>
      </c>
      <c r="AE86">
        <v>0</v>
      </c>
      <c r="AF86">
        <v>466074</v>
      </c>
      <c r="AG86">
        <v>543784</v>
      </c>
      <c r="AH86">
        <v>74132</v>
      </c>
      <c r="AI86">
        <v>0</v>
      </c>
      <c r="AJ86">
        <v>5510</v>
      </c>
      <c r="AK86">
        <v>0</v>
      </c>
      <c r="AL86">
        <v>0</v>
      </c>
      <c r="AM86">
        <v>249702</v>
      </c>
      <c r="AN86">
        <v>7917</v>
      </c>
      <c r="AO86">
        <v>0</v>
      </c>
      <c r="AP86">
        <v>5487</v>
      </c>
      <c r="AQ86">
        <v>0</v>
      </c>
      <c r="AR86">
        <v>0</v>
      </c>
      <c r="AS86">
        <v>0</v>
      </c>
      <c r="AT86">
        <v>0</v>
      </c>
      <c r="AU86">
        <v>0</v>
      </c>
      <c r="AV86">
        <v>0</v>
      </c>
      <c r="AW86">
        <v>0</v>
      </c>
      <c r="AX86">
        <v>0</v>
      </c>
      <c r="AY86">
        <v>11821</v>
      </c>
      <c r="AZ86">
        <v>7891</v>
      </c>
    </row>
    <row r="87" spans="1:52" x14ac:dyDescent="0.3">
      <c r="A87">
        <v>636</v>
      </c>
      <c r="D87">
        <v>0</v>
      </c>
      <c r="E87">
        <v>0</v>
      </c>
      <c r="F87">
        <v>0</v>
      </c>
      <c r="G87">
        <v>0</v>
      </c>
      <c r="H87">
        <v>0</v>
      </c>
      <c r="I87">
        <v>0</v>
      </c>
      <c r="J87">
        <v>0</v>
      </c>
      <c r="K87">
        <v>0</v>
      </c>
      <c r="L87">
        <v>0</v>
      </c>
      <c r="M87">
        <v>149369</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row>
    <row r="88" spans="1:52" x14ac:dyDescent="0.3">
      <c r="A88">
        <v>637</v>
      </c>
      <c r="D88">
        <v>0</v>
      </c>
      <c r="E88">
        <v>688705</v>
      </c>
      <c r="F88">
        <v>214246</v>
      </c>
      <c r="G88">
        <v>0</v>
      </c>
      <c r="H88">
        <v>7613027</v>
      </c>
      <c r="I88">
        <v>0</v>
      </c>
      <c r="J88">
        <v>3861143</v>
      </c>
      <c r="K88">
        <v>0</v>
      </c>
      <c r="L88">
        <v>0</v>
      </c>
      <c r="M88">
        <v>0</v>
      </c>
      <c r="N88">
        <v>932049</v>
      </c>
      <c r="O88">
        <v>0</v>
      </c>
      <c r="P88">
        <v>7361882</v>
      </c>
      <c r="Q88">
        <v>86208</v>
      </c>
      <c r="R88">
        <v>0</v>
      </c>
      <c r="S88">
        <v>368616</v>
      </c>
      <c r="T88">
        <v>0</v>
      </c>
      <c r="U88">
        <v>2391419</v>
      </c>
      <c r="V88">
        <v>232092</v>
      </c>
      <c r="W88">
        <v>0</v>
      </c>
      <c r="X88">
        <v>194029</v>
      </c>
      <c r="Y88">
        <v>0</v>
      </c>
      <c r="Z88">
        <v>54700</v>
      </c>
      <c r="AA88">
        <v>0</v>
      </c>
      <c r="AB88">
        <v>0</v>
      </c>
      <c r="AC88">
        <v>0</v>
      </c>
      <c r="AD88">
        <v>479874</v>
      </c>
      <c r="AE88">
        <v>0</v>
      </c>
      <c r="AF88">
        <v>0</v>
      </c>
      <c r="AG88">
        <v>2360706</v>
      </c>
      <c r="AH88">
        <v>0</v>
      </c>
      <c r="AI88">
        <v>0</v>
      </c>
      <c r="AJ88">
        <v>452318</v>
      </c>
      <c r="AK88">
        <v>0</v>
      </c>
      <c r="AL88">
        <v>0</v>
      </c>
      <c r="AM88">
        <v>0</v>
      </c>
      <c r="AN88">
        <v>0</v>
      </c>
      <c r="AO88">
        <v>683814</v>
      </c>
      <c r="AP88">
        <v>210665</v>
      </c>
      <c r="AQ88">
        <v>158043</v>
      </c>
      <c r="AR88">
        <v>50355</v>
      </c>
      <c r="AS88">
        <v>0</v>
      </c>
      <c r="AT88">
        <v>0</v>
      </c>
      <c r="AU88">
        <v>381873</v>
      </c>
      <c r="AV88">
        <v>0</v>
      </c>
      <c r="AW88">
        <v>0</v>
      </c>
      <c r="AX88">
        <v>630</v>
      </c>
      <c r="AY88">
        <v>79750</v>
      </c>
      <c r="AZ88">
        <v>0</v>
      </c>
    </row>
    <row r="89" spans="1:52" x14ac:dyDescent="0.3">
      <c r="A89">
        <v>638</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row>
    <row r="90" spans="1:52" x14ac:dyDescent="0.3">
      <c r="A90">
        <v>383</v>
      </c>
      <c r="D90">
        <v>0</v>
      </c>
      <c r="E90">
        <v>0</v>
      </c>
      <c r="F90">
        <v>0</v>
      </c>
      <c r="G90">
        <v>0</v>
      </c>
      <c r="H90">
        <v>0</v>
      </c>
      <c r="I90">
        <v>0</v>
      </c>
      <c r="J90">
        <v>1189459</v>
      </c>
      <c r="K90">
        <v>0</v>
      </c>
      <c r="L90">
        <v>0</v>
      </c>
      <c r="M90">
        <v>0</v>
      </c>
      <c r="N90">
        <v>0</v>
      </c>
      <c r="O90">
        <v>0</v>
      </c>
      <c r="P90">
        <v>371421</v>
      </c>
      <c r="Q90">
        <v>0</v>
      </c>
      <c r="R90">
        <v>0</v>
      </c>
      <c r="S90">
        <v>0</v>
      </c>
      <c r="T90">
        <v>0</v>
      </c>
      <c r="U90">
        <v>28680</v>
      </c>
      <c r="V90">
        <v>36831</v>
      </c>
      <c r="W90">
        <v>0</v>
      </c>
      <c r="X90">
        <v>12878</v>
      </c>
      <c r="Y90">
        <v>0</v>
      </c>
      <c r="Z90">
        <v>37484</v>
      </c>
      <c r="AA90">
        <v>0</v>
      </c>
      <c r="AB90">
        <v>0</v>
      </c>
      <c r="AC90">
        <v>0</v>
      </c>
      <c r="AD90">
        <v>0</v>
      </c>
      <c r="AE90">
        <v>102201</v>
      </c>
      <c r="AF90">
        <v>0</v>
      </c>
      <c r="AG90">
        <v>0</v>
      </c>
      <c r="AH90">
        <v>3987</v>
      </c>
      <c r="AI90">
        <v>0</v>
      </c>
      <c r="AJ90">
        <v>0</v>
      </c>
      <c r="AK90">
        <v>0</v>
      </c>
      <c r="AL90">
        <v>970</v>
      </c>
      <c r="AM90">
        <v>0</v>
      </c>
      <c r="AN90">
        <v>0</v>
      </c>
      <c r="AO90">
        <v>0</v>
      </c>
      <c r="AP90">
        <v>0</v>
      </c>
      <c r="AQ90">
        <v>0</v>
      </c>
      <c r="AR90">
        <v>0</v>
      </c>
      <c r="AS90">
        <v>0</v>
      </c>
      <c r="AT90">
        <v>0</v>
      </c>
      <c r="AU90">
        <v>0</v>
      </c>
      <c r="AV90">
        <v>0</v>
      </c>
      <c r="AW90">
        <v>0</v>
      </c>
      <c r="AX90">
        <v>0</v>
      </c>
      <c r="AY90">
        <v>25351</v>
      </c>
      <c r="AZ90">
        <v>0</v>
      </c>
    </row>
    <row r="91" spans="1:52" x14ac:dyDescent="0.3">
      <c r="A91">
        <v>349</v>
      </c>
      <c r="D91">
        <v>3550383</v>
      </c>
      <c r="E91">
        <v>6039432</v>
      </c>
      <c r="F91">
        <v>12772973</v>
      </c>
      <c r="G91">
        <v>85615743</v>
      </c>
      <c r="H91">
        <v>115834285</v>
      </c>
      <c r="I91">
        <v>13619696</v>
      </c>
      <c r="J91">
        <v>352683466</v>
      </c>
      <c r="K91">
        <v>9160819</v>
      </c>
      <c r="L91">
        <v>0</v>
      </c>
      <c r="M91">
        <v>16120079</v>
      </c>
      <c r="N91">
        <v>10660470</v>
      </c>
      <c r="O91">
        <v>0</v>
      </c>
      <c r="P91">
        <v>343594261</v>
      </c>
      <c r="Q91">
        <v>1380080</v>
      </c>
      <c r="R91">
        <v>2779357</v>
      </c>
      <c r="S91">
        <v>4386800</v>
      </c>
      <c r="T91">
        <v>1520293</v>
      </c>
      <c r="U91">
        <v>132181057</v>
      </c>
      <c r="V91">
        <v>11414065</v>
      </c>
      <c r="W91">
        <v>24545</v>
      </c>
      <c r="X91">
        <v>10825451</v>
      </c>
      <c r="Y91">
        <v>20517622</v>
      </c>
      <c r="Z91">
        <v>2422586</v>
      </c>
      <c r="AA91">
        <v>16799798</v>
      </c>
      <c r="AB91">
        <v>36422</v>
      </c>
      <c r="AC91">
        <v>73113561</v>
      </c>
      <c r="AD91">
        <v>3566734</v>
      </c>
      <c r="AE91">
        <v>2120920</v>
      </c>
      <c r="AF91">
        <v>81950781</v>
      </c>
      <c r="AG91">
        <v>122744192</v>
      </c>
      <c r="AH91">
        <v>14035395</v>
      </c>
      <c r="AI91">
        <v>0</v>
      </c>
      <c r="AJ91">
        <v>14700462</v>
      </c>
      <c r="AK91">
        <v>1637573</v>
      </c>
      <c r="AL91">
        <v>48905</v>
      </c>
      <c r="AM91">
        <v>38489623</v>
      </c>
      <c r="AN91">
        <v>4557115</v>
      </c>
      <c r="AO91">
        <v>10561690</v>
      </c>
      <c r="AP91">
        <v>373077</v>
      </c>
      <c r="AQ91">
        <v>655953</v>
      </c>
      <c r="AR91">
        <v>7293673</v>
      </c>
      <c r="AS91">
        <v>12860</v>
      </c>
      <c r="AT91">
        <v>0</v>
      </c>
      <c r="AU91">
        <v>13979526</v>
      </c>
      <c r="AV91">
        <v>0</v>
      </c>
      <c r="AW91">
        <v>0</v>
      </c>
      <c r="AX91">
        <v>1847</v>
      </c>
      <c r="AY91">
        <v>731011</v>
      </c>
      <c r="AZ91">
        <v>7096215</v>
      </c>
    </row>
    <row r="92" spans="1:52" x14ac:dyDescent="0.3">
      <c r="A92">
        <v>375</v>
      </c>
      <c r="D92">
        <v>2216750</v>
      </c>
      <c r="E92">
        <v>8004088</v>
      </c>
      <c r="F92">
        <v>8317033</v>
      </c>
      <c r="G92">
        <v>58549092</v>
      </c>
      <c r="H92">
        <v>67107474</v>
      </c>
      <c r="I92">
        <v>19835206</v>
      </c>
      <c r="J92">
        <v>59241443</v>
      </c>
      <c r="K92">
        <v>6469831</v>
      </c>
      <c r="L92">
        <v>0</v>
      </c>
      <c r="M92">
        <v>1699270</v>
      </c>
      <c r="N92">
        <v>5676093</v>
      </c>
      <c r="O92">
        <v>0</v>
      </c>
      <c r="P92">
        <v>18967262</v>
      </c>
      <c r="Q92">
        <v>1493312</v>
      </c>
      <c r="R92">
        <v>56332</v>
      </c>
      <c r="S92">
        <v>6714214</v>
      </c>
      <c r="T92">
        <v>835294</v>
      </c>
      <c r="U92">
        <v>20003777</v>
      </c>
      <c r="V92">
        <v>3878893</v>
      </c>
      <c r="W92">
        <v>652094</v>
      </c>
      <c r="X92">
        <v>2752873</v>
      </c>
      <c r="Y92">
        <v>3111611</v>
      </c>
      <c r="Z92">
        <v>751522</v>
      </c>
      <c r="AA92">
        <v>2228294</v>
      </c>
      <c r="AB92">
        <v>1178416</v>
      </c>
      <c r="AC92">
        <v>9664112</v>
      </c>
      <c r="AD92">
        <v>3510307</v>
      </c>
      <c r="AE92">
        <v>429072</v>
      </c>
      <c r="AF92">
        <v>37673521</v>
      </c>
      <c r="AG92">
        <v>15645655</v>
      </c>
      <c r="AH92">
        <v>20407453</v>
      </c>
      <c r="AI92">
        <v>0</v>
      </c>
      <c r="AJ92">
        <v>9547420</v>
      </c>
      <c r="AK92">
        <v>614279</v>
      </c>
      <c r="AL92">
        <v>1307737</v>
      </c>
      <c r="AM92">
        <v>28213193</v>
      </c>
      <c r="AN92">
        <v>3773498</v>
      </c>
      <c r="AO92">
        <v>8635622</v>
      </c>
      <c r="AP92">
        <v>2295520</v>
      </c>
      <c r="AQ92">
        <v>2366124</v>
      </c>
      <c r="AR92">
        <v>909190</v>
      </c>
      <c r="AS92">
        <v>328576</v>
      </c>
      <c r="AT92">
        <v>0</v>
      </c>
      <c r="AU92">
        <v>12603138</v>
      </c>
      <c r="AV92">
        <v>0</v>
      </c>
      <c r="AW92">
        <v>0</v>
      </c>
      <c r="AX92">
        <v>38698</v>
      </c>
      <c r="AY92">
        <v>0</v>
      </c>
      <c r="AZ92">
        <v>1975375</v>
      </c>
    </row>
    <row r="93" spans="1:52" x14ac:dyDescent="0.3">
      <c r="A93">
        <v>83</v>
      </c>
      <c r="D93">
        <v>11024110</v>
      </c>
      <c r="E93">
        <v>20494987</v>
      </c>
      <c r="F93">
        <v>28980703</v>
      </c>
      <c r="G93">
        <v>95056559</v>
      </c>
      <c r="H93">
        <v>473746339</v>
      </c>
      <c r="I93">
        <v>159074961</v>
      </c>
      <c r="J93">
        <v>616477942</v>
      </c>
      <c r="K93">
        <v>40774095</v>
      </c>
      <c r="L93">
        <v>0</v>
      </c>
      <c r="M93">
        <v>15767056</v>
      </c>
      <c r="N93">
        <v>23011869</v>
      </c>
      <c r="O93">
        <v>0</v>
      </c>
      <c r="P93">
        <v>584751715</v>
      </c>
      <c r="Q93">
        <v>3433292</v>
      </c>
      <c r="R93">
        <v>2398878</v>
      </c>
      <c r="S93">
        <v>23977191</v>
      </c>
      <c r="T93">
        <v>2159467</v>
      </c>
      <c r="U93">
        <v>203766456</v>
      </c>
      <c r="V93">
        <v>12440100</v>
      </c>
      <c r="W93">
        <v>2284351</v>
      </c>
      <c r="X93">
        <v>13256167</v>
      </c>
      <c r="Y93">
        <v>24693765</v>
      </c>
      <c r="Z93">
        <v>6533337</v>
      </c>
      <c r="AA93">
        <v>6742786</v>
      </c>
      <c r="AB93">
        <v>2853629</v>
      </c>
      <c r="AC93">
        <v>41575082</v>
      </c>
      <c r="AD93">
        <v>10529961</v>
      </c>
      <c r="AE93">
        <v>804611</v>
      </c>
      <c r="AF93">
        <v>167309905</v>
      </c>
      <c r="AG93">
        <v>279510387</v>
      </c>
      <c r="AH93">
        <v>116679233</v>
      </c>
      <c r="AI93">
        <v>0</v>
      </c>
      <c r="AJ93">
        <v>42007561</v>
      </c>
      <c r="AK93">
        <v>5307779</v>
      </c>
      <c r="AL93">
        <v>1852243</v>
      </c>
      <c r="AM93">
        <v>55117195</v>
      </c>
      <c r="AN93">
        <v>10331247</v>
      </c>
      <c r="AO93">
        <v>23179341</v>
      </c>
      <c r="AP93">
        <v>6404391</v>
      </c>
      <c r="AQ93">
        <v>6480424</v>
      </c>
      <c r="AR93">
        <v>4586797</v>
      </c>
      <c r="AS93">
        <v>1293015</v>
      </c>
      <c r="AT93">
        <v>0</v>
      </c>
      <c r="AU93">
        <v>38713910</v>
      </c>
      <c r="AV93">
        <v>10915271</v>
      </c>
      <c r="AW93">
        <v>0</v>
      </c>
      <c r="AX93">
        <v>128115</v>
      </c>
      <c r="AY93">
        <v>11493301</v>
      </c>
      <c r="AZ93">
        <v>21827072</v>
      </c>
    </row>
    <row r="94" spans="1:52" x14ac:dyDescent="0.3">
      <c r="D94" t="e">
        <v>#N/A</v>
      </c>
      <c r="E94" t="e">
        <v>#N/A</v>
      </c>
      <c r="F94" t="e">
        <v>#N/A</v>
      </c>
      <c r="G94" t="e">
        <v>#N/A</v>
      </c>
      <c r="H94" t="e">
        <v>#N/A</v>
      </c>
      <c r="I94" t="e">
        <v>#N/A</v>
      </c>
      <c r="J94" t="e">
        <v>#N/A</v>
      </c>
      <c r="K94" t="e">
        <v>#N/A</v>
      </c>
      <c r="L94" t="e">
        <v>#N/A</v>
      </c>
      <c r="M94" t="e">
        <v>#N/A</v>
      </c>
      <c r="N94" t="e">
        <v>#N/A</v>
      </c>
      <c r="O94" t="e">
        <v>#N/A</v>
      </c>
      <c r="P94" t="e">
        <v>#N/A</v>
      </c>
      <c r="Q94" t="e">
        <v>#N/A</v>
      </c>
      <c r="R94" t="e">
        <v>#N/A</v>
      </c>
      <c r="S94" t="e">
        <v>#N/A</v>
      </c>
      <c r="T94" t="e">
        <v>#N/A</v>
      </c>
      <c r="U94" t="e">
        <v>#N/A</v>
      </c>
      <c r="V94" t="e">
        <v>#N/A</v>
      </c>
      <c r="W94" t="e">
        <v>#N/A</v>
      </c>
      <c r="X94" t="e">
        <v>#N/A</v>
      </c>
      <c r="Y94" t="e">
        <v>#N/A</v>
      </c>
      <c r="Z94" t="e">
        <v>#N/A</v>
      </c>
      <c r="AA94" t="e">
        <v>#N/A</v>
      </c>
      <c r="AB94" t="e">
        <v>#N/A</v>
      </c>
      <c r="AC94" t="e">
        <v>#N/A</v>
      </c>
      <c r="AD94" t="e">
        <v>#N/A</v>
      </c>
      <c r="AE94" t="e">
        <v>#N/A</v>
      </c>
      <c r="AF94" t="e">
        <v>#N/A</v>
      </c>
      <c r="AG94" t="e">
        <v>#N/A</v>
      </c>
      <c r="AH94" t="e">
        <v>#N/A</v>
      </c>
      <c r="AI94" t="e">
        <v>#N/A</v>
      </c>
      <c r="AJ94" t="e">
        <v>#N/A</v>
      </c>
      <c r="AK94" t="e">
        <v>#N/A</v>
      </c>
      <c r="AL94" t="e">
        <v>#N/A</v>
      </c>
      <c r="AM94" t="e">
        <v>#N/A</v>
      </c>
      <c r="AN94" t="e">
        <v>#N/A</v>
      </c>
      <c r="AO94" t="e">
        <v>#N/A</v>
      </c>
      <c r="AP94" t="e">
        <v>#N/A</v>
      </c>
      <c r="AQ94" t="e">
        <v>#N/A</v>
      </c>
      <c r="AR94" t="e">
        <v>#N/A</v>
      </c>
      <c r="AS94" t="e">
        <v>#N/A</v>
      </c>
      <c r="AT94" t="e">
        <v>#N/A</v>
      </c>
      <c r="AU94" t="e">
        <v>#N/A</v>
      </c>
      <c r="AV94" t="e">
        <v>#N/A</v>
      </c>
      <c r="AW94" t="e">
        <v>#N/A</v>
      </c>
      <c r="AX94" t="e">
        <v>#N/A</v>
      </c>
      <c r="AY94" t="e">
        <v>#N/A</v>
      </c>
      <c r="AZ94" t="e">
        <v>#N/A</v>
      </c>
    </row>
    <row r="95" spans="1:52" x14ac:dyDescent="0.3">
      <c r="A95">
        <v>90</v>
      </c>
      <c r="D95">
        <v>0</v>
      </c>
      <c r="E95">
        <v>0</v>
      </c>
      <c r="F95">
        <v>0</v>
      </c>
      <c r="G95">
        <v>0</v>
      </c>
      <c r="H95">
        <v>0</v>
      </c>
      <c r="I95">
        <v>0</v>
      </c>
      <c r="J95">
        <v>0</v>
      </c>
      <c r="K95">
        <v>0</v>
      </c>
      <c r="L95">
        <v>0</v>
      </c>
      <c r="M95">
        <v>0</v>
      </c>
      <c r="N95">
        <v>0</v>
      </c>
      <c r="O95">
        <v>0</v>
      </c>
      <c r="P95">
        <v>97768274</v>
      </c>
      <c r="Q95">
        <v>0</v>
      </c>
      <c r="R95">
        <v>0</v>
      </c>
      <c r="S95">
        <v>0</v>
      </c>
      <c r="T95">
        <v>0</v>
      </c>
      <c r="U95">
        <v>50641660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row>
    <row r="96" spans="1:52" x14ac:dyDescent="0.3">
      <c r="A96">
        <v>91</v>
      </c>
      <c r="D96">
        <v>0</v>
      </c>
      <c r="E96">
        <v>0</v>
      </c>
      <c r="F96">
        <v>0</v>
      </c>
      <c r="G96">
        <v>0</v>
      </c>
      <c r="H96">
        <v>0</v>
      </c>
      <c r="I96">
        <v>0</v>
      </c>
      <c r="J96">
        <v>0</v>
      </c>
      <c r="K96">
        <v>0</v>
      </c>
      <c r="L96">
        <v>0</v>
      </c>
      <c r="M96">
        <v>0</v>
      </c>
      <c r="N96">
        <v>0</v>
      </c>
      <c r="O96">
        <v>0</v>
      </c>
      <c r="P96">
        <v>23526301</v>
      </c>
      <c r="Q96">
        <v>0</v>
      </c>
      <c r="R96">
        <v>0</v>
      </c>
      <c r="S96">
        <v>0</v>
      </c>
      <c r="T96">
        <v>0</v>
      </c>
      <c r="U96">
        <v>17523224</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row>
    <row r="97" spans="1:52" x14ac:dyDescent="0.3">
      <c r="A97">
        <v>581</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row>
    <row r="98" spans="1:52" x14ac:dyDescent="0.3">
      <c r="A98">
        <v>511</v>
      </c>
      <c r="D98">
        <v>0</v>
      </c>
      <c r="E98">
        <v>0</v>
      </c>
      <c r="F98">
        <v>0</v>
      </c>
      <c r="G98">
        <v>0</v>
      </c>
      <c r="H98">
        <v>0</v>
      </c>
      <c r="I98">
        <v>0</v>
      </c>
      <c r="J98">
        <v>0</v>
      </c>
      <c r="K98">
        <v>0</v>
      </c>
      <c r="L98">
        <v>0</v>
      </c>
      <c r="M98">
        <v>0</v>
      </c>
      <c r="N98">
        <v>0</v>
      </c>
      <c r="O98">
        <v>0</v>
      </c>
      <c r="P98">
        <v>14805615</v>
      </c>
      <c r="Q98">
        <v>0</v>
      </c>
      <c r="R98">
        <v>0</v>
      </c>
      <c r="S98">
        <v>0</v>
      </c>
      <c r="T98">
        <v>0</v>
      </c>
      <c r="U98">
        <v>7858244</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row>
    <row r="99" spans="1:52" x14ac:dyDescent="0.3">
      <c r="A99">
        <v>657</v>
      </c>
      <c r="D99">
        <v>0</v>
      </c>
      <c r="E99">
        <v>0</v>
      </c>
      <c r="F99">
        <v>0</v>
      </c>
      <c r="G99">
        <v>0</v>
      </c>
      <c r="H99">
        <v>0</v>
      </c>
      <c r="I99">
        <v>0</v>
      </c>
      <c r="J99">
        <v>0</v>
      </c>
      <c r="K99">
        <v>0</v>
      </c>
      <c r="L99">
        <v>0</v>
      </c>
      <c r="M99">
        <v>0</v>
      </c>
      <c r="N99">
        <v>0</v>
      </c>
      <c r="O99">
        <v>0</v>
      </c>
      <c r="P99">
        <v>255853222</v>
      </c>
      <c r="Q99">
        <v>0</v>
      </c>
      <c r="R99">
        <v>0</v>
      </c>
      <c r="S99">
        <v>0</v>
      </c>
      <c r="T99">
        <v>0</v>
      </c>
      <c r="U99">
        <v>80770486</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row>
    <row r="100" spans="1:52" x14ac:dyDescent="0.3">
      <c r="A100">
        <v>658</v>
      </c>
      <c r="D100">
        <v>0</v>
      </c>
      <c r="E100">
        <v>0</v>
      </c>
      <c r="F100">
        <v>0</v>
      </c>
      <c r="G100">
        <v>0</v>
      </c>
      <c r="H100">
        <v>0</v>
      </c>
      <c r="I100">
        <v>0</v>
      </c>
      <c r="J100">
        <v>0</v>
      </c>
      <c r="K100">
        <v>0</v>
      </c>
      <c r="L100">
        <v>0</v>
      </c>
      <c r="M100">
        <v>0</v>
      </c>
      <c r="N100">
        <v>0</v>
      </c>
      <c r="O100">
        <v>0</v>
      </c>
      <c r="P100">
        <v>90714237</v>
      </c>
      <c r="Q100">
        <v>0</v>
      </c>
      <c r="R100">
        <v>0</v>
      </c>
      <c r="S100">
        <v>0</v>
      </c>
      <c r="T100">
        <v>0</v>
      </c>
      <c r="U100">
        <v>3576347</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row>
    <row r="101" spans="1:52" x14ac:dyDescent="0.3">
      <c r="A101">
        <v>382</v>
      </c>
      <c r="D101">
        <v>0</v>
      </c>
      <c r="E101">
        <v>0</v>
      </c>
      <c r="F101">
        <v>0</v>
      </c>
      <c r="G101">
        <v>0</v>
      </c>
      <c r="H101">
        <v>0</v>
      </c>
      <c r="I101">
        <v>0</v>
      </c>
      <c r="J101">
        <v>0</v>
      </c>
      <c r="K101">
        <v>0</v>
      </c>
      <c r="L101">
        <v>0</v>
      </c>
      <c r="M101">
        <v>0</v>
      </c>
      <c r="N101">
        <v>0</v>
      </c>
      <c r="O101">
        <v>0</v>
      </c>
      <c r="P101">
        <v>588520651</v>
      </c>
      <c r="Q101">
        <v>0</v>
      </c>
      <c r="R101">
        <v>0</v>
      </c>
      <c r="S101">
        <v>0</v>
      </c>
      <c r="T101">
        <v>0</v>
      </c>
      <c r="U101">
        <v>271431309</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row>
    <row r="102" spans="1:52" x14ac:dyDescent="0.3">
      <c r="A102">
        <v>360</v>
      </c>
      <c r="D102">
        <v>0</v>
      </c>
      <c r="E102">
        <v>0</v>
      </c>
      <c r="F102">
        <v>0</v>
      </c>
      <c r="G102">
        <v>0</v>
      </c>
      <c r="H102">
        <v>0</v>
      </c>
      <c r="I102">
        <v>0</v>
      </c>
      <c r="J102">
        <v>0</v>
      </c>
      <c r="K102">
        <v>0</v>
      </c>
      <c r="L102">
        <v>0</v>
      </c>
      <c r="M102">
        <v>0</v>
      </c>
      <c r="N102">
        <v>0</v>
      </c>
      <c r="O102">
        <v>0</v>
      </c>
      <c r="P102">
        <v>82165057</v>
      </c>
      <c r="Q102">
        <v>0</v>
      </c>
      <c r="R102">
        <v>0</v>
      </c>
      <c r="S102">
        <v>0</v>
      </c>
      <c r="T102">
        <v>0</v>
      </c>
      <c r="U102">
        <v>112400172</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row>
    <row r="103" spans="1:52" x14ac:dyDescent="0.3">
      <c r="A103">
        <v>580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row>
    <row r="104" spans="1:52" x14ac:dyDescent="0.3">
      <c r="A104">
        <v>639</v>
      </c>
      <c r="D104">
        <v>0</v>
      </c>
      <c r="E104">
        <v>0</v>
      </c>
      <c r="F104">
        <v>0</v>
      </c>
      <c r="G104">
        <v>0</v>
      </c>
      <c r="H104">
        <v>0</v>
      </c>
      <c r="I104">
        <v>0</v>
      </c>
      <c r="J104">
        <v>0</v>
      </c>
      <c r="K104">
        <v>0</v>
      </c>
      <c r="L104">
        <v>0</v>
      </c>
      <c r="M104">
        <v>0</v>
      </c>
      <c r="N104">
        <v>0</v>
      </c>
      <c r="O104">
        <v>0</v>
      </c>
      <c r="P104">
        <v>82165057</v>
      </c>
      <c r="Q104">
        <v>0</v>
      </c>
      <c r="R104">
        <v>0</v>
      </c>
      <c r="S104">
        <v>0</v>
      </c>
      <c r="T104">
        <v>0</v>
      </c>
      <c r="U104">
        <v>22154045</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row>
    <row r="105" spans="1:52" x14ac:dyDescent="0.3">
      <c r="A105">
        <v>640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row>
    <row r="106" spans="1:52" x14ac:dyDescent="0.3">
      <c r="A106">
        <v>641</v>
      </c>
      <c r="D106">
        <v>0</v>
      </c>
      <c r="E106">
        <v>0</v>
      </c>
      <c r="F106">
        <v>0</v>
      </c>
      <c r="G106">
        <v>0</v>
      </c>
      <c r="H106">
        <v>0</v>
      </c>
      <c r="I106">
        <v>0</v>
      </c>
      <c r="J106">
        <v>0</v>
      </c>
      <c r="K106">
        <v>0</v>
      </c>
      <c r="L106">
        <v>0</v>
      </c>
      <c r="M106">
        <v>0</v>
      </c>
      <c r="N106">
        <v>0</v>
      </c>
      <c r="O106">
        <v>0</v>
      </c>
      <c r="P106">
        <v>1599974</v>
      </c>
      <c r="Q106">
        <v>0</v>
      </c>
      <c r="R106">
        <v>0</v>
      </c>
      <c r="S106">
        <v>0</v>
      </c>
      <c r="T106">
        <v>0</v>
      </c>
      <c r="U106">
        <v>661979</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row>
    <row r="107" spans="1:52" x14ac:dyDescent="0.3">
      <c r="A107">
        <v>642</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row>
    <row r="108" spans="1:52" x14ac:dyDescent="0.3">
      <c r="A108">
        <v>643</v>
      </c>
      <c r="D108">
        <v>0</v>
      </c>
      <c r="E108">
        <v>0</v>
      </c>
      <c r="F108">
        <v>0</v>
      </c>
      <c r="G108">
        <v>0</v>
      </c>
      <c r="H108">
        <v>0</v>
      </c>
      <c r="I108">
        <v>0</v>
      </c>
      <c r="J108">
        <v>0</v>
      </c>
      <c r="K108">
        <v>0</v>
      </c>
      <c r="L108">
        <v>0</v>
      </c>
      <c r="M108">
        <v>0</v>
      </c>
      <c r="N108">
        <v>0</v>
      </c>
      <c r="O108">
        <v>0</v>
      </c>
      <c r="P108">
        <v>12000325</v>
      </c>
      <c r="Q108">
        <v>0</v>
      </c>
      <c r="R108">
        <v>0</v>
      </c>
      <c r="S108">
        <v>0</v>
      </c>
      <c r="T108">
        <v>0</v>
      </c>
      <c r="U108">
        <v>3576347</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row>
    <row r="109" spans="1:52" x14ac:dyDescent="0.3">
      <c r="A109">
        <v>644</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row>
    <row r="110" spans="1:52" x14ac:dyDescent="0.3">
      <c r="A110">
        <v>384</v>
      </c>
      <c r="D110">
        <v>0</v>
      </c>
      <c r="E110">
        <v>0</v>
      </c>
      <c r="F110">
        <v>0</v>
      </c>
      <c r="G110">
        <v>0</v>
      </c>
      <c r="H110">
        <v>0</v>
      </c>
      <c r="I110">
        <v>0</v>
      </c>
      <c r="J110">
        <v>0</v>
      </c>
      <c r="K110">
        <v>0</v>
      </c>
      <c r="L110">
        <v>0</v>
      </c>
      <c r="M110">
        <v>0</v>
      </c>
      <c r="N110">
        <v>0</v>
      </c>
      <c r="O110">
        <v>0</v>
      </c>
      <c r="P110">
        <v>1708350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row>
    <row r="111" spans="1:52" x14ac:dyDescent="0.3">
      <c r="A111">
        <v>361</v>
      </c>
      <c r="D111">
        <v>0</v>
      </c>
      <c r="E111">
        <v>0</v>
      </c>
      <c r="F111">
        <v>0</v>
      </c>
      <c r="G111">
        <v>0</v>
      </c>
      <c r="H111">
        <v>0</v>
      </c>
      <c r="I111">
        <v>0</v>
      </c>
      <c r="J111">
        <v>0</v>
      </c>
      <c r="K111">
        <v>0</v>
      </c>
      <c r="L111">
        <v>0</v>
      </c>
      <c r="M111">
        <v>0</v>
      </c>
      <c r="N111">
        <v>0</v>
      </c>
      <c r="O111">
        <v>0</v>
      </c>
      <c r="P111">
        <v>137693037</v>
      </c>
      <c r="Q111">
        <v>0</v>
      </c>
      <c r="R111">
        <v>0</v>
      </c>
      <c r="S111">
        <v>0</v>
      </c>
      <c r="T111">
        <v>0</v>
      </c>
      <c r="U111">
        <v>69062733</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row>
    <row r="112" spans="1:52" x14ac:dyDescent="0.3">
      <c r="A112">
        <v>362</v>
      </c>
      <c r="D112">
        <v>0</v>
      </c>
      <c r="E112">
        <v>0</v>
      </c>
      <c r="F112">
        <v>0</v>
      </c>
      <c r="G112">
        <v>0</v>
      </c>
      <c r="H112">
        <v>0</v>
      </c>
      <c r="I112">
        <v>0</v>
      </c>
      <c r="J112">
        <v>0</v>
      </c>
      <c r="K112">
        <v>0</v>
      </c>
      <c r="L112">
        <v>0</v>
      </c>
      <c r="M112">
        <v>0</v>
      </c>
      <c r="N112">
        <v>0</v>
      </c>
      <c r="O112">
        <v>0</v>
      </c>
      <c r="P112">
        <v>506355594</v>
      </c>
      <c r="Q112">
        <v>0</v>
      </c>
      <c r="R112">
        <v>0</v>
      </c>
      <c r="S112">
        <v>0</v>
      </c>
      <c r="T112">
        <v>0</v>
      </c>
      <c r="U112">
        <v>159031137</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row>
    <row r="113" spans="1:52" x14ac:dyDescent="0.3">
      <c r="D113" t="e">
        <v>#N/A</v>
      </c>
      <c r="E113" t="e">
        <v>#N/A</v>
      </c>
      <c r="F113" t="e">
        <v>#N/A</v>
      </c>
      <c r="G113" t="e">
        <v>#N/A</v>
      </c>
      <c r="H113" t="e">
        <v>#N/A</v>
      </c>
      <c r="I113" t="e">
        <v>#N/A</v>
      </c>
      <c r="J113" t="e">
        <v>#N/A</v>
      </c>
      <c r="K113" t="e">
        <v>#N/A</v>
      </c>
      <c r="L113" t="e">
        <v>#N/A</v>
      </c>
      <c r="M113" t="e">
        <v>#N/A</v>
      </c>
      <c r="N113" t="e">
        <v>#N/A</v>
      </c>
      <c r="O113" t="e">
        <v>#N/A</v>
      </c>
      <c r="P113" t="e">
        <v>#N/A</v>
      </c>
      <c r="Q113" t="e">
        <v>#N/A</v>
      </c>
      <c r="R113" t="e">
        <v>#N/A</v>
      </c>
      <c r="S113" t="e">
        <v>#N/A</v>
      </c>
      <c r="T113" t="e">
        <v>#N/A</v>
      </c>
      <c r="U113" t="e">
        <v>#N/A</v>
      </c>
      <c r="V113" t="e">
        <v>#N/A</v>
      </c>
      <c r="W113" t="e">
        <v>#N/A</v>
      </c>
      <c r="X113" t="e">
        <v>#N/A</v>
      </c>
      <c r="Y113" t="e">
        <v>#N/A</v>
      </c>
      <c r="Z113" t="e">
        <v>#N/A</v>
      </c>
      <c r="AA113" t="e">
        <v>#N/A</v>
      </c>
      <c r="AB113" t="e">
        <v>#N/A</v>
      </c>
      <c r="AC113" t="e">
        <v>#N/A</v>
      </c>
      <c r="AD113" t="e">
        <v>#N/A</v>
      </c>
      <c r="AE113" t="e">
        <v>#N/A</v>
      </c>
      <c r="AF113" t="e">
        <v>#N/A</v>
      </c>
      <c r="AG113" t="e">
        <v>#N/A</v>
      </c>
      <c r="AH113" t="e">
        <v>#N/A</v>
      </c>
      <c r="AI113" t="e">
        <v>#N/A</v>
      </c>
      <c r="AJ113" t="e">
        <v>#N/A</v>
      </c>
      <c r="AK113" t="e">
        <v>#N/A</v>
      </c>
      <c r="AL113" t="e">
        <v>#N/A</v>
      </c>
      <c r="AM113" t="e">
        <v>#N/A</v>
      </c>
      <c r="AN113" t="e">
        <v>#N/A</v>
      </c>
      <c r="AO113" t="e">
        <v>#N/A</v>
      </c>
      <c r="AP113" t="e">
        <v>#N/A</v>
      </c>
      <c r="AQ113" t="e">
        <v>#N/A</v>
      </c>
      <c r="AR113" t="e">
        <v>#N/A</v>
      </c>
      <c r="AS113" t="e">
        <v>#N/A</v>
      </c>
      <c r="AT113" t="e">
        <v>#N/A</v>
      </c>
      <c r="AU113" t="e">
        <v>#N/A</v>
      </c>
      <c r="AV113" t="e">
        <v>#N/A</v>
      </c>
      <c r="AW113" t="e">
        <v>#N/A</v>
      </c>
      <c r="AX113" t="e">
        <v>#N/A</v>
      </c>
      <c r="AY113" t="e">
        <v>#N/A</v>
      </c>
      <c r="AZ113" t="e">
        <v>#N/A</v>
      </c>
    </row>
    <row r="114" spans="1:52" x14ac:dyDescent="0.3">
      <c r="D114" t="e">
        <v>#N/A</v>
      </c>
      <c r="E114" t="e">
        <v>#N/A</v>
      </c>
      <c r="F114" t="e">
        <v>#N/A</v>
      </c>
      <c r="G114" t="e">
        <v>#N/A</v>
      </c>
      <c r="H114" t="e">
        <v>#N/A</v>
      </c>
      <c r="I114" t="e">
        <v>#N/A</v>
      </c>
      <c r="J114" t="e">
        <v>#N/A</v>
      </c>
      <c r="K114" t="e">
        <v>#N/A</v>
      </c>
      <c r="L114" t="e">
        <v>#N/A</v>
      </c>
      <c r="M114" t="e">
        <v>#N/A</v>
      </c>
      <c r="N114" t="e">
        <v>#N/A</v>
      </c>
      <c r="O114" t="e">
        <v>#N/A</v>
      </c>
      <c r="P114" t="e">
        <v>#N/A</v>
      </c>
      <c r="Q114" t="e">
        <v>#N/A</v>
      </c>
      <c r="R114" t="e">
        <v>#N/A</v>
      </c>
      <c r="S114" t="e">
        <v>#N/A</v>
      </c>
      <c r="T114" t="e">
        <v>#N/A</v>
      </c>
      <c r="U114" t="e">
        <v>#N/A</v>
      </c>
      <c r="V114" t="e">
        <v>#N/A</v>
      </c>
      <c r="W114" t="e">
        <v>#N/A</v>
      </c>
      <c r="X114" t="e">
        <v>#N/A</v>
      </c>
      <c r="Y114" t="e">
        <v>#N/A</v>
      </c>
      <c r="Z114" t="e">
        <v>#N/A</v>
      </c>
      <c r="AA114" t="e">
        <v>#N/A</v>
      </c>
      <c r="AB114" t="e">
        <v>#N/A</v>
      </c>
      <c r="AC114" t="e">
        <v>#N/A</v>
      </c>
      <c r="AD114" t="e">
        <v>#N/A</v>
      </c>
      <c r="AE114" t="e">
        <v>#N/A</v>
      </c>
      <c r="AF114" t="e">
        <v>#N/A</v>
      </c>
      <c r="AG114" t="e">
        <v>#N/A</v>
      </c>
      <c r="AH114" t="e">
        <v>#N/A</v>
      </c>
      <c r="AI114" t="e">
        <v>#N/A</v>
      </c>
      <c r="AJ114" t="e">
        <v>#N/A</v>
      </c>
      <c r="AK114" t="e">
        <v>#N/A</v>
      </c>
      <c r="AL114" t="e">
        <v>#N/A</v>
      </c>
      <c r="AM114" t="e">
        <v>#N/A</v>
      </c>
      <c r="AN114" t="e">
        <v>#N/A</v>
      </c>
      <c r="AO114" t="e">
        <v>#N/A</v>
      </c>
      <c r="AP114" t="e">
        <v>#N/A</v>
      </c>
      <c r="AQ114" t="e">
        <v>#N/A</v>
      </c>
      <c r="AR114" t="e">
        <v>#N/A</v>
      </c>
      <c r="AS114" t="e">
        <v>#N/A</v>
      </c>
      <c r="AT114" t="e">
        <v>#N/A</v>
      </c>
      <c r="AU114" t="e">
        <v>#N/A</v>
      </c>
      <c r="AV114" t="e">
        <v>#N/A</v>
      </c>
      <c r="AW114" t="e">
        <v>#N/A</v>
      </c>
      <c r="AX114" t="e">
        <v>#N/A</v>
      </c>
      <c r="AY114" t="e">
        <v>#N/A</v>
      </c>
      <c r="AZ114" t="e">
        <v>#N/A</v>
      </c>
    </row>
    <row r="115" spans="1:52" x14ac:dyDescent="0.3">
      <c r="A115">
        <v>88</v>
      </c>
      <c r="D115">
        <v>1724770</v>
      </c>
      <c r="E115">
        <v>2378113</v>
      </c>
      <c r="F115">
        <v>7088136</v>
      </c>
      <c r="G115">
        <v>9309625</v>
      </c>
      <c r="H115">
        <v>38591901</v>
      </c>
      <c r="I115">
        <v>18031899</v>
      </c>
      <c r="J115">
        <v>95651260</v>
      </c>
      <c r="K115">
        <v>8110231</v>
      </c>
      <c r="L115">
        <v>0</v>
      </c>
      <c r="M115">
        <v>2456702</v>
      </c>
      <c r="N115">
        <v>2884606</v>
      </c>
      <c r="O115">
        <v>0</v>
      </c>
      <c r="P115">
        <v>100495821</v>
      </c>
      <c r="Q115">
        <v>974530</v>
      </c>
      <c r="R115">
        <v>263057</v>
      </c>
      <c r="S115">
        <v>2351441</v>
      </c>
      <c r="T115">
        <v>307955</v>
      </c>
      <c r="U115">
        <v>47634770</v>
      </c>
      <c r="V115">
        <v>3467727</v>
      </c>
      <c r="W115">
        <v>403947</v>
      </c>
      <c r="X115">
        <v>2432786</v>
      </c>
      <c r="Y115">
        <v>4500161</v>
      </c>
      <c r="Z115">
        <v>1974148</v>
      </c>
      <c r="AA115">
        <v>1780288</v>
      </c>
      <c r="AB115">
        <v>432029</v>
      </c>
      <c r="AC115">
        <v>10282800</v>
      </c>
      <c r="AD115">
        <v>1109351</v>
      </c>
      <c r="AE115">
        <v>654282</v>
      </c>
      <c r="AF115">
        <v>25116540</v>
      </c>
      <c r="AG115">
        <v>34228848</v>
      </c>
      <c r="AH115">
        <v>8483815</v>
      </c>
      <c r="AI115">
        <v>0</v>
      </c>
      <c r="AJ115">
        <v>8589772</v>
      </c>
      <c r="AK115">
        <v>636901</v>
      </c>
      <c r="AL115">
        <v>113000</v>
      </c>
      <c r="AM115">
        <v>13175838</v>
      </c>
      <c r="AN115">
        <v>1807662</v>
      </c>
      <c r="AO115">
        <v>2656351</v>
      </c>
      <c r="AP115">
        <v>1298804</v>
      </c>
      <c r="AQ115">
        <v>692833</v>
      </c>
      <c r="AR115">
        <v>664954</v>
      </c>
      <c r="AS115">
        <v>181215</v>
      </c>
      <c r="AT115">
        <v>0</v>
      </c>
      <c r="AU115">
        <v>4286736</v>
      </c>
      <c r="AV115">
        <v>0</v>
      </c>
      <c r="AW115">
        <v>0</v>
      </c>
      <c r="AX115">
        <v>41570</v>
      </c>
      <c r="AY115">
        <v>1659820</v>
      </c>
      <c r="AZ115">
        <v>2886121</v>
      </c>
    </row>
    <row r="116" spans="1:52" x14ac:dyDescent="0.3">
      <c r="A116">
        <v>84</v>
      </c>
      <c r="D116">
        <v>1860127</v>
      </c>
      <c r="E116">
        <v>2760455</v>
      </c>
      <c r="F116">
        <v>7542909</v>
      </c>
      <c r="G116">
        <v>22121881</v>
      </c>
      <c r="H116">
        <v>45453983</v>
      </c>
      <c r="I116">
        <v>18031899</v>
      </c>
      <c r="J116">
        <v>106370651</v>
      </c>
      <c r="K116">
        <v>8451601</v>
      </c>
      <c r="L116">
        <v>0</v>
      </c>
      <c r="M116">
        <v>2529505</v>
      </c>
      <c r="N116">
        <v>3183262</v>
      </c>
      <c r="O116">
        <v>0</v>
      </c>
      <c r="P116">
        <v>112779131</v>
      </c>
      <c r="Q116">
        <v>1040166</v>
      </c>
      <c r="R116">
        <v>263057</v>
      </c>
      <c r="S116">
        <v>2558739</v>
      </c>
      <c r="T116">
        <v>729440</v>
      </c>
      <c r="U116">
        <v>47916175</v>
      </c>
      <c r="V116">
        <v>3781039</v>
      </c>
      <c r="W116">
        <v>567079</v>
      </c>
      <c r="X116">
        <v>2528982</v>
      </c>
      <c r="Y116">
        <v>4555994</v>
      </c>
      <c r="Z116">
        <v>2081157</v>
      </c>
      <c r="AA116">
        <v>1780288</v>
      </c>
      <c r="AB116">
        <v>432029</v>
      </c>
      <c r="AC116">
        <v>10441027</v>
      </c>
      <c r="AD116">
        <v>1307374</v>
      </c>
      <c r="AE116">
        <v>703772</v>
      </c>
      <c r="AF116">
        <v>26643611</v>
      </c>
      <c r="AG116">
        <v>35514821</v>
      </c>
      <c r="AH116">
        <v>8694691</v>
      </c>
      <c r="AI116">
        <v>0</v>
      </c>
      <c r="AJ116">
        <v>8795931</v>
      </c>
      <c r="AK116">
        <v>694254</v>
      </c>
      <c r="AL116">
        <v>114500</v>
      </c>
      <c r="AM116">
        <v>13539087</v>
      </c>
      <c r="AN116">
        <v>2317506</v>
      </c>
      <c r="AO116">
        <v>2779061</v>
      </c>
      <c r="AP116">
        <v>1609780</v>
      </c>
      <c r="AQ116">
        <v>722861</v>
      </c>
      <c r="AR116">
        <v>664954</v>
      </c>
      <c r="AS116">
        <v>181215</v>
      </c>
      <c r="AT116">
        <v>0</v>
      </c>
      <c r="AU116">
        <v>5245885</v>
      </c>
      <c r="AV116">
        <v>0</v>
      </c>
      <c r="AW116">
        <v>0</v>
      </c>
      <c r="AX116">
        <v>42169</v>
      </c>
      <c r="AY116">
        <v>2318530</v>
      </c>
      <c r="AZ116">
        <v>2935875</v>
      </c>
    </row>
    <row r="117" spans="1:52" x14ac:dyDescent="0.3">
      <c r="A117">
        <v>49</v>
      </c>
      <c r="D117">
        <v>609280</v>
      </c>
      <c r="E117">
        <v>689930</v>
      </c>
      <c r="F117">
        <v>1953157</v>
      </c>
      <c r="G117">
        <v>2509398</v>
      </c>
      <c r="H117">
        <v>12394875</v>
      </c>
      <c r="I117">
        <v>7399818</v>
      </c>
      <c r="J117">
        <v>24711921</v>
      </c>
      <c r="K117">
        <v>1516923</v>
      </c>
      <c r="L117">
        <v>0</v>
      </c>
      <c r="M117">
        <v>867359</v>
      </c>
      <c r="N117">
        <v>991403</v>
      </c>
      <c r="O117">
        <v>0</v>
      </c>
      <c r="P117">
        <v>28406660</v>
      </c>
      <c r="Q117">
        <v>214631</v>
      </c>
      <c r="R117">
        <v>164316</v>
      </c>
      <c r="S117">
        <v>805770</v>
      </c>
      <c r="T117">
        <v>135050</v>
      </c>
      <c r="U117">
        <v>11486167</v>
      </c>
      <c r="V117">
        <v>641561</v>
      </c>
      <c r="W117">
        <v>110114</v>
      </c>
      <c r="X117">
        <v>355476</v>
      </c>
      <c r="Y117">
        <v>1658635</v>
      </c>
      <c r="Z117">
        <v>364686</v>
      </c>
      <c r="AA117">
        <v>1072048</v>
      </c>
      <c r="AB117">
        <v>88623</v>
      </c>
      <c r="AC117">
        <v>3446651</v>
      </c>
      <c r="AD117">
        <v>367582</v>
      </c>
      <c r="AE117">
        <v>243049</v>
      </c>
      <c r="AF117">
        <v>6174082</v>
      </c>
      <c r="AG117">
        <v>10476244</v>
      </c>
      <c r="AH117">
        <v>3323080</v>
      </c>
      <c r="AI117">
        <v>0</v>
      </c>
      <c r="AJ117">
        <v>2232480</v>
      </c>
      <c r="AK117">
        <v>152107</v>
      </c>
      <c r="AL117">
        <v>51753</v>
      </c>
      <c r="AM117">
        <v>2029622</v>
      </c>
      <c r="AN117">
        <v>506545</v>
      </c>
      <c r="AO117">
        <v>870960</v>
      </c>
      <c r="AP117">
        <v>202544</v>
      </c>
      <c r="AQ117">
        <v>224857</v>
      </c>
      <c r="AR117">
        <v>321208</v>
      </c>
      <c r="AS117">
        <v>31601</v>
      </c>
      <c r="AT117">
        <v>0</v>
      </c>
      <c r="AU117">
        <v>1608616</v>
      </c>
      <c r="AV117">
        <v>55622</v>
      </c>
      <c r="AW117">
        <v>0</v>
      </c>
      <c r="AX117">
        <v>5385</v>
      </c>
      <c r="AY117">
        <v>295115</v>
      </c>
      <c r="AZ117">
        <v>859529</v>
      </c>
    </row>
    <row r="118" spans="1:52" x14ac:dyDescent="0.3">
      <c r="A118">
        <v>85</v>
      </c>
      <c r="D118">
        <v>2368691</v>
      </c>
      <c r="E118">
        <v>2448466</v>
      </c>
      <c r="F118">
        <v>5175222</v>
      </c>
      <c r="G118">
        <v>13499757</v>
      </c>
      <c r="H118">
        <v>28924292</v>
      </c>
      <c r="I118">
        <v>19808169</v>
      </c>
      <c r="J118">
        <v>89077300</v>
      </c>
      <c r="K118">
        <v>8709026</v>
      </c>
      <c r="L118">
        <v>0</v>
      </c>
      <c r="M118">
        <v>2854827</v>
      </c>
      <c r="N118">
        <v>3075404</v>
      </c>
      <c r="O118">
        <v>0</v>
      </c>
      <c r="P118">
        <v>91329272</v>
      </c>
      <c r="Q118">
        <v>805787</v>
      </c>
      <c r="R118">
        <v>301139</v>
      </c>
      <c r="S118">
        <v>2333044</v>
      </c>
      <c r="T118">
        <v>426734</v>
      </c>
      <c r="U118">
        <v>45993200</v>
      </c>
      <c r="V118">
        <v>2981128</v>
      </c>
      <c r="W118">
        <v>397878</v>
      </c>
      <c r="X118">
        <v>2721360</v>
      </c>
      <c r="Y118">
        <v>4947059</v>
      </c>
      <c r="Z118">
        <v>2032282</v>
      </c>
      <c r="AA118">
        <v>1999771</v>
      </c>
      <c r="AB118">
        <v>430663</v>
      </c>
      <c r="AC118">
        <v>7057569</v>
      </c>
      <c r="AD118">
        <v>1062958</v>
      </c>
      <c r="AE118">
        <v>876234</v>
      </c>
      <c r="AF118">
        <v>24983106</v>
      </c>
      <c r="AG118">
        <v>33321909</v>
      </c>
      <c r="AH118">
        <v>7466373</v>
      </c>
      <c r="AI118">
        <v>0</v>
      </c>
      <c r="AJ118">
        <v>7972393</v>
      </c>
      <c r="AK118">
        <v>735624</v>
      </c>
      <c r="AL118">
        <v>348230</v>
      </c>
      <c r="AM118">
        <v>8952561</v>
      </c>
      <c r="AN118">
        <v>1946884</v>
      </c>
      <c r="AO118">
        <v>2298654</v>
      </c>
      <c r="AP118">
        <v>1317191</v>
      </c>
      <c r="AQ118">
        <v>512559</v>
      </c>
      <c r="AR118">
        <v>457736</v>
      </c>
      <c r="AS118">
        <v>156745</v>
      </c>
      <c r="AT118">
        <v>0</v>
      </c>
      <c r="AU118">
        <v>5201503</v>
      </c>
      <c r="AV118">
        <v>55622</v>
      </c>
      <c r="AW118">
        <v>0</v>
      </c>
      <c r="AX118">
        <v>38803</v>
      </c>
      <c r="AY118">
        <v>2164148</v>
      </c>
      <c r="AZ118">
        <v>2570474</v>
      </c>
    </row>
    <row r="119" spans="1:52" x14ac:dyDescent="0.3">
      <c r="A119">
        <v>89</v>
      </c>
      <c r="D119">
        <v>100716</v>
      </c>
      <c r="E119">
        <v>61020</v>
      </c>
      <c r="F119">
        <v>402215</v>
      </c>
      <c r="G119">
        <v>2062773</v>
      </c>
      <c r="H119">
        <v>3110487</v>
      </c>
      <c r="I119">
        <v>156882</v>
      </c>
      <c r="J119">
        <v>9016759</v>
      </c>
      <c r="K119">
        <v>61048</v>
      </c>
      <c r="L119">
        <v>0</v>
      </c>
      <c r="M119">
        <v>417159</v>
      </c>
      <c r="N119">
        <v>105906</v>
      </c>
      <c r="O119">
        <v>0</v>
      </c>
      <c r="P119">
        <v>9186216</v>
      </c>
      <c r="Q119">
        <v>60906</v>
      </c>
      <c r="R119">
        <v>91604</v>
      </c>
      <c r="S119">
        <v>0</v>
      </c>
      <c r="T119">
        <v>23628</v>
      </c>
      <c r="U119">
        <v>3497327</v>
      </c>
      <c r="V119">
        <v>15499</v>
      </c>
      <c r="W119">
        <v>0</v>
      </c>
      <c r="X119">
        <v>17649</v>
      </c>
      <c r="Y119">
        <v>76268</v>
      </c>
      <c r="Z119">
        <v>34167</v>
      </c>
      <c r="AA119">
        <v>483315</v>
      </c>
      <c r="AB119">
        <v>0</v>
      </c>
      <c r="AC119">
        <v>2612148</v>
      </c>
      <c r="AD119">
        <v>6331</v>
      </c>
      <c r="AE119">
        <v>80446</v>
      </c>
      <c r="AF119">
        <v>1691380</v>
      </c>
      <c r="AG119">
        <v>2708475</v>
      </c>
      <c r="AH119">
        <v>375261</v>
      </c>
      <c r="AI119">
        <v>0</v>
      </c>
      <c r="AJ119">
        <v>47262</v>
      </c>
      <c r="AK119">
        <v>69316</v>
      </c>
      <c r="AL119">
        <v>0</v>
      </c>
      <c r="AM119">
        <v>920580</v>
      </c>
      <c r="AN119">
        <v>194195</v>
      </c>
      <c r="AO119">
        <v>106154</v>
      </c>
      <c r="AP119">
        <v>0</v>
      </c>
      <c r="AQ119">
        <v>10406</v>
      </c>
      <c r="AR119">
        <v>237359</v>
      </c>
      <c r="AS119">
        <v>0</v>
      </c>
      <c r="AT119">
        <v>0</v>
      </c>
      <c r="AU119">
        <v>411813</v>
      </c>
      <c r="AV119">
        <v>0</v>
      </c>
      <c r="AW119">
        <v>0</v>
      </c>
      <c r="AX119">
        <v>0</v>
      </c>
      <c r="AY119">
        <v>1166</v>
      </c>
      <c r="AZ119">
        <v>58173</v>
      </c>
    </row>
    <row r="120" spans="1:52" x14ac:dyDescent="0.3">
      <c r="A120">
        <v>350</v>
      </c>
      <c r="D120">
        <v>1585</v>
      </c>
      <c r="E120">
        <v>21498</v>
      </c>
      <c r="F120">
        <v>188404</v>
      </c>
      <c r="G120">
        <v>11230957</v>
      </c>
      <c r="H120">
        <v>353352</v>
      </c>
      <c r="I120">
        <v>107629</v>
      </c>
      <c r="J120">
        <v>5565890</v>
      </c>
      <c r="K120">
        <v>1446830</v>
      </c>
      <c r="L120">
        <v>0</v>
      </c>
      <c r="M120">
        <v>13551</v>
      </c>
      <c r="N120">
        <v>22025</v>
      </c>
      <c r="O120">
        <v>0</v>
      </c>
      <c r="P120">
        <v>2229647</v>
      </c>
      <c r="Q120">
        <v>17408</v>
      </c>
      <c r="R120">
        <v>113</v>
      </c>
      <c r="S120">
        <v>17712</v>
      </c>
      <c r="T120">
        <v>688</v>
      </c>
      <c r="U120">
        <v>1121807</v>
      </c>
      <c r="V120">
        <v>12968</v>
      </c>
      <c r="W120">
        <v>575</v>
      </c>
      <c r="X120">
        <v>275079</v>
      </c>
      <c r="Y120">
        <v>1136691</v>
      </c>
      <c r="Z120">
        <v>59004</v>
      </c>
      <c r="AA120">
        <v>227</v>
      </c>
      <c r="AB120">
        <v>34848</v>
      </c>
      <c r="AC120">
        <v>173261</v>
      </c>
      <c r="AD120">
        <v>7821</v>
      </c>
      <c r="AE120">
        <v>40009</v>
      </c>
      <c r="AF120">
        <v>6448723</v>
      </c>
      <c r="AG120">
        <v>2868157</v>
      </c>
      <c r="AH120">
        <v>61638</v>
      </c>
      <c r="AI120">
        <v>0</v>
      </c>
      <c r="AJ120">
        <v>180637</v>
      </c>
      <c r="AK120">
        <v>18427</v>
      </c>
      <c r="AL120">
        <v>145125</v>
      </c>
      <c r="AM120">
        <v>61472</v>
      </c>
      <c r="AN120">
        <v>5210</v>
      </c>
      <c r="AO120">
        <v>94664</v>
      </c>
      <c r="AP120">
        <v>64836</v>
      </c>
      <c r="AQ120">
        <v>3265</v>
      </c>
      <c r="AR120">
        <v>1258016</v>
      </c>
      <c r="AS120">
        <v>2795</v>
      </c>
      <c r="AT120">
        <v>0</v>
      </c>
      <c r="AU120">
        <v>15286</v>
      </c>
      <c r="AV120">
        <v>0</v>
      </c>
      <c r="AW120">
        <v>0</v>
      </c>
      <c r="AX120">
        <v>0</v>
      </c>
      <c r="AY120">
        <v>13611</v>
      </c>
      <c r="AZ120">
        <v>499848</v>
      </c>
    </row>
    <row r="121" spans="1:52" x14ac:dyDescent="0.3">
      <c r="A121">
        <v>351</v>
      </c>
      <c r="D121">
        <v>100716</v>
      </c>
      <c r="E121">
        <v>69901</v>
      </c>
      <c r="F121">
        <v>402215</v>
      </c>
      <c r="G121">
        <v>2062773</v>
      </c>
      <c r="H121">
        <v>3110487</v>
      </c>
      <c r="I121">
        <v>156882</v>
      </c>
      <c r="J121">
        <v>9133209</v>
      </c>
      <c r="K121">
        <v>240408</v>
      </c>
      <c r="L121">
        <v>0</v>
      </c>
      <c r="M121">
        <v>417159</v>
      </c>
      <c r="N121">
        <v>121889</v>
      </c>
      <c r="O121">
        <v>0</v>
      </c>
      <c r="P121">
        <v>9741973</v>
      </c>
      <c r="Q121">
        <v>60906</v>
      </c>
      <c r="R121">
        <v>91604</v>
      </c>
      <c r="S121">
        <v>16239</v>
      </c>
      <c r="T121">
        <v>0</v>
      </c>
      <c r="U121">
        <v>3497327</v>
      </c>
      <c r="V121">
        <v>69315</v>
      </c>
      <c r="W121">
        <v>0</v>
      </c>
      <c r="X121">
        <v>17649</v>
      </c>
      <c r="Y121">
        <v>76268</v>
      </c>
      <c r="Z121">
        <v>34167</v>
      </c>
      <c r="AA121">
        <v>483315</v>
      </c>
      <c r="AB121">
        <v>33984</v>
      </c>
      <c r="AC121">
        <v>2807968</v>
      </c>
      <c r="AD121">
        <v>6331</v>
      </c>
      <c r="AE121">
        <v>80446</v>
      </c>
      <c r="AF121">
        <v>1691380</v>
      </c>
      <c r="AG121">
        <v>3075868</v>
      </c>
      <c r="AH121">
        <v>375261</v>
      </c>
      <c r="AI121">
        <v>0</v>
      </c>
      <c r="AJ121">
        <v>47262</v>
      </c>
      <c r="AK121">
        <v>69316</v>
      </c>
      <c r="AL121">
        <v>0</v>
      </c>
      <c r="AM121">
        <v>1420580</v>
      </c>
      <c r="AN121">
        <v>194195</v>
      </c>
      <c r="AO121">
        <v>106154</v>
      </c>
      <c r="AP121">
        <v>0</v>
      </c>
      <c r="AQ121">
        <v>10406</v>
      </c>
      <c r="AR121">
        <v>237359</v>
      </c>
      <c r="AS121">
        <v>0</v>
      </c>
      <c r="AT121">
        <v>0</v>
      </c>
      <c r="AU121">
        <v>460286</v>
      </c>
      <c r="AV121">
        <v>0</v>
      </c>
      <c r="AW121">
        <v>0</v>
      </c>
      <c r="AX121">
        <v>0</v>
      </c>
      <c r="AY121">
        <v>1166</v>
      </c>
      <c r="AZ121">
        <v>58173</v>
      </c>
    </row>
    <row r="122" spans="1:52" x14ac:dyDescent="0.3">
      <c r="A122">
        <v>191</v>
      </c>
      <c r="D122">
        <v>183023</v>
      </c>
      <c r="E122">
        <v>435496</v>
      </c>
      <c r="F122">
        <v>0</v>
      </c>
      <c r="G122">
        <v>3317735</v>
      </c>
      <c r="H122">
        <v>27495066</v>
      </c>
      <c r="I122">
        <v>7793393</v>
      </c>
      <c r="J122">
        <v>11664569</v>
      </c>
      <c r="K122">
        <v>0</v>
      </c>
      <c r="L122">
        <v>0</v>
      </c>
      <c r="M122">
        <v>633930</v>
      </c>
      <c r="N122">
        <v>427010</v>
      </c>
      <c r="O122">
        <v>0</v>
      </c>
      <c r="P122">
        <v>14432212</v>
      </c>
      <c r="Q122">
        <v>0</v>
      </c>
      <c r="R122">
        <v>0</v>
      </c>
      <c r="S122">
        <v>811400</v>
      </c>
      <c r="T122">
        <v>69476</v>
      </c>
      <c r="U122">
        <v>2032380</v>
      </c>
      <c r="V122">
        <v>27634</v>
      </c>
      <c r="W122">
        <v>0</v>
      </c>
      <c r="X122">
        <v>200000</v>
      </c>
      <c r="Y122">
        <v>0</v>
      </c>
      <c r="Z122">
        <v>1286600</v>
      </c>
      <c r="AA122">
        <v>0</v>
      </c>
      <c r="AB122">
        <v>0</v>
      </c>
      <c r="AC122">
        <v>0</v>
      </c>
      <c r="AD122">
        <v>88144</v>
      </c>
      <c r="AE122">
        <v>0</v>
      </c>
      <c r="AF122">
        <v>3251397</v>
      </c>
      <c r="AG122">
        <v>1365144</v>
      </c>
      <c r="AH122">
        <v>0</v>
      </c>
      <c r="AI122">
        <v>0</v>
      </c>
      <c r="AJ122">
        <v>0</v>
      </c>
      <c r="AK122">
        <v>0</v>
      </c>
      <c r="AL122">
        <v>0</v>
      </c>
      <c r="AM122">
        <v>0</v>
      </c>
      <c r="AN122">
        <v>0</v>
      </c>
      <c r="AO122">
        <v>344492</v>
      </c>
      <c r="AP122">
        <v>116904</v>
      </c>
      <c r="AQ122">
        <v>51000</v>
      </c>
      <c r="AR122">
        <v>0</v>
      </c>
      <c r="AS122">
        <v>0</v>
      </c>
      <c r="AT122">
        <v>0</v>
      </c>
      <c r="AU122">
        <v>268604</v>
      </c>
      <c r="AV122">
        <v>0</v>
      </c>
      <c r="AW122">
        <v>0</v>
      </c>
      <c r="AX122">
        <v>0</v>
      </c>
      <c r="AY122">
        <v>220930</v>
      </c>
      <c r="AZ122">
        <v>702630</v>
      </c>
    </row>
    <row r="123" spans="1:52" x14ac:dyDescent="0.3">
      <c r="A123">
        <v>1053</v>
      </c>
      <c r="D123" t="e">
        <v>#N/A</v>
      </c>
      <c r="E123" t="e">
        <v>#N/A</v>
      </c>
      <c r="F123" t="e">
        <v>#N/A</v>
      </c>
      <c r="G123" t="e">
        <v>#N/A</v>
      </c>
      <c r="H123" t="e">
        <v>#N/A</v>
      </c>
      <c r="I123" t="e">
        <v>#N/A</v>
      </c>
      <c r="J123" t="e">
        <v>#N/A</v>
      </c>
      <c r="K123" t="e">
        <v>#N/A</v>
      </c>
      <c r="L123" t="e">
        <v>#N/A</v>
      </c>
      <c r="M123" t="e">
        <v>#N/A</v>
      </c>
      <c r="N123" t="e">
        <v>#N/A</v>
      </c>
      <c r="O123" t="e">
        <v>#N/A</v>
      </c>
      <c r="P123" t="e">
        <v>#N/A</v>
      </c>
      <c r="Q123" t="e">
        <v>#N/A</v>
      </c>
      <c r="R123" t="e">
        <v>#N/A</v>
      </c>
      <c r="S123" t="e">
        <v>#N/A</v>
      </c>
      <c r="T123" t="e">
        <v>#N/A</v>
      </c>
      <c r="U123" t="e">
        <v>#N/A</v>
      </c>
      <c r="V123" t="e">
        <v>#N/A</v>
      </c>
      <c r="W123" t="e">
        <v>#N/A</v>
      </c>
      <c r="X123" t="e">
        <v>#N/A</v>
      </c>
      <c r="Y123" t="e">
        <v>#N/A</v>
      </c>
      <c r="Z123" t="e">
        <v>#N/A</v>
      </c>
      <c r="AA123" t="e">
        <v>#N/A</v>
      </c>
      <c r="AB123" t="e">
        <v>#N/A</v>
      </c>
      <c r="AC123" t="e">
        <v>#N/A</v>
      </c>
      <c r="AD123" t="e">
        <v>#N/A</v>
      </c>
      <c r="AE123" t="e">
        <v>#N/A</v>
      </c>
      <c r="AF123" t="e">
        <v>#N/A</v>
      </c>
      <c r="AG123" t="e">
        <v>#N/A</v>
      </c>
      <c r="AH123" t="e">
        <v>#N/A</v>
      </c>
      <c r="AI123" t="e">
        <v>#N/A</v>
      </c>
      <c r="AJ123" t="e">
        <v>#N/A</v>
      </c>
      <c r="AK123" t="e">
        <v>#N/A</v>
      </c>
      <c r="AL123" t="e">
        <v>#N/A</v>
      </c>
      <c r="AM123" t="e">
        <v>#N/A</v>
      </c>
      <c r="AN123" t="e">
        <v>#N/A</v>
      </c>
      <c r="AO123" t="e">
        <v>#N/A</v>
      </c>
      <c r="AP123" t="e">
        <v>#N/A</v>
      </c>
      <c r="AQ123" t="e">
        <v>#N/A</v>
      </c>
      <c r="AR123" t="e">
        <v>#N/A</v>
      </c>
      <c r="AS123" t="e">
        <v>#N/A</v>
      </c>
      <c r="AT123" t="e">
        <v>#N/A</v>
      </c>
      <c r="AU123" t="e">
        <v>#N/A</v>
      </c>
      <c r="AV123" t="e">
        <v>#N/A</v>
      </c>
      <c r="AW123" t="e">
        <v>#N/A</v>
      </c>
      <c r="AX123" t="e">
        <v>#N/A</v>
      </c>
      <c r="AY123" t="e">
        <v>#N/A</v>
      </c>
      <c r="AZ123" t="e">
        <v>#N/A</v>
      </c>
    </row>
    <row r="124" spans="1:52" x14ac:dyDescent="0.3">
      <c r="A124">
        <v>352</v>
      </c>
      <c r="D124">
        <v>0</v>
      </c>
      <c r="E124">
        <v>0</v>
      </c>
      <c r="F124">
        <v>0</v>
      </c>
      <c r="G124">
        <v>0</v>
      </c>
      <c r="H124">
        <v>0</v>
      </c>
      <c r="I124">
        <v>0</v>
      </c>
      <c r="J124">
        <v>0</v>
      </c>
      <c r="K124">
        <v>0</v>
      </c>
      <c r="L124">
        <v>0</v>
      </c>
      <c r="M124">
        <v>0</v>
      </c>
      <c r="N124">
        <v>0</v>
      </c>
      <c r="O124">
        <v>0</v>
      </c>
      <c r="P124">
        <v>4107291</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1150118</v>
      </c>
    </row>
    <row r="125" spans="1:52" x14ac:dyDescent="0.3">
      <c r="A125">
        <v>986</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row>
    <row r="126" spans="1:52" x14ac:dyDescent="0.3">
      <c r="A126">
        <v>353</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row>
    <row r="127" spans="1:52" x14ac:dyDescent="0.3">
      <c r="A127">
        <v>50</v>
      </c>
      <c r="D127">
        <v>-424672</v>
      </c>
      <c r="E127">
        <v>699082</v>
      </c>
      <c r="F127">
        <v>2153876</v>
      </c>
      <c r="G127">
        <v>21108043</v>
      </c>
      <c r="H127">
        <v>41267622</v>
      </c>
      <c r="I127">
        <v>5967870</v>
      </c>
      <c r="J127">
        <v>25390601</v>
      </c>
      <c r="K127">
        <v>948997</v>
      </c>
      <c r="L127">
        <v>0</v>
      </c>
      <c r="M127">
        <v>-95000</v>
      </c>
      <c r="N127">
        <v>435004</v>
      </c>
      <c r="O127">
        <v>0</v>
      </c>
      <c r="P127">
        <v>32477036</v>
      </c>
      <c r="Q127">
        <v>190881</v>
      </c>
      <c r="R127">
        <v>-129573</v>
      </c>
      <c r="S127">
        <v>1038568</v>
      </c>
      <c r="T127">
        <v>372870</v>
      </c>
      <c r="U127">
        <v>1579835</v>
      </c>
      <c r="V127">
        <v>771198</v>
      </c>
      <c r="W127">
        <v>169776</v>
      </c>
      <c r="X127">
        <v>265052</v>
      </c>
      <c r="Y127">
        <v>669358</v>
      </c>
      <c r="Z127">
        <v>1360312</v>
      </c>
      <c r="AA127">
        <v>-702571</v>
      </c>
      <c r="AB127">
        <v>2230</v>
      </c>
      <c r="AC127">
        <v>748751</v>
      </c>
      <c r="AD127">
        <v>334050</v>
      </c>
      <c r="AE127">
        <v>-212899</v>
      </c>
      <c r="AF127">
        <v>9669245</v>
      </c>
      <c r="AG127">
        <v>3350345</v>
      </c>
      <c r="AH127">
        <v>914695</v>
      </c>
      <c r="AI127">
        <v>0</v>
      </c>
      <c r="AJ127">
        <v>956913</v>
      </c>
      <c r="AK127">
        <v>-92259</v>
      </c>
      <c r="AL127">
        <v>-88605</v>
      </c>
      <c r="AM127">
        <v>3227418</v>
      </c>
      <c r="AN127">
        <v>181637</v>
      </c>
      <c r="AO127">
        <v>813409</v>
      </c>
      <c r="AP127">
        <v>474329</v>
      </c>
      <c r="AQ127">
        <v>254161</v>
      </c>
      <c r="AR127">
        <v>1227875</v>
      </c>
      <c r="AS127">
        <v>27265</v>
      </c>
      <c r="AT127">
        <v>0</v>
      </c>
      <c r="AU127">
        <v>-132014</v>
      </c>
      <c r="AV127">
        <v>-55622</v>
      </c>
      <c r="AW127">
        <v>0</v>
      </c>
      <c r="AX127">
        <v>3366</v>
      </c>
      <c r="AY127">
        <v>387757</v>
      </c>
      <c r="AZ127">
        <v>2659824</v>
      </c>
    </row>
    <row r="128" spans="1:52" x14ac:dyDescent="0.3">
      <c r="A128">
        <v>377</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-7910</v>
      </c>
      <c r="AM128">
        <v>0</v>
      </c>
      <c r="AN128">
        <v>0</v>
      </c>
      <c r="AO128">
        <v>0</v>
      </c>
      <c r="AP128">
        <v>0</v>
      </c>
      <c r="AQ128">
        <v>0</v>
      </c>
      <c r="AR128">
        <v>0</v>
      </c>
      <c r="AS128">
        <v>0</v>
      </c>
      <c r="AT128">
        <v>0</v>
      </c>
      <c r="AU128">
        <v>0</v>
      </c>
      <c r="AV128">
        <v>0</v>
      </c>
      <c r="AW128">
        <v>0</v>
      </c>
      <c r="AX128">
        <v>0</v>
      </c>
      <c r="AY128">
        <v>0</v>
      </c>
      <c r="AZ128">
        <v>0</v>
      </c>
    </row>
    <row r="129" spans="1:52" x14ac:dyDescent="0.3">
      <c r="A129">
        <v>537</v>
      </c>
      <c r="D129">
        <v>2</v>
      </c>
      <c r="E129">
        <v>1</v>
      </c>
      <c r="F129">
        <v>1</v>
      </c>
      <c r="G129">
        <v>2</v>
      </c>
      <c r="H129">
        <v>1</v>
      </c>
      <c r="I129">
        <v>1</v>
      </c>
      <c r="J129">
        <v>2</v>
      </c>
      <c r="K129">
        <v>1</v>
      </c>
      <c r="L129">
        <v>0</v>
      </c>
      <c r="M129">
        <v>2</v>
      </c>
      <c r="N129">
        <v>1</v>
      </c>
      <c r="O129">
        <v>0</v>
      </c>
      <c r="P129">
        <v>1</v>
      </c>
      <c r="Q129">
        <v>2</v>
      </c>
      <c r="R129">
        <v>0</v>
      </c>
      <c r="S129">
        <v>2</v>
      </c>
      <c r="T129">
        <v>2</v>
      </c>
      <c r="U129">
        <v>2</v>
      </c>
      <c r="V129">
        <v>2</v>
      </c>
      <c r="W129">
        <v>2</v>
      </c>
      <c r="X129">
        <v>1</v>
      </c>
      <c r="Y129">
        <v>0</v>
      </c>
      <c r="Z129">
        <v>1</v>
      </c>
      <c r="AA129">
        <v>1</v>
      </c>
      <c r="AB129">
        <v>2</v>
      </c>
      <c r="AC129">
        <v>2</v>
      </c>
      <c r="AD129">
        <v>1</v>
      </c>
      <c r="AE129">
        <v>2</v>
      </c>
      <c r="AF129">
        <v>2</v>
      </c>
      <c r="AG129">
        <v>1</v>
      </c>
      <c r="AH129">
        <v>2</v>
      </c>
      <c r="AI129">
        <v>0</v>
      </c>
      <c r="AJ129">
        <v>1</v>
      </c>
      <c r="AK129">
        <v>2</v>
      </c>
      <c r="AL129">
        <v>2</v>
      </c>
      <c r="AM129">
        <v>1</v>
      </c>
      <c r="AN129">
        <v>2</v>
      </c>
      <c r="AO129">
        <v>1</v>
      </c>
      <c r="AP129">
        <v>2</v>
      </c>
      <c r="AQ129">
        <v>1</v>
      </c>
      <c r="AR129">
        <v>2</v>
      </c>
      <c r="AS129">
        <v>2</v>
      </c>
      <c r="AT129">
        <v>0</v>
      </c>
      <c r="AU129">
        <v>2</v>
      </c>
      <c r="AV129">
        <v>2</v>
      </c>
      <c r="AW129">
        <v>0</v>
      </c>
      <c r="AX129">
        <v>2</v>
      </c>
      <c r="AY129">
        <v>1</v>
      </c>
      <c r="AZ129">
        <v>2</v>
      </c>
    </row>
    <row r="130" spans="1:52" x14ac:dyDescent="0.3">
      <c r="A130">
        <v>538</v>
      </c>
      <c r="D130">
        <v>2</v>
      </c>
      <c r="E130">
        <v>1</v>
      </c>
      <c r="F130">
        <v>1</v>
      </c>
      <c r="G130">
        <v>2</v>
      </c>
      <c r="H130">
        <v>2</v>
      </c>
      <c r="I130">
        <v>1</v>
      </c>
      <c r="J130">
        <v>2</v>
      </c>
      <c r="K130">
        <v>2</v>
      </c>
      <c r="L130">
        <v>0</v>
      </c>
      <c r="M130">
        <v>2</v>
      </c>
      <c r="N130">
        <v>1</v>
      </c>
      <c r="O130">
        <v>0</v>
      </c>
      <c r="P130">
        <v>1</v>
      </c>
      <c r="Q130">
        <v>2</v>
      </c>
      <c r="R130">
        <v>2</v>
      </c>
      <c r="S130">
        <v>1</v>
      </c>
      <c r="T130">
        <v>2</v>
      </c>
      <c r="U130">
        <v>2</v>
      </c>
      <c r="V130">
        <v>2</v>
      </c>
      <c r="W130">
        <v>2</v>
      </c>
      <c r="X130">
        <v>1</v>
      </c>
      <c r="Y130">
        <v>0</v>
      </c>
      <c r="Z130">
        <v>1</v>
      </c>
      <c r="AA130">
        <v>2</v>
      </c>
      <c r="AB130">
        <v>2</v>
      </c>
      <c r="AC130">
        <v>2</v>
      </c>
      <c r="AD130">
        <v>1</v>
      </c>
      <c r="AE130">
        <v>2</v>
      </c>
      <c r="AF130">
        <v>2</v>
      </c>
      <c r="AG130">
        <v>1</v>
      </c>
      <c r="AH130">
        <v>2</v>
      </c>
      <c r="AI130">
        <v>0</v>
      </c>
      <c r="AJ130">
        <v>1</v>
      </c>
      <c r="AK130">
        <v>2</v>
      </c>
      <c r="AL130">
        <v>1</v>
      </c>
      <c r="AM130">
        <v>2</v>
      </c>
      <c r="AN130">
        <v>2</v>
      </c>
      <c r="AO130">
        <v>1</v>
      </c>
      <c r="AP130">
        <v>1</v>
      </c>
      <c r="AQ130">
        <v>1</v>
      </c>
      <c r="AR130">
        <v>1</v>
      </c>
      <c r="AS130">
        <v>2</v>
      </c>
      <c r="AT130">
        <v>0</v>
      </c>
      <c r="AU130">
        <v>2</v>
      </c>
      <c r="AV130">
        <v>2</v>
      </c>
      <c r="AW130">
        <v>0</v>
      </c>
      <c r="AX130">
        <v>2</v>
      </c>
      <c r="AY130">
        <v>0</v>
      </c>
      <c r="AZ130">
        <v>2</v>
      </c>
    </row>
    <row r="131" spans="1:52" x14ac:dyDescent="0.3">
      <c r="D131" t="e">
        <v>#N/A</v>
      </c>
      <c r="E131" t="e">
        <v>#N/A</v>
      </c>
      <c r="F131" t="e">
        <v>#N/A</v>
      </c>
      <c r="G131" t="e">
        <v>#N/A</v>
      </c>
      <c r="H131" t="e">
        <v>#N/A</v>
      </c>
      <c r="I131" t="e">
        <v>#N/A</v>
      </c>
      <c r="J131" t="e">
        <v>#N/A</v>
      </c>
      <c r="K131" t="e">
        <v>#N/A</v>
      </c>
      <c r="L131" t="e">
        <v>#N/A</v>
      </c>
      <c r="M131" t="e">
        <v>#N/A</v>
      </c>
      <c r="N131" t="e">
        <v>#N/A</v>
      </c>
      <c r="O131" t="e">
        <v>#N/A</v>
      </c>
      <c r="P131" t="e">
        <v>#N/A</v>
      </c>
      <c r="Q131" t="e">
        <v>#N/A</v>
      </c>
      <c r="R131" t="e">
        <v>#N/A</v>
      </c>
      <c r="S131" t="e">
        <v>#N/A</v>
      </c>
      <c r="T131" t="e">
        <v>#N/A</v>
      </c>
      <c r="U131" t="e">
        <v>#N/A</v>
      </c>
      <c r="V131" t="e">
        <v>#N/A</v>
      </c>
      <c r="W131" t="e">
        <v>#N/A</v>
      </c>
      <c r="X131" t="e">
        <v>#N/A</v>
      </c>
      <c r="Y131" t="e">
        <v>#N/A</v>
      </c>
      <c r="Z131" t="e">
        <v>#N/A</v>
      </c>
      <c r="AA131" t="e">
        <v>#N/A</v>
      </c>
      <c r="AB131" t="e">
        <v>#N/A</v>
      </c>
      <c r="AC131" t="e">
        <v>#N/A</v>
      </c>
      <c r="AD131" t="e">
        <v>#N/A</v>
      </c>
      <c r="AE131" t="e">
        <v>#N/A</v>
      </c>
      <c r="AF131" t="e">
        <v>#N/A</v>
      </c>
      <c r="AG131" t="e">
        <v>#N/A</v>
      </c>
      <c r="AH131" t="e">
        <v>#N/A</v>
      </c>
      <c r="AI131" t="e">
        <v>#N/A</v>
      </c>
      <c r="AJ131" t="e">
        <v>#N/A</v>
      </c>
      <c r="AK131" t="e">
        <v>#N/A</v>
      </c>
      <c r="AL131" t="e">
        <v>#N/A</v>
      </c>
      <c r="AM131" t="e">
        <v>#N/A</v>
      </c>
      <c r="AN131" t="e">
        <v>#N/A</v>
      </c>
      <c r="AO131" t="e">
        <v>#N/A</v>
      </c>
      <c r="AP131" t="e">
        <v>#N/A</v>
      </c>
      <c r="AQ131" t="e">
        <v>#N/A</v>
      </c>
      <c r="AR131" t="e">
        <v>#N/A</v>
      </c>
      <c r="AS131" t="e">
        <v>#N/A</v>
      </c>
      <c r="AT131" t="e">
        <v>#N/A</v>
      </c>
      <c r="AU131" t="e">
        <v>#N/A</v>
      </c>
      <c r="AV131" t="e">
        <v>#N/A</v>
      </c>
      <c r="AW131" t="e">
        <v>#N/A</v>
      </c>
      <c r="AX131" t="e">
        <v>#N/A</v>
      </c>
      <c r="AY131" t="e">
        <v>#N/A</v>
      </c>
      <c r="AZ131" t="e">
        <v>#N/A</v>
      </c>
    </row>
    <row r="132" spans="1:52" x14ac:dyDescent="0.3">
      <c r="A132">
        <v>97</v>
      </c>
      <c r="D132">
        <v>0</v>
      </c>
      <c r="E132">
        <v>0</v>
      </c>
      <c r="F132">
        <v>0</v>
      </c>
      <c r="G132">
        <v>0</v>
      </c>
      <c r="H132">
        <v>0</v>
      </c>
      <c r="I132">
        <v>0</v>
      </c>
      <c r="J132">
        <v>0</v>
      </c>
      <c r="K132">
        <v>0</v>
      </c>
      <c r="L132">
        <v>0</v>
      </c>
      <c r="M132">
        <v>0</v>
      </c>
      <c r="N132">
        <v>0</v>
      </c>
      <c r="O132">
        <v>0</v>
      </c>
      <c r="P132">
        <v>185378864</v>
      </c>
      <c r="Q132">
        <v>0</v>
      </c>
      <c r="R132">
        <v>0</v>
      </c>
      <c r="S132">
        <v>0</v>
      </c>
      <c r="T132">
        <v>0</v>
      </c>
      <c r="U132">
        <v>173379180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row>
    <row r="133" spans="1:52" x14ac:dyDescent="0.3">
      <c r="A133">
        <v>93</v>
      </c>
      <c r="D133">
        <v>0</v>
      </c>
      <c r="E133">
        <v>0</v>
      </c>
      <c r="F133">
        <v>0</v>
      </c>
      <c r="G133">
        <v>0</v>
      </c>
      <c r="H133">
        <v>0</v>
      </c>
      <c r="I133">
        <v>0</v>
      </c>
      <c r="J133">
        <v>0</v>
      </c>
      <c r="K133">
        <v>0</v>
      </c>
      <c r="L133">
        <v>0</v>
      </c>
      <c r="M133">
        <v>0</v>
      </c>
      <c r="N133">
        <v>0</v>
      </c>
      <c r="O133">
        <v>0</v>
      </c>
      <c r="P133">
        <v>224281629</v>
      </c>
      <c r="Q133">
        <v>0</v>
      </c>
      <c r="R133">
        <v>0</v>
      </c>
      <c r="S133">
        <v>0</v>
      </c>
      <c r="T133">
        <v>0</v>
      </c>
      <c r="U133">
        <v>175832975</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row>
    <row r="134" spans="1:52" x14ac:dyDescent="0.3">
      <c r="A134">
        <v>99</v>
      </c>
      <c r="D134">
        <v>0</v>
      </c>
      <c r="E134">
        <v>0</v>
      </c>
      <c r="F134">
        <v>0</v>
      </c>
      <c r="G134">
        <v>0</v>
      </c>
      <c r="H134">
        <v>0</v>
      </c>
      <c r="I134">
        <v>0</v>
      </c>
      <c r="J134">
        <v>0</v>
      </c>
      <c r="K134">
        <v>0</v>
      </c>
      <c r="L134">
        <v>0</v>
      </c>
      <c r="M134">
        <v>0</v>
      </c>
      <c r="N134">
        <v>0</v>
      </c>
      <c r="O134">
        <v>0</v>
      </c>
      <c r="P134">
        <v>148346794</v>
      </c>
      <c r="Q134">
        <v>0</v>
      </c>
      <c r="R134">
        <v>0</v>
      </c>
      <c r="S134">
        <v>0</v>
      </c>
      <c r="T134">
        <v>0</v>
      </c>
      <c r="U134">
        <v>123958173</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row>
    <row r="135" spans="1:52" x14ac:dyDescent="0.3">
      <c r="A135">
        <v>52</v>
      </c>
      <c r="D135">
        <v>0</v>
      </c>
      <c r="E135">
        <v>0</v>
      </c>
      <c r="F135">
        <v>0</v>
      </c>
      <c r="G135">
        <v>0</v>
      </c>
      <c r="H135">
        <v>0</v>
      </c>
      <c r="I135">
        <v>0</v>
      </c>
      <c r="J135">
        <v>0</v>
      </c>
      <c r="K135">
        <v>0</v>
      </c>
      <c r="L135">
        <v>0</v>
      </c>
      <c r="M135">
        <v>0</v>
      </c>
      <c r="N135">
        <v>0</v>
      </c>
      <c r="O135">
        <v>0</v>
      </c>
      <c r="P135">
        <v>18375081</v>
      </c>
      <c r="Q135">
        <v>0</v>
      </c>
      <c r="R135">
        <v>0</v>
      </c>
      <c r="S135">
        <v>0</v>
      </c>
      <c r="T135">
        <v>0</v>
      </c>
      <c r="U135">
        <v>11998783</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row>
    <row r="136" spans="1:52" x14ac:dyDescent="0.3">
      <c r="A136">
        <v>94</v>
      </c>
      <c r="D136">
        <v>0</v>
      </c>
      <c r="E136">
        <v>0</v>
      </c>
      <c r="F136">
        <v>0</v>
      </c>
      <c r="G136">
        <v>0</v>
      </c>
      <c r="H136">
        <v>0</v>
      </c>
      <c r="I136">
        <v>0</v>
      </c>
      <c r="J136">
        <v>0</v>
      </c>
      <c r="K136">
        <v>0</v>
      </c>
      <c r="L136">
        <v>0</v>
      </c>
      <c r="M136">
        <v>0</v>
      </c>
      <c r="N136">
        <v>0</v>
      </c>
      <c r="O136">
        <v>0</v>
      </c>
      <c r="P136">
        <v>211111918</v>
      </c>
      <c r="Q136">
        <v>0</v>
      </c>
      <c r="R136">
        <v>0</v>
      </c>
      <c r="S136">
        <v>0</v>
      </c>
      <c r="T136">
        <v>0</v>
      </c>
      <c r="U136">
        <v>167002898</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row>
    <row r="137" spans="1:52" x14ac:dyDescent="0.3">
      <c r="A137">
        <v>98</v>
      </c>
      <c r="D137">
        <v>0</v>
      </c>
      <c r="E137">
        <v>0</v>
      </c>
      <c r="F137">
        <v>0</v>
      </c>
      <c r="G137">
        <v>0</v>
      </c>
      <c r="H137">
        <v>0</v>
      </c>
      <c r="I137">
        <v>0</v>
      </c>
      <c r="J137">
        <v>0</v>
      </c>
      <c r="K137">
        <v>0</v>
      </c>
      <c r="L137">
        <v>0</v>
      </c>
      <c r="M137">
        <v>0</v>
      </c>
      <c r="N137">
        <v>0</v>
      </c>
      <c r="O137">
        <v>0</v>
      </c>
      <c r="P137">
        <v>794190</v>
      </c>
      <c r="Q137">
        <v>0</v>
      </c>
      <c r="R137">
        <v>0</v>
      </c>
      <c r="S137">
        <v>0</v>
      </c>
      <c r="T137">
        <v>0</v>
      </c>
      <c r="U137">
        <v>2201021</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row>
    <row r="138" spans="1:52" x14ac:dyDescent="0.3">
      <c r="A138">
        <v>363</v>
      </c>
      <c r="D138">
        <v>0</v>
      </c>
      <c r="E138">
        <v>0</v>
      </c>
      <c r="F138">
        <v>0</v>
      </c>
      <c r="G138">
        <v>0</v>
      </c>
      <c r="H138">
        <v>0</v>
      </c>
      <c r="I138">
        <v>0</v>
      </c>
      <c r="J138">
        <v>0</v>
      </c>
      <c r="K138">
        <v>0</v>
      </c>
      <c r="L138">
        <v>0</v>
      </c>
      <c r="M138">
        <v>0</v>
      </c>
      <c r="N138">
        <v>0</v>
      </c>
      <c r="O138">
        <v>0</v>
      </c>
      <c r="P138">
        <v>22574839</v>
      </c>
      <c r="Q138">
        <v>0</v>
      </c>
      <c r="R138">
        <v>0</v>
      </c>
      <c r="S138">
        <v>0</v>
      </c>
      <c r="T138">
        <v>0</v>
      </c>
      <c r="U138">
        <v>2586639</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row>
    <row r="139" spans="1:52" x14ac:dyDescent="0.3">
      <c r="A139">
        <v>364</v>
      </c>
      <c r="D139">
        <v>0</v>
      </c>
      <c r="E139">
        <v>0</v>
      </c>
      <c r="F139">
        <v>0</v>
      </c>
      <c r="G139">
        <v>0</v>
      </c>
      <c r="H139">
        <v>0</v>
      </c>
      <c r="I139">
        <v>0</v>
      </c>
      <c r="J139">
        <v>0</v>
      </c>
      <c r="K139">
        <v>0</v>
      </c>
      <c r="L139">
        <v>0</v>
      </c>
      <c r="M139">
        <v>0</v>
      </c>
      <c r="N139">
        <v>0</v>
      </c>
      <c r="O139">
        <v>0</v>
      </c>
      <c r="P139">
        <v>17809422</v>
      </c>
      <c r="Q139">
        <v>0</v>
      </c>
      <c r="R139">
        <v>0</v>
      </c>
      <c r="S139">
        <v>0</v>
      </c>
      <c r="T139">
        <v>0</v>
      </c>
      <c r="U139">
        <v>2201021</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row>
    <row r="140" spans="1:52" x14ac:dyDescent="0.3">
      <c r="A140">
        <v>192</v>
      </c>
      <c r="D140">
        <v>0</v>
      </c>
      <c r="E140">
        <v>0</v>
      </c>
      <c r="F140">
        <v>0</v>
      </c>
      <c r="G140">
        <v>0</v>
      </c>
      <c r="H140">
        <v>0</v>
      </c>
      <c r="I140">
        <v>0</v>
      </c>
      <c r="J140">
        <v>0</v>
      </c>
      <c r="K140">
        <v>0</v>
      </c>
      <c r="L140">
        <v>0</v>
      </c>
      <c r="M140">
        <v>0</v>
      </c>
      <c r="N140">
        <v>0</v>
      </c>
      <c r="O140">
        <v>0</v>
      </c>
      <c r="P140">
        <v>8726668</v>
      </c>
      <c r="Q140">
        <v>0</v>
      </c>
      <c r="R140">
        <v>0</v>
      </c>
      <c r="S140">
        <v>0</v>
      </c>
      <c r="T140">
        <v>0</v>
      </c>
      <c r="U140">
        <v>93750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row>
    <row r="141" spans="1:52" x14ac:dyDescent="0.3">
      <c r="A141">
        <v>1054</v>
      </c>
      <c r="D141" t="e">
        <v>#N/A</v>
      </c>
      <c r="E141" t="e">
        <v>#N/A</v>
      </c>
      <c r="F141" t="e">
        <v>#N/A</v>
      </c>
      <c r="G141" t="e">
        <v>#N/A</v>
      </c>
      <c r="H141" t="e">
        <v>#N/A</v>
      </c>
      <c r="I141" t="e">
        <v>#N/A</v>
      </c>
      <c r="J141" t="e">
        <v>#N/A</v>
      </c>
      <c r="K141" t="e">
        <v>#N/A</v>
      </c>
      <c r="L141" t="e">
        <v>#N/A</v>
      </c>
      <c r="M141" t="e">
        <v>#N/A</v>
      </c>
      <c r="N141" t="e">
        <v>#N/A</v>
      </c>
      <c r="O141" t="e">
        <v>#N/A</v>
      </c>
      <c r="P141" t="e">
        <v>#N/A</v>
      </c>
      <c r="Q141" t="e">
        <v>#N/A</v>
      </c>
      <c r="R141" t="e">
        <v>#N/A</v>
      </c>
      <c r="S141" t="e">
        <v>#N/A</v>
      </c>
      <c r="T141" t="e">
        <v>#N/A</v>
      </c>
      <c r="U141" t="e">
        <v>#N/A</v>
      </c>
      <c r="V141" t="e">
        <v>#N/A</v>
      </c>
      <c r="W141" t="e">
        <v>#N/A</v>
      </c>
      <c r="X141" t="e">
        <v>#N/A</v>
      </c>
      <c r="Y141" t="e">
        <v>#N/A</v>
      </c>
      <c r="Z141" t="e">
        <v>#N/A</v>
      </c>
      <c r="AA141" t="e">
        <v>#N/A</v>
      </c>
      <c r="AB141" t="e">
        <v>#N/A</v>
      </c>
      <c r="AC141" t="e">
        <v>#N/A</v>
      </c>
      <c r="AD141" t="e">
        <v>#N/A</v>
      </c>
      <c r="AE141" t="e">
        <v>#N/A</v>
      </c>
      <c r="AF141" t="e">
        <v>#N/A</v>
      </c>
      <c r="AG141" t="e">
        <v>#N/A</v>
      </c>
      <c r="AH141" t="e">
        <v>#N/A</v>
      </c>
      <c r="AI141" t="e">
        <v>#N/A</v>
      </c>
      <c r="AJ141" t="e">
        <v>#N/A</v>
      </c>
      <c r="AK141" t="e">
        <v>#N/A</v>
      </c>
      <c r="AL141" t="e">
        <v>#N/A</v>
      </c>
      <c r="AM141" t="e">
        <v>#N/A</v>
      </c>
      <c r="AN141" t="e">
        <v>#N/A</v>
      </c>
      <c r="AO141" t="e">
        <v>#N/A</v>
      </c>
      <c r="AP141" t="e">
        <v>#N/A</v>
      </c>
      <c r="AQ141" t="e">
        <v>#N/A</v>
      </c>
      <c r="AR141" t="e">
        <v>#N/A</v>
      </c>
      <c r="AS141" t="e">
        <v>#N/A</v>
      </c>
      <c r="AT141" t="e">
        <v>#N/A</v>
      </c>
      <c r="AU141" t="e">
        <v>#N/A</v>
      </c>
      <c r="AV141" t="e">
        <v>#N/A</v>
      </c>
      <c r="AW141" t="e">
        <v>#N/A</v>
      </c>
      <c r="AX141" t="e">
        <v>#N/A</v>
      </c>
      <c r="AY141" t="e">
        <v>#N/A</v>
      </c>
      <c r="AZ141" t="e">
        <v>#N/A</v>
      </c>
    </row>
    <row r="142" spans="1:52" x14ac:dyDescent="0.3">
      <c r="A142">
        <v>365</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row>
    <row r="143" spans="1:52" x14ac:dyDescent="0.3">
      <c r="A143">
        <v>366</v>
      </c>
      <c r="D143">
        <v>0</v>
      </c>
      <c r="E143">
        <v>0</v>
      </c>
      <c r="F143">
        <v>0</v>
      </c>
      <c r="G143">
        <v>0</v>
      </c>
      <c r="H143">
        <v>0</v>
      </c>
      <c r="I143">
        <v>0</v>
      </c>
      <c r="J143">
        <v>0</v>
      </c>
      <c r="K143">
        <v>0</v>
      </c>
      <c r="L143">
        <v>0</v>
      </c>
      <c r="M143">
        <v>0</v>
      </c>
      <c r="N143">
        <v>0</v>
      </c>
      <c r="O143">
        <v>0</v>
      </c>
      <c r="P143">
        <v>4107291</v>
      </c>
      <c r="Q143">
        <v>0</v>
      </c>
      <c r="R143">
        <v>0</v>
      </c>
      <c r="S143">
        <v>0</v>
      </c>
      <c r="T143">
        <v>0</v>
      </c>
      <c r="U143">
        <v>4834992</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row>
    <row r="144" spans="1:52" x14ac:dyDescent="0.3">
      <c r="A144">
        <v>53</v>
      </c>
      <c r="D144">
        <v>0</v>
      </c>
      <c r="E144">
        <v>0</v>
      </c>
      <c r="F144">
        <v>0</v>
      </c>
      <c r="G144">
        <v>0</v>
      </c>
      <c r="H144">
        <v>0</v>
      </c>
      <c r="I144">
        <v>0</v>
      </c>
      <c r="J144">
        <v>0</v>
      </c>
      <c r="K144">
        <v>0</v>
      </c>
      <c r="L144">
        <v>0</v>
      </c>
      <c r="M144">
        <v>0</v>
      </c>
      <c r="N144">
        <v>0</v>
      </c>
      <c r="O144">
        <v>0</v>
      </c>
      <c r="P144">
        <v>22554505</v>
      </c>
      <c r="Q144">
        <v>0</v>
      </c>
      <c r="R144">
        <v>0</v>
      </c>
      <c r="S144">
        <v>0</v>
      </c>
      <c r="T144">
        <v>0</v>
      </c>
      <c r="U144">
        <v>4474453</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row>
    <row r="145" spans="1:52" x14ac:dyDescent="0.3">
      <c r="A145">
        <v>378</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row>
    <row r="146" spans="1:52" x14ac:dyDescent="0.3">
      <c r="D146" t="e">
        <v>#N/A</v>
      </c>
      <c r="E146" t="e">
        <v>#N/A</v>
      </c>
      <c r="F146" t="e">
        <v>#N/A</v>
      </c>
      <c r="G146" t="e">
        <v>#N/A</v>
      </c>
      <c r="H146" t="e">
        <v>#N/A</v>
      </c>
      <c r="I146" t="e">
        <v>#N/A</v>
      </c>
      <c r="J146" t="e">
        <v>#N/A</v>
      </c>
      <c r="K146" t="e">
        <v>#N/A</v>
      </c>
      <c r="L146" t="e">
        <v>#N/A</v>
      </c>
      <c r="M146" t="e">
        <v>#N/A</v>
      </c>
      <c r="N146" t="e">
        <v>#N/A</v>
      </c>
      <c r="O146" t="e">
        <v>#N/A</v>
      </c>
      <c r="P146" t="e">
        <v>#N/A</v>
      </c>
      <c r="Q146" t="e">
        <v>#N/A</v>
      </c>
      <c r="R146" t="e">
        <v>#N/A</v>
      </c>
      <c r="S146" t="e">
        <v>#N/A</v>
      </c>
      <c r="T146" t="e">
        <v>#N/A</v>
      </c>
      <c r="U146" t="e">
        <v>#N/A</v>
      </c>
      <c r="V146" t="e">
        <v>#N/A</v>
      </c>
      <c r="W146" t="e">
        <v>#N/A</v>
      </c>
      <c r="X146" t="e">
        <v>#N/A</v>
      </c>
      <c r="Y146" t="e">
        <v>#N/A</v>
      </c>
      <c r="Z146" t="e">
        <v>#N/A</v>
      </c>
      <c r="AA146" t="e">
        <v>#N/A</v>
      </c>
      <c r="AB146" t="e">
        <v>#N/A</v>
      </c>
      <c r="AC146" t="e">
        <v>#N/A</v>
      </c>
      <c r="AD146" t="e">
        <v>#N/A</v>
      </c>
      <c r="AE146" t="e">
        <v>#N/A</v>
      </c>
      <c r="AF146" t="e">
        <v>#N/A</v>
      </c>
      <c r="AG146" t="e">
        <v>#N/A</v>
      </c>
      <c r="AH146" t="e">
        <v>#N/A</v>
      </c>
      <c r="AI146" t="e">
        <v>#N/A</v>
      </c>
      <c r="AJ146" t="e">
        <v>#N/A</v>
      </c>
      <c r="AK146" t="e">
        <v>#N/A</v>
      </c>
      <c r="AL146" t="e">
        <v>#N/A</v>
      </c>
      <c r="AM146" t="e">
        <v>#N/A</v>
      </c>
      <c r="AN146" t="e">
        <v>#N/A</v>
      </c>
      <c r="AO146" t="e">
        <v>#N/A</v>
      </c>
      <c r="AP146" t="e">
        <v>#N/A</v>
      </c>
      <c r="AQ146" t="e">
        <v>#N/A</v>
      </c>
      <c r="AR146" t="e">
        <v>#N/A</v>
      </c>
      <c r="AS146" t="e">
        <v>#N/A</v>
      </c>
      <c r="AT146" t="e">
        <v>#N/A</v>
      </c>
      <c r="AU146" t="e">
        <v>#N/A</v>
      </c>
      <c r="AV146" t="e">
        <v>#N/A</v>
      </c>
      <c r="AW146" t="e">
        <v>#N/A</v>
      </c>
      <c r="AX146" t="e">
        <v>#N/A</v>
      </c>
      <c r="AY146" t="e">
        <v>#N/A</v>
      </c>
      <c r="AZ146" t="e">
        <v>#N/A</v>
      </c>
    </row>
    <row r="147" spans="1:52" x14ac:dyDescent="0.3">
      <c r="D147" t="e">
        <v>#N/A</v>
      </c>
      <c r="E147" t="e">
        <v>#N/A</v>
      </c>
      <c r="F147" t="e">
        <v>#N/A</v>
      </c>
      <c r="G147" t="e">
        <v>#N/A</v>
      </c>
      <c r="H147" t="e">
        <v>#N/A</v>
      </c>
      <c r="I147" t="e">
        <v>#N/A</v>
      </c>
      <c r="J147" t="e">
        <v>#N/A</v>
      </c>
      <c r="K147" t="e">
        <v>#N/A</v>
      </c>
      <c r="L147" t="e">
        <v>#N/A</v>
      </c>
      <c r="M147" t="e">
        <v>#N/A</v>
      </c>
      <c r="N147" t="e">
        <v>#N/A</v>
      </c>
      <c r="O147" t="e">
        <v>#N/A</v>
      </c>
      <c r="P147" t="e">
        <v>#N/A</v>
      </c>
      <c r="Q147" t="e">
        <v>#N/A</v>
      </c>
      <c r="R147" t="e">
        <v>#N/A</v>
      </c>
      <c r="S147" t="e">
        <v>#N/A</v>
      </c>
      <c r="T147" t="e">
        <v>#N/A</v>
      </c>
      <c r="U147" t="e">
        <v>#N/A</v>
      </c>
      <c r="V147" t="e">
        <v>#N/A</v>
      </c>
      <c r="W147" t="e">
        <v>#N/A</v>
      </c>
      <c r="X147" t="e">
        <v>#N/A</v>
      </c>
      <c r="Y147" t="e">
        <v>#N/A</v>
      </c>
      <c r="Z147" t="e">
        <v>#N/A</v>
      </c>
      <c r="AA147" t="e">
        <v>#N/A</v>
      </c>
      <c r="AB147" t="e">
        <v>#N/A</v>
      </c>
      <c r="AC147" t="e">
        <v>#N/A</v>
      </c>
      <c r="AD147" t="e">
        <v>#N/A</v>
      </c>
      <c r="AE147" t="e">
        <v>#N/A</v>
      </c>
      <c r="AF147" t="e">
        <v>#N/A</v>
      </c>
      <c r="AG147" t="e">
        <v>#N/A</v>
      </c>
      <c r="AH147" t="e">
        <v>#N/A</v>
      </c>
      <c r="AI147" t="e">
        <v>#N/A</v>
      </c>
      <c r="AJ147" t="e">
        <v>#N/A</v>
      </c>
      <c r="AK147" t="e">
        <v>#N/A</v>
      </c>
      <c r="AL147" t="e">
        <v>#N/A</v>
      </c>
      <c r="AM147" t="e">
        <v>#N/A</v>
      </c>
      <c r="AN147" t="e">
        <v>#N/A</v>
      </c>
      <c r="AO147" t="e">
        <v>#N/A</v>
      </c>
      <c r="AP147" t="e">
        <v>#N/A</v>
      </c>
      <c r="AQ147" t="e">
        <v>#N/A</v>
      </c>
      <c r="AR147" t="e">
        <v>#N/A</v>
      </c>
      <c r="AS147" t="e">
        <v>#N/A</v>
      </c>
      <c r="AT147" t="e">
        <v>#N/A</v>
      </c>
      <c r="AU147" t="e">
        <v>#N/A</v>
      </c>
      <c r="AV147" t="e">
        <v>#N/A</v>
      </c>
      <c r="AW147" t="e">
        <v>#N/A</v>
      </c>
      <c r="AX147" t="e">
        <v>#N/A</v>
      </c>
      <c r="AY147" t="e">
        <v>#N/A</v>
      </c>
      <c r="AZ147" t="e">
        <v>#N/A</v>
      </c>
    </row>
    <row r="148" spans="1:52" x14ac:dyDescent="0.3">
      <c r="D148" t="e">
        <v>#N/A</v>
      </c>
      <c r="E148" t="e">
        <v>#N/A</v>
      </c>
      <c r="F148" t="e">
        <v>#N/A</v>
      </c>
      <c r="G148" t="e">
        <v>#N/A</v>
      </c>
      <c r="H148" t="e">
        <v>#N/A</v>
      </c>
      <c r="I148" t="e">
        <v>#N/A</v>
      </c>
      <c r="J148" t="e">
        <v>#N/A</v>
      </c>
      <c r="K148" t="e">
        <v>#N/A</v>
      </c>
      <c r="L148" t="e">
        <v>#N/A</v>
      </c>
      <c r="M148" t="e">
        <v>#N/A</v>
      </c>
      <c r="N148" t="e">
        <v>#N/A</v>
      </c>
      <c r="O148" t="e">
        <v>#N/A</v>
      </c>
      <c r="P148" t="e">
        <v>#N/A</v>
      </c>
      <c r="Q148" t="e">
        <v>#N/A</v>
      </c>
      <c r="R148" t="e">
        <v>#N/A</v>
      </c>
      <c r="S148" t="e">
        <v>#N/A</v>
      </c>
      <c r="T148" t="e">
        <v>#N/A</v>
      </c>
      <c r="U148" t="e">
        <v>#N/A</v>
      </c>
      <c r="V148" t="e">
        <v>#N/A</v>
      </c>
      <c r="W148" t="e">
        <v>#N/A</v>
      </c>
      <c r="X148" t="e">
        <v>#N/A</v>
      </c>
      <c r="Y148" t="e">
        <v>#N/A</v>
      </c>
      <c r="Z148" t="e">
        <v>#N/A</v>
      </c>
      <c r="AA148" t="e">
        <v>#N/A</v>
      </c>
      <c r="AB148" t="e">
        <v>#N/A</v>
      </c>
      <c r="AC148" t="e">
        <v>#N/A</v>
      </c>
      <c r="AD148" t="e">
        <v>#N/A</v>
      </c>
      <c r="AE148" t="e">
        <v>#N/A</v>
      </c>
      <c r="AF148" t="e">
        <v>#N/A</v>
      </c>
      <c r="AG148" t="e">
        <v>#N/A</v>
      </c>
      <c r="AH148" t="e">
        <v>#N/A</v>
      </c>
      <c r="AI148" t="e">
        <v>#N/A</v>
      </c>
      <c r="AJ148" t="e">
        <v>#N/A</v>
      </c>
      <c r="AK148" t="e">
        <v>#N/A</v>
      </c>
      <c r="AL148" t="e">
        <v>#N/A</v>
      </c>
      <c r="AM148" t="e">
        <v>#N/A</v>
      </c>
      <c r="AN148" t="e">
        <v>#N/A</v>
      </c>
      <c r="AO148" t="e">
        <v>#N/A</v>
      </c>
      <c r="AP148" t="e">
        <v>#N/A</v>
      </c>
      <c r="AQ148" t="e">
        <v>#N/A</v>
      </c>
      <c r="AR148" t="e">
        <v>#N/A</v>
      </c>
      <c r="AS148" t="e">
        <v>#N/A</v>
      </c>
      <c r="AT148" t="e">
        <v>#N/A</v>
      </c>
      <c r="AU148" t="e">
        <v>#N/A</v>
      </c>
      <c r="AV148" t="e">
        <v>#N/A</v>
      </c>
      <c r="AW148" t="e">
        <v>#N/A</v>
      </c>
      <c r="AX148" t="e">
        <v>#N/A</v>
      </c>
      <c r="AY148" t="e">
        <v>#N/A</v>
      </c>
      <c r="AZ148" t="e">
        <v>#N/A</v>
      </c>
    </row>
    <row r="149" spans="1:52" x14ac:dyDescent="0.3">
      <c r="D149" t="e">
        <v>#N/A</v>
      </c>
      <c r="E149" t="e">
        <v>#N/A</v>
      </c>
      <c r="F149" t="e">
        <v>#N/A</v>
      </c>
      <c r="G149" t="e">
        <v>#N/A</v>
      </c>
      <c r="H149" t="e">
        <v>#N/A</v>
      </c>
      <c r="I149" t="e">
        <v>#N/A</v>
      </c>
      <c r="J149" t="e">
        <v>#N/A</v>
      </c>
      <c r="K149" t="e">
        <v>#N/A</v>
      </c>
      <c r="L149" t="e">
        <v>#N/A</v>
      </c>
      <c r="M149" t="e">
        <v>#N/A</v>
      </c>
      <c r="N149" t="e">
        <v>#N/A</v>
      </c>
      <c r="O149" t="e">
        <v>#N/A</v>
      </c>
      <c r="P149" t="e">
        <v>#N/A</v>
      </c>
      <c r="Q149" t="e">
        <v>#N/A</v>
      </c>
      <c r="R149" t="e">
        <v>#N/A</v>
      </c>
      <c r="S149" t="e">
        <v>#N/A</v>
      </c>
      <c r="T149" t="e">
        <v>#N/A</v>
      </c>
      <c r="U149" t="e">
        <v>#N/A</v>
      </c>
      <c r="V149" t="e">
        <v>#N/A</v>
      </c>
      <c r="W149" t="e">
        <v>#N/A</v>
      </c>
      <c r="X149" t="e">
        <v>#N/A</v>
      </c>
      <c r="Y149" t="e">
        <v>#N/A</v>
      </c>
      <c r="Z149" t="e">
        <v>#N/A</v>
      </c>
      <c r="AA149" t="e">
        <v>#N/A</v>
      </c>
      <c r="AB149" t="e">
        <v>#N/A</v>
      </c>
      <c r="AC149" t="e">
        <v>#N/A</v>
      </c>
      <c r="AD149" t="e">
        <v>#N/A</v>
      </c>
      <c r="AE149" t="e">
        <v>#N/A</v>
      </c>
      <c r="AF149" t="e">
        <v>#N/A</v>
      </c>
      <c r="AG149" t="e">
        <v>#N/A</v>
      </c>
      <c r="AH149" t="e">
        <v>#N/A</v>
      </c>
      <c r="AI149" t="e">
        <v>#N/A</v>
      </c>
      <c r="AJ149" t="e">
        <v>#N/A</v>
      </c>
      <c r="AK149" t="e">
        <v>#N/A</v>
      </c>
      <c r="AL149" t="e">
        <v>#N/A</v>
      </c>
      <c r="AM149" t="e">
        <v>#N/A</v>
      </c>
      <c r="AN149" t="e">
        <v>#N/A</v>
      </c>
      <c r="AO149" t="e">
        <v>#N/A</v>
      </c>
      <c r="AP149" t="e">
        <v>#N/A</v>
      </c>
      <c r="AQ149" t="e">
        <v>#N/A</v>
      </c>
      <c r="AR149" t="e">
        <v>#N/A</v>
      </c>
      <c r="AS149" t="e">
        <v>#N/A</v>
      </c>
      <c r="AT149" t="e">
        <v>#N/A</v>
      </c>
      <c r="AU149" t="e">
        <v>#N/A</v>
      </c>
      <c r="AV149" t="e">
        <v>#N/A</v>
      </c>
      <c r="AW149" t="e">
        <v>#N/A</v>
      </c>
      <c r="AX149" t="e">
        <v>#N/A</v>
      </c>
      <c r="AY149" t="e">
        <v>#N/A</v>
      </c>
      <c r="AZ149" t="e">
        <v>#N/A</v>
      </c>
    </row>
    <row r="150" spans="1:52" x14ac:dyDescent="0.3">
      <c r="A150">
        <v>51</v>
      </c>
      <c r="D150">
        <v>581580</v>
      </c>
      <c r="E150">
        <v>1150672</v>
      </c>
      <c r="F150">
        <v>4290228</v>
      </c>
      <c r="G150">
        <v>10723532</v>
      </c>
      <c r="H150">
        <v>29575986</v>
      </c>
      <c r="I150">
        <v>5008443</v>
      </c>
      <c r="J150">
        <v>41107800</v>
      </c>
      <c r="K150">
        <v>1997589</v>
      </c>
      <c r="L150">
        <v>0</v>
      </c>
      <c r="M150">
        <v>457752</v>
      </c>
      <c r="N150">
        <v>1751859</v>
      </c>
      <c r="O150">
        <v>0</v>
      </c>
      <c r="P150">
        <v>48971581</v>
      </c>
      <c r="Q150">
        <v>437416</v>
      </c>
      <c r="R150">
        <v>122352</v>
      </c>
      <c r="S150">
        <v>0</v>
      </c>
      <c r="T150">
        <v>477521</v>
      </c>
      <c r="U150">
        <v>15935984</v>
      </c>
      <c r="V150">
        <v>1419620</v>
      </c>
      <c r="W150">
        <v>281957</v>
      </c>
      <c r="X150">
        <v>356240</v>
      </c>
      <c r="Y150">
        <v>1384373</v>
      </c>
      <c r="Z150">
        <v>421433</v>
      </c>
      <c r="AA150">
        <v>728079</v>
      </c>
      <c r="AB150">
        <v>91331</v>
      </c>
      <c r="AC150">
        <v>7304770</v>
      </c>
      <c r="AD150">
        <v>682753</v>
      </c>
      <c r="AE150">
        <v>55411</v>
      </c>
      <c r="AF150">
        <v>7594814</v>
      </c>
      <c r="AG150">
        <v>10356039</v>
      </c>
      <c r="AH150">
        <v>4872595</v>
      </c>
      <c r="AI150">
        <v>0</v>
      </c>
      <c r="AJ150">
        <v>3190447</v>
      </c>
      <c r="AK150">
        <v>138730</v>
      </c>
      <c r="AL150">
        <v>-161164</v>
      </c>
      <c r="AM150">
        <v>7433476</v>
      </c>
      <c r="AN150">
        <v>932929</v>
      </c>
      <c r="AO150">
        <v>1549263</v>
      </c>
      <c r="AP150">
        <v>513496</v>
      </c>
      <c r="AQ150">
        <v>468365</v>
      </c>
      <c r="AR150">
        <v>559614</v>
      </c>
      <c r="AS150">
        <v>59973</v>
      </c>
      <c r="AT150">
        <v>0</v>
      </c>
      <c r="AU150">
        <v>1839883</v>
      </c>
      <c r="AV150">
        <v>0</v>
      </c>
      <c r="AW150">
        <v>0</v>
      </c>
      <c r="AX150">
        <v>10743</v>
      </c>
      <c r="AY150">
        <v>412863</v>
      </c>
      <c r="AZ150">
        <v>1140983</v>
      </c>
    </row>
    <row r="151" spans="1:52" x14ac:dyDescent="0.3">
      <c r="A151">
        <v>332</v>
      </c>
      <c r="D151">
        <v>118583</v>
      </c>
      <c r="E151">
        <v>523673</v>
      </c>
      <c r="F151">
        <v>1623656</v>
      </c>
      <c r="G151">
        <v>14112047</v>
      </c>
      <c r="H151">
        <v>21132188</v>
      </c>
      <c r="I151">
        <v>6381720</v>
      </c>
      <c r="J151">
        <v>51677641</v>
      </c>
      <c r="K151">
        <v>1483891</v>
      </c>
      <c r="L151">
        <v>0</v>
      </c>
      <c r="M151">
        <v>698867</v>
      </c>
      <c r="N151">
        <v>673746</v>
      </c>
      <c r="O151">
        <v>0</v>
      </c>
      <c r="P151">
        <v>69653539</v>
      </c>
      <c r="Q151">
        <v>233841</v>
      </c>
      <c r="R151">
        <v>0</v>
      </c>
      <c r="S151">
        <v>0</v>
      </c>
      <c r="T151">
        <v>344665</v>
      </c>
      <c r="U151">
        <v>27632077</v>
      </c>
      <c r="V151">
        <v>50706</v>
      </c>
      <c r="W151">
        <v>118803</v>
      </c>
      <c r="X151">
        <v>2725969</v>
      </c>
      <c r="Y151">
        <v>366001</v>
      </c>
      <c r="Z151">
        <v>297107</v>
      </c>
      <c r="AA151">
        <v>10889</v>
      </c>
      <c r="AB151">
        <v>0</v>
      </c>
      <c r="AC151">
        <v>2374275</v>
      </c>
      <c r="AD151">
        <v>169027</v>
      </c>
      <c r="AE151">
        <v>53569</v>
      </c>
      <c r="AF151">
        <v>5677935</v>
      </c>
      <c r="AG151">
        <v>17253574</v>
      </c>
      <c r="AH151">
        <v>917665</v>
      </c>
      <c r="AI151">
        <v>0</v>
      </c>
      <c r="AJ151">
        <v>2562109</v>
      </c>
      <c r="AK151">
        <v>12188</v>
      </c>
      <c r="AL151">
        <v>0</v>
      </c>
      <c r="AM151">
        <v>8803170</v>
      </c>
      <c r="AN151">
        <v>164851</v>
      </c>
      <c r="AO151">
        <v>658601</v>
      </c>
      <c r="AP151">
        <v>501281</v>
      </c>
      <c r="AQ151">
        <v>61452</v>
      </c>
      <c r="AR151">
        <v>12891</v>
      </c>
      <c r="AS151">
        <v>0</v>
      </c>
      <c r="AT151">
        <v>0</v>
      </c>
      <c r="AU151">
        <v>1686847</v>
      </c>
      <c r="AV151">
        <v>0</v>
      </c>
      <c r="AW151">
        <v>0</v>
      </c>
      <c r="AX151">
        <v>1643</v>
      </c>
      <c r="AY151">
        <v>142138</v>
      </c>
      <c r="AZ151">
        <v>1945689</v>
      </c>
    </row>
    <row r="152" spans="1:52" x14ac:dyDescent="0.3">
      <c r="A152">
        <v>331</v>
      </c>
      <c r="D152">
        <v>213244</v>
      </c>
      <c r="E152">
        <v>357809</v>
      </c>
      <c r="F152">
        <v>2096607</v>
      </c>
      <c r="G152">
        <v>2655614</v>
      </c>
      <c r="H152">
        <v>5855825</v>
      </c>
      <c r="I152">
        <v>2461804</v>
      </c>
      <c r="J152">
        <v>15229755</v>
      </c>
      <c r="K152">
        <v>321302</v>
      </c>
      <c r="L152">
        <v>0</v>
      </c>
      <c r="M152">
        <v>442000</v>
      </c>
      <c r="N152">
        <v>391554</v>
      </c>
      <c r="O152">
        <v>0</v>
      </c>
      <c r="P152">
        <v>14021139</v>
      </c>
      <c r="Q152">
        <v>111000</v>
      </c>
      <c r="R152">
        <v>45000</v>
      </c>
      <c r="S152">
        <v>0</v>
      </c>
      <c r="T152">
        <v>33422</v>
      </c>
      <c r="U152">
        <v>5137511</v>
      </c>
      <c r="V152">
        <v>901572</v>
      </c>
      <c r="W152">
        <v>0</v>
      </c>
      <c r="X152">
        <v>286133</v>
      </c>
      <c r="Y152">
        <v>1744273</v>
      </c>
      <c r="Z152">
        <v>283627</v>
      </c>
      <c r="AA152">
        <v>313130</v>
      </c>
      <c r="AB152">
        <v>0</v>
      </c>
      <c r="AC152">
        <v>2565836</v>
      </c>
      <c r="AD152">
        <v>337426</v>
      </c>
      <c r="AE152">
        <v>31000</v>
      </c>
      <c r="AF152">
        <v>3798993</v>
      </c>
      <c r="AG152">
        <v>7329500</v>
      </c>
      <c r="AH152">
        <v>1677812</v>
      </c>
      <c r="AI152">
        <v>0</v>
      </c>
      <c r="AJ152">
        <v>620185</v>
      </c>
      <c r="AK152">
        <v>87233</v>
      </c>
      <c r="AL152">
        <v>0</v>
      </c>
      <c r="AM152">
        <v>2448005</v>
      </c>
      <c r="AN152">
        <v>230403</v>
      </c>
      <c r="AO152">
        <v>395865</v>
      </c>
      <c r="AP152">
        <v>0</v>
      </c>
      <c r="AQ152">
        <v>110858</v>
      </c>
      <c r="AR152">
        <v>125000</v>
      </c>
      <c r="AS152">
        <v>0</v>
      </c>
      <c r="AT152">
        <v>0</v>
      </c>
      <c r="AU152">
        <v>230251</v>
      </c>
      <c r="AV152">
        <v>0</v>
      </c>
      <c r="AW152">
        <v>0</v>
      </c>
      <c r="AX152">
        <v>0</v>
      </c>
      <c r="AY152">
        <v>2802</v>
      </c>
      <c r="AZ152">
        <v>594655</v>
      </c>
    </row>
    <row r="153" spans="1:52" x14ac:dyDescent="0.3">
      <c r="D153" t="e">
        <v>#N/A</v>
      </c>
      <c r="E153" t="e">
        <v>#N/A</v>
      </c>
      <c r="F153" t="e">
        <v>#N/A</v>
      </c>
      <c r="G153" t="e">
        <v>#N/A</v>
      </c>
      <c r="H153" t="e">
        <v>#N/A</v>
      </c>
      <c r="I153" t="e">
        <v>#N/A</v>
      </c>
      <c r="J153" t="e">
        <v>#N/A</v>
      </c>
      <c r="K153" t="e">
        <v>#N/A</v>
      </c>
      <c r="L153" t="e">
        <v>#N/A</v>
      </c>
      <c r="M153" t="e">
        <v>#N/A</v>
      </c>
      <c r="N153" t="e">
        <v>#N/A</v>
      </c>
      <c r="O153" t="e">
        <v>#N/A</v>
      </c>
      <c r="P153" t="e">
        <v>#N/A</v>
      </c>
      <c r="Q153" t="e">
        <v>#N/A</v>
      </c>
      <c r="R153" t="e">
        <v>#N/A</v>
      </c>
      <c r="S153" t="e">
        <v>#N/A</v>
      </c>
      <c r="T153" t="e">
        <v>#N/A</v>
      </c>
      <c r="U153" t="e">
        <v>#N/A</v>
      </c>
      <c r="V153" t="e">
        <v>#N/A</v>
      </c>
      <c r="W153" t="e">
        <v>#N/A</v>
      </c>
      <c r="X153" t="e">
        <v>#N/A</v>
      </c>
      <c r="Y153" t="e">
        <v>#N/A</v>
      </c>
      <c r="Z153" t="e">
        <v>#N/A</v>
      </c>
      <c r="AA153" t="e">
        <v>#N/A</v>
      </c>
      <c r="AB153" t="e">
        <v>#N/A</v>
      </c>
      <c r="AC153" t="e">
        <v>#N/A</v>
      </c>
      <c r="AD153" t="e">
        <v>#N/A</v>
      </c>
      <c r="AE153" t="e">
        <v>#N/A</v>
      </c>
      <c r="AF153" t="e">
        <v>#N/A</v>
      </c>
      <c r="AG153" t="e">
        <v>#N/A</v>
      </c>
      <c r="AH153" t="e">
        <v>#N/A</v>
      </c>
      <c r="AI153" t="e">
        <v>#N/A</v>
      </c>
      <c r="AJ153" t="e">
        <v>#N/A</v>
      </c>
      <c r="AK153" t="e">
        <v>#N/A</v>
      </c>
      <c r="AL153" t="e">
        <v>#N/A</v>
      </c>
      <c r="AM153" t="e">
        <v>#N/A</v>
      </c>
      <c r="AN153" t="e">
        <v>#N/A</v>
      </c>
      <c r="AO153" t="e">
        <v>#N/A</v>
      </c>
      <c r="AP153" t="e">
        <v>#N/A</v>
      </c>
      <c r="AQ153" t="e">
        <v>#N/A</v>
      </c>
      <c r="AR153" t="e">
        <v>#N/A</v>
      </c>
      <c r="AS153" t="e">
        <v>#N/A</v>
      </c>
      <c r="AT153" t="e">
        <v>#N/A</v>
      </c>
      <c r="AU153" t="e">
        <v>#N/A</v>
      </c>
      <c r="AV153" t="e">
        <v>#N/A</v>
      </c>
      <c r="AW153" t="e">
        <v>#N/A</v>
      </c>
      <c r="AX153" t="e">
        <v>#N/A</v>
      </c>
      <c r="AY153" t="e">
        <v>#N/A</v>
      </c>
      <c r="AZ153" t="e">
        <v>#N/A</v>
      </c>
    </row>
    <row r="154" spans="1:52" x14ac:dyDescent="0.3">
      <c r="A154">
        <v>55</v>
      </c>
      <c r="D154">
        <v>0</v>
      </c>
      <c r="E154">
        <v>0</v>
      </c>
      <c r="F154">
        <v>0</v>
      </c>
      <c r="G154">
        <v>0</v>
      </c>
      <c r="H154">
        <v>0</v>
      </c>
      <c r="I154">
        <v>0</v>
      </c>
      <c r="J154">
        <v>0</v>
      </c>
      <c r="K154">
        <v>0</v>
      </c>
      <c r="L154">
        <v>0</v>
      </c>
      <c r="M154">
        <v>0</v>
      </c>
      <c r="N154">
        <v>0</v>
      </c>
      <c r="O154">
        <v>0</v>
      </c>
      <c r="P154">
        <v>43613848</v>
      </c>
      <c r="Q154">
        <v>0</v>
      </c>
      <c r="R154">
        <v>0</v>
      </c>
      <c r="S154">
        <v>0</v>
      </c>
      <c r="T154">
        <v>0</v>
      </c>
      <c r="U154">
        <v>23909881</v>
      </c>
      <c r="V154">
        <v>0</v>
      </c>
      <c r="W154">
        <v>0</v>
      </c>
      <c r="X154">
        <v>0</v>
      </c>
      <c r="Y154">
        <v>0</v>
      </c>
      <c r="Z154">
        <v>0</v>
      </c>
      <c r="AA154">
        <v>0</v>
      </c>
      <c r="AB154">
        <v>0</v>
      </c>
      <c r="AC154">
        <v>0</v>
      </c>
      <c r="AD154">
        <v>0</v>
      </c>
      <c r="AE154">
        <v>0</v>
      </c>
      <c r="AF154">
        <v>0</v>
      </c>
      <c r="AG154">
        <v>0</v>
      </c>
      <c r="AH154">
        <v>0</v>
      </c>
      <c r="AI154">
        <v>0</v>
      </c>
      <c r="AJ154">
        <v>0</v>
      </c>
      <c r="AK154">
        <v>0</v>
      </c>
      <c r="AL154">
        <v>-161164</v>
      </c>
      <c r="AM154">
        <v>0</v>
      </c>
      <c r="AN154">
        <v>0</v>
      </c>
      <c r="AO154">
        <v>0</v>
      </c>
      <c r="AP154">
        <v>0</v>
      </c>
      <c r="AQ154">
        <v>0</v>
      </c>
      <c r="AR154">
        <v>0</v>
      </c>
      <c r="AS154">
        <v>0</v>
      </c>
      <c r="AT154">
        <v>0</v>
      </c>
      <c r="AU154">
        <v>0</v>
      </c>
      <c r="AV154">
        <v>0</v>
      </c>
      <c r="AW154">
        <v>0</v>
      </c>
      <c r="AX154">
        <v>0</v>
      </c>
      <c r="AY154">
        <v>0</v>
      </c>
      <c r="AZ154">
        <v>0</v>
      </c>
    </row>
    <row r="155" spans="1:52" x14ac:dyDescent="0.3">
      <c r="A155">
        <v>101</v>
      </c>
      <c r="D155">
        <v>0</v>
      </c>
      <c r="E155">
        <v>0</v>
      </c>
      <c r="F155">
        <v>0</v>
      </c>
      <c r="G155">
        <v>0</v>
      </c>
      <c r="H155">
        <v>0</v>
      </c>
      <c r="I155">
        <v>0</v>
      </c>
      <c r="J155">
        <v>0</v>
      </c>
      <c r="K155">
        <v>0</v>
      </c>
      <c r="L155">
        <v>0</v>
      </c>
      <c r="M155">
        <v>0</v>
      </c>
      <c r="N155">
        <v>0</v>
      </c>
      <c r="O155">
        <v>0</v>
      </c>
      <c r="P155">
        <v>33576874</v>
      </c>
      <c r="Q155">
        <v>0</v>
      </c>
      <c r="R155">
        <v>0</v>
      </c>
      <c r="S155">
        <v>0</v>
      </c>
      <c r="T155">
        <v>0</v>
      </c>
      <c r="U155">
        <v>22986060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row>
    <row r="156" spans="1:52" x14ac:dyDescent="0.3">
      <c r="A156">
        <v>100</v>
      </c>
      <c r="D156">
        <v>0</v>
      </c>
      <c r="E156">
        <v>0</v>
      </c>
      <c r="F156">
        <v>0</v>
      </c>
      <c r="G156">
        <v>0</v>
      </c>
      <c r="H156">
        <v>0</v>
      </c>
      <c r="I156">
        <v>0</v>
      </c>
      <c r="J156">
        <v>0</v>
      </c>
      <c r="K156">
        <v>0</v>
      </c>
      <c r="L156">
        <v>0</v>
      </c>
      <c r="M156">
        <v>0</v>
      </c>
      <c r="N156">
        <v>0</v>
      </c>
      <c r="O156">
        <v>0</v>
      </c>
      <c r="P156">
        <v>1220926</v>
      </c>
      <c r="Q156">
        <v>0</v>
      </c>
      <c r="R156">
        <v>0</v>
      </c>
      <c r="S156">
        <v>0</v>
      </c>
      <c r="T156">
        <v>0</v>
      </c>
      <c r="U156">
        <v>2047265</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row>
    <row r="157" spans="1:52" x14ac:dyDescent="0.3">
      <c r="D157" t="e">
        <v>#N/A</v>
      </c>
      <c r="E157" t="e">
        <v>#N/A</v>
      </c>
      <c r="F157" t="e">
        <v>#N/A</v>
      </c>
      <c r="G157" t="e">
        <v>#N/A</v>
      </c>
      <c r="H157" t="e">
        <v>#N/A</v>
      </c>
      <c r="I157" t="e">
        <v>#N/A</v>
      </c>
      <c r="J157" t="e">
        <v>#N/A</v>
      </c>
      <c r="K157" t="e">
        <v>#N/A</v>
      </c>
      <c r="L157" t="e">
        <v>#N/A</v>
      </c>
      <c r="M157" t="e">
        <v>#N/A</v>
      </c>
      <c r="N157" t="e">
        <v>#N/A</v>
      </c>
      <c r="O157" t="e">
        <v>#N/A</v>
      </c>
      <c r="P157" t="e">
        <v>#N/A</v>
      </c>
      <c r="Q157" t="e">
        <v>#N/A</v>
      </c>
      <c r="R157" t="e">
        <v>#N/A</v>
      </c>
      <c r="S157" t="e">
        <v>#N/A</v>
      </c>
      <c r="T157" t="e">
        <v>#N/A</v>
      </c>
      <c r="U157" t="e">
        <v>#N/A</v>
      </c>
      <c r="V157" t="e">
        <v>#N/A</v>
      </c>
      <c r="W157" t="e">
        <v>#N/A</v>
      </c>
      <c r="X157" t="e">
        <v>#N/A</v>
      </c>
      <c r="Y157" t="e">
        <v>#N/A</v>
      </c>
      <c r="Z157" t="e">
        <v>#N/A</v>
      </c>
      <c r="AA157" t="e">
        <v>#N/A</v>
      </c>
      <c r="AB157" t="e">
        <v>#N/A</v>
      </c>
      <c r="AC157" t="e">
        <v>#N/A</v>
      </c>
      <c r="AD157" t="e">
        <v>#N/A</v>
      </c>
      <c r="AE157" t="e">
        <v>#N/A</v>
      </c>
      <c r="AF157" t="e">
        <v>#N/A</v>
      </c>
      <c r="AG157" t="e">
        <v>#N/A</v>
      </c>
      <c r="AH157" t="e">
        <v>#N/A</v>
      </c>
      <c r="AI157" t="e">
        <v>#N/A</v>
      </c>
      <c r="AJ157" t="e">
        <v>#N/A</v>
      </c>
      <c r="AK157" t="e">
        <v>#N/A</v>
      </c>
      <c r="AL157" t="e">
        <v>#N/A</v>
      </c>
      <c r="AM157" t="e">
        <v>#N/A</v>
      </c>
      <c r="AN157" t="e">
        <v>#N/A</v>
      </c>
      <c r="AO157" t="e">
        <v>#N/A</v>
      </c>
      <c r="AP157" t="e">
        <v>#N/A</v>
      </c>
      <c r="AQ157" t="e">
        <v>#N/A</v>
      </c>
      <c r="AR157" t="e">
        <v>#N/A</v>
      </c>
      <c r="AS157" t="e">
        <v>#N/A</v>
      </c>
      <c r="AT157" t="e">
        <v>#N/A</v>
      </c>
      <c r="AU157" t="e">
        <v>#N/A</v>
      </c>
      <c r="AV157" t="e">
        <v>#N/A</v>
      </c>
      <c r="AW157" t="e">
        <v>#N/A</v>
      </c>
      <c r="AX157" t="e">
        <v>#N/A</v>
      </c>
      <c r="AY157" t="e">
        <v>#N/A</v>
      </c>
      <c r="AZ157" t="e">
        <v>#N/A</v>
      </c>
    </row>
    <row r="158" spans="1:52" x14ac:dyDescent="0.3">
      <c r="A158">
        <v>512</v>
      </c>
      <c r="D158">
        <v>0</v>
      </c>
      <c r="E158">
        <v>0</v>
      </c>
      <c r="F158">
        <v>0</v>
      </c>
      <c r="G158">
        <v>0</v>
      </c>
      <c r="H158">
        <v>0</v>
      </c>
      <c r="I158">
        <v>0</v>
      </c>
      <c r="J158">
        <v>0</v>
      </c>
      <c r="K158">
        <v>0</v>
      </c>
      <c r="L158">
        <v>0</v>
      </c>
      <c r="M158">
        <v>0</v>
      </c>
      <c r="N158">
        <v>0</v>
      </c>
      <c r="O158">
        <v>0</v>
      </c>
      <c r="P158">
        <v>0</v>
      </c>
      <c r="Q158">
        <v>0</v>
      </c>
      <c r="R158">
        <v>0</v>
      </c>
      <c r="S158">
        <v>0</v>
      </c>
      <c r="T158">
        <v>0</v>
      </c>
      <c r="U158">
        <v>7005050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row>
    <row r="159" spans="1:52" x14ac:dyDescent="0.3">
      <c r="D159" t="e">
        <v>#N/A</v>
      </c>
      <c r="E159" t="e">
        <v>#N/A</v>
      </c>
      <c r="F159" t="e">
        <v>#N/A</v>
      </c>
      <c r="G159" t="e">
        <v>#N/A</v>
      </c>
      <c r="H159" t="e">
        <v>#N/A</v>
      </c>
      <c r="I159" t="e">
        <v>#N/A</v>
      </c>
      <c r="J159" t="e">
        <v>#N/A</v>
      </c>
      <c r="K159" t="e">
        <v>#N/A</v>
      </c>
      <c r="L159" t="e">
        <v>#N/A</v>
      </c>
      <c r="M159" t="e">
        <v>#N/A</v>
      </c>
      <c r="N159" t="e">
        <v>#N/A</v>
      </c>
      <c r="O159" t="e">
        <v>#N/A</v>
      </c>
      <c r="P159" t="e">
        <v>#N/A</v>
      </c>
      <c r="Q159" t="e">
        <v>#N/A</v>
      </c>
      <c r="R159" t="e">
        <v>#N/A</v>
      </c>
      <c r="S159" t="e">
        <v>#N/A</v>
      </c>
      <c r="T159" t="e">
        <v>#N/A</v>
      </c>
      <c r="U159" t="e">
        <v>#N/A</v>
      </c>
      <c r="V159" t="e">
        <v>#N/A</v>
      </c>
      <c r="W159" t="e">
        <v>#N/A</v>
      </c>
      <c r="X159" t="e">
        <v>#N/A</v>
      </c>
      <c r="Y159" t="e">
        <v>#N/A</v>
      </c>
      <c r="Z159" t="e">
        <v>#N/A</v>
      </c>
      <c r="AA159" t="e">
        <v>#N/A</v>
      </c>
      <c r="AB159" t="e">
        <v>#N/A</v>
      </c>
      <c r="AC159" t="e">
        <v>#N/A</v>
      </c>
      <c r="AD159" t="e">
        <v>#N/A</v>
      </c>
      <c r="AE159" t="e">
        <v>#N/A</v>
      </c>
      <c r="AF159" t="e">
        <v>#N/A</v>
      </c>
      <c r="AG159" t="e">
        <v>#N/A</v>
      </c>
      <c r="AH159" t="e">
        <v>#N/A</v>
      </c>
      <c r="AI159" t="e">
        <v>#N/A</v>
      </c>
      <c r="AJ159" t="e">
        <v>#N/A</v>
      </c>
      <c r="AK159" t="e">
        <v>#N/A</v>
      </c>
      <c r="AL159" t="e">
        <v>#N/A</v>
      </c>
      <c r="AM159" t="e">
        <v>#N/A</v>
      </c>
      <c r="AN159" t="e">
        <v>#N/A</v>
      </c>
      <c r="AO159" t="e">
        <v>#N/A</v>
      </c>
      <c r="AP159" t="e">
        <v>#N/A</v>
      </c>
      <c r="AQ159" t="e">
        <v>#N/A</v>
      </c>
      <c r="AR159" t="e">
        <v>#N/A</v>
      </c>
      <c r="AS159" t="e">
        <v>#N/A</v>
      </c>
      <c r="AT159" t="e">
        <v>#N/A</v>
      </c>
      <c r="AU159" t="e">
        <v>#N/A</v>
      </c>
      <c r="AV159" t="e">
        <v>#N/A</v>
      </c>
      <c r="AW159" t="e">
        <v>#N/A</v>
      </c>
      <c r="AX159" t="e">
        <v>#N/A</v>
      </c>
      <c r="AY159" t="e">
        <v>#N/A</v>
      </c>
      <c r="AZ159" t="e">
        <v>#N/A</v>
      </c>
    </row>
    <row r="160" spans="1:52" x14ac:dyDescent="0.3">
      <c r="A160">
        <v>535</v>
      </c>
      <c r="D160">
        <v>0</v>
      </c>
      <c r="E160">
        <v>0</v>
      </c>
      <c r="F160">
        <v>0</v>
      </c>
      <c r="G160">
        <v>0</v>
      </c>
      <c r="H160">
        <v>0</v>
      </c>
      <c r="I160">
        <v>0</v>
      </c>
      <c r="J160">
        <v>29062214</v>
      </c>
      <c r="K160">
        <v>0</v>
      </c>
      <c r="L160">
        <v>0</v>
      </c>
      <c r="M160">
        <v>0</v>
      </c>
      <c r="N160">
        <v>0</v>
      </c>
      <c r="O160">
        <v>0</v>
      </c>
      <c r="P160">
        <v>3449606</v>
      </c>
      <c r="Q160">
        <v>0</v>
      </c>
      <c r="R160">
        <v>0</v>
      </c>
      <c r="S160">
        <v>0</v>
      </c>
      <c r="T160">
        <v>0</v>
      </c>
      <c r="U160">
        <v>5330839</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row>
    <row r="161" spans="1:52" x14ac:dyDescent="0.3">
      <c r="D161" t="e">
        <v>#N/A</v>
      </c>
      <c r="E161" t="e">
        <v>#N/A</v>
      </c>
      <c r="F161" t="e">
        <v>#N/A</v>
      </c>
      <c r="G161" t="e">
        <v>#N/A</v>
      </c>
      <c r="H161" t="e">
        <v>#N/A</v>
      </c>
      <c r="I161" t="e">
        <v>#N/A</v>
      </c>
      <c r="J161" t="e">
        <v>#N/A</v>
      </c>
      <c r="K161" t="e">
        <v>#N/A</v>
      </c>
      <c r="L161" t="e">
        <v>#N/A</v>
      </c>
      <c r="M161" t="e">
        <v>#N/A</v>
      </c>
      <c r="N161" t="e">
        <v>#N/A</v>
      </c>
      <c r="O161" t="e">
        <v>#N/A</v>
      </c>
      <c r="P161" t="e">
        <v>#N/A</v>
      </c>
      <c r="Q161" t="e">
        <v>#N/A</v>
      </c>
      <c r="R161" t="e">
        <v>#N/A</v>
      </c>
      <c r="S161" t="e">
        <v>#N/A</v>
      </c>
      <c r="T161" t="e">
        <v>#N/A</v>
      </c>
      <c r="U161" t="e">
        <v>#N/A</v>
      </c>
      <c r="V161" t="e">
        <v>#N/A</v>
      </c>
      <c r="W161" t="e">
        <v>#N/A</v>
      </c>
      <c r="X161" t="e">
        <v>#N/A</v>
      </c>
      <c r="Y161" t="e">
        <v>#N/A</v>
      </c>
      <c r="Z161" t="e">
        <v>#N/A</v>
      </c>
      <c r="AA161" t="e">
        <v>#N/A</v>
      </c>
      <c r="AB161" t="e">
        <v>#N/A</v>
      </c>
      <c r="AC161" t="e">
        <v>#N/A</v>
      </c>
      <c r="AD161" t="e">
        <v>#N/A</v>
      </c>
      <c r="AE161" t="e">
        <v>#N/A</v>
      </c>
      <c r="AF161" t="e">
        <v>#N/A</v>
      </c>
      <c r="AG161" t="e">
        <v>#N/A</v>
      </c>
      <c r="AH161" t="e">
        <v>#N/A</v>
      </c>
      <c r="AI161" t="e">
        <v>#N/A</v>
      </c>
      <c r="AJ161" t="e">
        <v>#N/A</v>
      </c>
      <c r="AK161" t="e">
        <v>#N/A</v>
      </c>
      <c r="AL161" t="e">
        <v>#N/A</v>
      </c>
      <c r="AM161" t="e">
        <v>#N/A</v>
      </c>
      <c r="AN161" t="e">
        <v>#N/A</v>
      </c>
      <c r="AO161" t="e">
        <v>#N/A</v>
      </c>
      <c r="AP161" t="e">
        <v>#N/A</v>
      </c>
      <c r="AQ161" t="e">
        <v>#N/A</v>
      </c>
      <c r="AR161" t="e">
        <v>#N/A</v>
      </c>
      <c r="AS161" t="e">
        <v>#N/A</v>
      </c>
      <c r="AT161" t="e">
        <v>#N/A</v>
      </c>
      <c r="AU161" t="e">
        <v>#N/A</v>
      </c>
      <c r="AV161" t="e">
        <v>#N/A</v>
      </c>
      <c r="AW161" t="e">
        <v>#N/A</v>
      </c>
      <c r="AX161" t="e">
        <v>#N/A</v>
      </c>
      <c r="AY161" t="e">
        <v>#N/A</v>
      </c>
      <c r="AZ161" t="e">
        <v>#N/A</v>
      </c>
    </row>
    <row r="162" spans="1:52" x14ac:dyDescent="0.3">
      <c r="D162" t="e">
        <v>#N/A</v>
      </c>
      <c r="E162" t="e">
        <v>#N/A</v>
      </c>
      <c r="F162" t="e">
        <v>#N/A</v>
      </c>
      <c r="G162" t="e">
        <v>#N/A</v>
      </c>
      <c r="H162" t="e">
        <v>#N/A</v>
      </c>
      <c r="I162" t="e">
        <v>#N/A</v>
      </c>
      <c r="J162" t="e">
        <v>#N/A</v>
      </c>
      <c r="K162" t="e">
        <v>#N/A</v>
      </c>
      <c r="L162" t="e">
        <v>#N/A</v>
      </c>
      <c r="M162" t="e">
        <v>#N/A</v>
      </c>
      <c r="N162" t="e">
        <v>#N/A</v>
      </c>
      <c r="O162" t="e">
        <v>#N/A</v>
      </c>
      <c r="P162" t="e">
        <v>#N/A</v>
      </c>
      <c r="Q162" t="e">
        <v>#N/A</v>
      </c>
      <c r="R162" t="e">
        <v>#N/A</v>
      </c>
      <c r="S162" t="e">
        <v>#N/A</v>
      </c>
      <c r="T162" t="e">
        <v>#N/A</v>
      </c>
      <c r="U162" t="e">
        <v>#N/A</v>
      </c>
      <c r="V162" t="e">
        <v>#N/A</v>
      </c>
      <c r="W162" t="e">
        <v>#N/A</v>
      </c>
      <c r="X162" t="e">
        <v>#N/A</v>
      </c>
      <c r="Y162" t="e">
        <v>#N/A</v>
      </c>
      <c r="Z162" t="e">
        <v>#N/A</v>
      </c>
      <c r="AA162" t="e">
        <v>#N/A</v>
      </c>
      <c r="AB162" t="e">
        <v>#N/A</v>
      </c>
      <c r="AC162" t="e">
        <v>#N/A</v>
      </c>
      <c r="AD162" t="e">
        <v>#N/A</v>
      </c>
      <c r="AE162" t="e">
        <v>#N/A</v>
      </c>
      <c r="AF162" t="e">
        <v>#N/A</v>
      </c>
      <c r="AG162" t="e">
        <v>#N/A</v>
      </c>
      <c r="AH162" t="e">
        <v>#N/A</v>
      </c>
      <c r="AI162" t="e">
        <v>#N/A</v>
      </c>
      <c r="AJ162" t="e">
        <v>#N/A</v>
      </c>
      <c r="AK162" t="e">
        <v>#N/A</v>
      </c>
      <c r="AL162" t="e">
        <v>#N/A</v>
      </c>
      <c r="AM162" t="e">
        <v>#N/A</v>
      </c>
      <c r="AN162" t="e">
        <v>#N/A</v>
      </c>
      <c r="AO162" t="e">
        <v>#N/A</v>
      </c>
      <c r="AP162" t="e">
        <v>#N/A</v>
      </c>
      <c r="AQ162" t="e">
        <v>#N/A</v>
      </c>
      <c r="AR162" t="e">
        <v>#N/A</v>
      </c>
      <c r="AS162" t="e">
        <v>#N/A</v>
      </c>
      <c r="AT162" t="e">
        <v>#N/A</v>
      </c>
      <c r="AU162" t="e">
        <v>#N/A</v>
      </c>
      <c r="AV162" t="e">
        <v>#N/A</v>
      </c>
      <c r="AW162" t="e">
        <v>#N/A</v>
      </c>
      <c r="AX162" t="e">
        <v>#N/A</v>
      </c>
      <c r="AY162" t="e">
        <v>#N/A</v>
      </c>
      <c r="AZ162" t="e">
        <v>#N/A</v>
      </c>
    </row>
    <row r="163" spans="1:52" x14ac:dyDescent="0.3">
      <c r="D163" t="e">
        <v>#N/A</v>
      </c>
      <c r="E163" t="e">
        <v>#N/A</v>
      </c>
      <c r="F163" t="e">
        <v>#N/A</v>
      </c>
      <c r="G163" t="e">
        <v>#N/A</v>
      </c>
      <c r="H163" t="e">
        <v>#N/A</v>
      </c>
      <c r="I163" t="e">
        <v>#N/A</v>
      </c>
      <c r="J163" t="e">
        <v>#N/A</v>
      </c>
      <c r="K163" t="e">
        <v>#N/A</v>
      </c>
      <c r="L163" t="e">
        <v>#N/A</v>
      </c>
      <c r="M163" t="e">
        <v>#N/A</v>
      </c>
      <c r="N163" t="e">
        <v>#N/A</v>
      </c>
      <c r="O163" t="e">
        <v>#N/A</v>
      </c>
      <c r="P163" t="e">
        <v>#N/A</v>
      </c>
      <c r="Q163" t="e">
        <v>#N/A</v>
      </c>
      <c r="R163" t="e">
        <v>#N/A</v>
      </c>
      <c r="S163" t="e">
        <v>#N/A</v>
      </c>
      <c r="T163" t="e">
        <v>#N/A</v>
      </c>
      <c r="U163" t="e">
        <v>#N/A</v>
      </c>
      <c r="V163" t="e">
        <v>#N/A</v>
      </c>
      <c r="W163" t="e">
        <v>#N/A</v>
      </c>
      <c r="X163" t="e">
        <v>#N/A</v>
      </c>
      <c r="Y163" t="e">
        <v>#N/A</v>
      </c>
      <c r="Z163" t="e">
        <v>#N/A</v>
      </c>
      <c r="AA163" t="e">
        <v>#N/A</v>
      </c>
      <c r="AB163" t="e">
        <v>#N/A</v>
      </c>
      <c r="AC163" t="e">
        <v>#N/A</v>
      </c>
      <c r="AD163" t="e">
        <v>#N/A</v>
      </c>
      <c r="AE163" t="e">
        <v>#N/A</v>
      </c>
      <c r="AF163" t="e">
        <v>#N/A</v>
      </c>
      <c r="AG163" t="e">
        <v>#N/A</v>
      </c>
      <c r="AH163" t="e">
        <v>#N/A</v>
      </c>
      <c r="AI163" t="e">
        <v>#N/A</v>
      </c>
      <c r="AJ163" t="e">
        <v>#N/A</v>
      </c>
      <c r="AK163" t="e">
        <v>#N/A</v>
      </c>
      <c r="AL163" t="e">
        <v>#N/A</v>
      </c>
      <c r="AM163" t="e">
        <v>#N/A</v>
      </c>
      <c r="AN163" t="e">
        <v>#N/A</v>
      </c>
      <c r="AO163" t="e">
        <v>#N/A</v>
      </c>
      <c r="AP163" t="e">
        <v>#N/A</v>
      </c>
      <c r="AQ163" t="e">
        <v>#N/A</v>
      </c>
      <c r="AR163" t="e">
        <v>#N/A</v>
      </c>
      <c r="AS163" t="e">
        <v>#N/A</v>
      </c>
      <c r="AT163" t="e">
        <v>#N/A</v>
      </c>
      <c r="AU163" t="e">
        <v>#N/A</v>
      </c>
      <c r="AV163" t="e">
        <v>#N/A</v>
      </c>
      <c r="AW163" t="e">
        <v>#N/A</v>
      </c>
      <c r="AX163" t="e">
        <v>#N/A</v>
      </c>
      <c r="AY163" t="e">
        <v>#N/A</v>
      </c>
      <c r="AZ163" t="e">
        <v>#N/A</v>
      </c>
    </row>
    <row r="164" spans="1:52" x14ac:dyDescent="0.3">
      <c r="A164">
        <v>334</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294918</v>
      </c>
      <c r="AJ164">
        <v>0</v>
      </c>
      <c r="AK164">
        <v>0</v>
      </c>
      <c r="AL164">
        <v>0</v>
      </c>
      <c r="AM164">
        <v>0</v>
      </c>
      <c r="AN164">
        <v>0</v>
      </c>
      <c r="AO164">
        <v>0</v>
      </c>
      <c r="AP164">
        <v>0</v>
      </c>
      <c r="AQ164">
        <v>0</v>
      </c>
      <c r="AR164">
        <v>0</v>
      </c>
      <c r="AS164">
        <v>0</v>
      </c>
      <c r="AT164">
        <v>0</v>
      </c>
      <c r="AU164">
        <v>0</v>
      </c>
      <c r="AV164">
        <v>0</v>
      </c>
      <c r="AW164">
        <v>0</v>
      </c>
      <c r="AX164">
        <v>0</v>
      </c>
      <c r="AY164">
        <v>0</v>
      </c>
      <c r="AZ164">
        <v>0</v>
      </c>
    </row>
    <row r="165" spans="1:52" x14ac:dyDescent="0.3">
      <c r="A165">
        <v>373</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288822</v>
      </c>
      <c r="AJ165">
        <v>0</v>
      </c>
      <c r="AK165">
        <v>0</v>
      </c>
      <c r="AL165">
        <v>0</v>
      </c>
      <c r="AM165">
        <v>0</v>
      </c>
      <c r="AN165">
        <v>0</v>
      </c>
      <c r="AO165">
        <v>0</v>
      </c>
      <c r="AP165">
        <v>0</v>
      </c>
      <c r="AQ165">
        <v>0</v>
      </c>
      <c r="AR165">
        <v>0</v>
      </c>
      <c r="AS165">
        <v>0</v>
      </c>
      <c r="AT165">
        <v>0</v>
      </c>
      <c r="AU165">
        <v>0</v>
      </c>
      <c r="AV165">
        <v>0</v>
      </c>
      <c r="AW165">
        <v>0</v>
      </c>
      <c r="AX165">
        <v>0</v>
      </c>
      <c r="AY165">
        <v>0</v>
      </c>
      <c r="AZ165">
        <v>0</v>
      </c>
    </row>
    <row r="166" spans="1:52" x14ac:dyDescent="0.3">
      <c r="A166">
        <v>987</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row>
    <row r="167" spans="1:52" x14ac:dyDescent="0.3">
      <c r="D167" t="e">
        <v>#N/A</v>
      </c>
      <c r="E167" t="e">
        <v>#N/A</v>
      </c>
      <c r="F167" t="e">
        <v>#N/A</v>
      </c>
      <c r="G167" t="e">
        <v>#N/A</v>
      </c>
      <c r="H167" t="e">
        <v>#N/A</v>
      </c>
      <c r="I167" t="e">
        <v>#N/A</v>
      </c>
      <c r="J167" t="e">
        <v>#N/A</v>
      </c>
      <c r="K167" t="e">
        <v>#N/A</v>
      </c>
      <c r="L167" t="e">
        <v>#N/A</v>
      </c>
      <c r="M167" t="e">
        <v>#N/A</v>
      </c>
      <c r="N167" t="e">
        <v>#N/A</v>
      </c>
      <c r="O167" t="e">
        <v>#N/A</v>
      </c>
      <c r="P167" t="e">
        <v>#N/A</v>
      </c>
      <c r="Q167" t="e">
        <v>#N/A</v>
      </c>
      <c r="R167" t="e">
        <v>#N/A</v>
      </c>
      <c r="S167" t="e">
        <v>#N/A</v>
      </c>
      <c r="T167" t="e">
        <v>#N/A</v>
      </c>
      <c r="U167" t="e">
        <v>#N/A</v>
      </c>
      <c r="V167" t="e">
        <v>#N/A</v>
      </c>
      <c r="W167" t="e">
        <v>#N/A</v>
      </c>
      <c r="X167" t="e">
        <v>#N/A</v>
      </c>
      <c r="Y167" t="e">
        <v>#N/A</v>
      </c>
      <c r="Z167" t="e">
        <v>#N/A</v>
      </c>
      <c r="AA167" t="e">
        <v>#N/A</v>
      </c>
      <c r="AB167" t="e">
        <v>#N/A</v>
      </c>
      <c r="AC167" t="e">
        <v>#N/A</v>
      </c>
      <c r="AD167" t="e">
        <v>#N/A</v>
      </c>
      <c r="AE167" t="e">
        <v>#N/A</v>
      </c>
      <c r="AF167" t="e">
        <v>#N/A</v>
      </c>
      <c r="AG167" t="e">
        <v>#N/A</v>
      </c>
      <c r="AH167" t="e">
        <v>#N/A</v>
      </c>
      <c r="AI167" t="e">
        <v>#N/A</v>
      </c>
      <c r="AJ167" t="e">
        <v>#N/A</v>
      </c>
      <c r="AK167" t="e">
        <v>#N/A</v>
      </c>
      <c r="AL167" t="e">
        <v>#N/A</v>
      </c>
      <c r="AM167" t="e">
        <v>#N/A</v>
      </c>
      <c r="AN167" t="e">
        <v>#N/A</v>
      </c>
      <c r="AO167" t="e">
        <v>#N/A</v>
      </c>
      <c r="AP167" t="e">
        <v>#N/A</v>
      </c>
      <c r="AQ167" t="e">
        <v>#N/A</v>
      </c>
      <c r="AR167" t="e">
        <v>#N/A</v>
      </c>
      <c r="AS167" t="e">
        <v>#N/A</v>
      </c>
      <c r="AT167" t="e">
        <v>#N/A</v>
      </c>
      <c r="AU167" t="e">
        <v>#N/A</v>
      </c>
      <c r="AV167" t="e">
        <v>#N/A</v>
      </c>
      <c r="AW167" t="e">
        <v>#N/A</v>
      </c>
      <c r="AX167" t="e">
        <v>#N/A</v>
      </c>
      <c r="AY167" t="e">
        <v>#N/A</v>
      </c>
      <c r="AZ167" t="e">
        <v>#N/A</v>
      </c>
    </row>
    <row r="168" spans="1:52" x14ac:dyDescent="0.3">
      <c r="D168" t="e">
        <v>#N/A</v>
      </c>
      <c r="E168" t="e">
        <v>#N/A</v>
      </c>
      <c r="F168" t="e">
        <v>#N/A</v>
      </c>
      <c r="G168" t="e">
        <v>#N/A</v>
      </c>
      <c r="H168" t="e">
        <v>#N/A</v>
      </c>
      <c r="I168" t="e">
        <v>#N/A</v>
      </c>
      <c r="J168" t="e">
        <v>#N/A</v>
      </c>
      <c r="K168" t="e">
        <v>#N/A</v>
      </c>
      <c r="L168" t="e">
        <v>#N/A</v>
      </c>
      <c r="M168" t="e">
        <v>#N/A</v>
      </c>
      <c r="N168" t="e">
        <v>#N/A</v>
      </c>
      <c r="O168" t="e">
        <v>#N/A</v>
      </c>
      <c r="P168" t="e">
        <v>#N/A</v>
      </c>
      <c r="Q168" t="e">
        <v>#N/A</v>
      </c>
      <c r="R168" t="e">
        <v>#N/A</v>
      </c>
      <c r="S168" t="e">
        <v>#N/A</v>
      </c>
      <c r="T168" t="e">
        <v>#N/A</v>
      </c>
      <c r="U168" t="e">
        <v>#N/A</v>
      </c>
      <c r="V168" t="e">
        <v>#N/A</v>
      </c>
      <c r="W168" t="e">
        <v>#N/A</v>
      </c>
      <c r="X168" t="e">
        <v>#N/A</v>
      </c>
      <c r="Y168" t="e">
        <v>#N/A</v>
      </c>
      <c r="Z168" t="e">
        <v>#N/A</v>
      </c>
      <c r="AA168" t="e">
        <v>#N/A</v>
      </c>
      <c r="AB168" t="e">
        <v>#N/A</v>
      </c>
      <c r="AC168" t="e">
        <v>#N/A</v>
      </c>
      <c r="AD168" t="e">
        <v>#N/A</v>
      </c>
      <c r="AE168" t="e">
        <v>#N/A</v>
      </c>
      <c r="AF168" t="e">
        <v>#N/A</v>
      </c>
      <c r="AG168" t="e">
        <v>#N/A</v>
      </c>
      <c r="AH168" t="e">
        <v>#N/A</v>
      </c>
      <c r="AI168" t="e">
        <v>#N/A</v>
      </c>
      <c r="AJ168" t="e">
        <v>#N/A</v>
      </c>
      <c r="AK168" t="e">
        <v>#N/A</v>
      </c>
      <c r="AL168" t="e">
        <v>#N/A</v>
      </c>
      <c r="AM168" t="e">
        <v>#N/A</v>
      </c>
      <c r="AN168" t="e">
        <v>#N/A</v>
      </c>
      <c r="AO168" t="e">
        <v>#N/A</v>
      </c>
      <c r="AP168" t="e">
        <v>#N/A</v>
      </c>
      <c r="AQ168" t="e">
        <v>#N/A</v>
      </c>
      <c r="AR168" t="e">
        <v>#N/A</v>
      </c>
      <c r="AS168" t="e">
        <v>#N/A</v>
      </c>
      <c r="AT168" t="e">
        <v>#N/A</v>
      </c>
      <c r="AU168" t="e">
        <v>#N/A</v>
      </c>
      <c r="AV168" t="e">
        <v>#N/A</v>
      </c>
      <c r="AW168" t="e">
        <v>#N/A</v>
      </c>
      <c r="AX168" t="e">
        <v>#N/A</v>
      </c>
      <c r="AY168" t="e">
        <v>#N/A</v>
      </c>
      <c r="AZ168" t="e">
        <v>#N/A</v>
      </c>
    </row>
    <row r="169" spans="1:52" x14ac:dyDescent="0.3">
      <c r="D169" t="e">
        <v>#N/A</v>
      </c>
      <c r="E169" t="e">
        <v>#N/A</v>
      </c>
      <c r="F169" t="e">
        <v>#N/A</v>
      </c>
      <c r="G169" t="e">
        <v>#N/A</v>
      </c>
      <c r="H169" t="e">
        <v>#N/A</v>
      </c>
      <c r="I169" t="e">
        <v>#N/A</v>
      </c>
      <c r="J169" t="e">
        <v>#N/A</v>
      </c>
      <c r="K169" t="e">
        <v>#N/A</v>
      </c>
      <c r="L169" t="e">
        <v>#N/A</v>
      </c>
      <c r="M169" t="e">
        <v>#N/A</v>
      </c>
      <c r="N169" t="e">
        <v>#N/A</v>
      </c>
      <c r="O169" t="e">
        <v>#N/A</v>
      </c>
      <c r="P169" t="e">
        <v>#N/A</v>
      </c>
      <c r="Q169" t="e">
        <v>#N/A</v>
      </c>
      <c r="R169" t="e">
        <v>#N/A</v>
      </c>
      <c r="S169" t="e">
        <v>#N/A</v>
      </c>
      <c r="T169" t="e">
        <v>#N/A</v>
      </c>
      <c r="U169" t="e">
        <v>#N/A</v>
      </c>
      <c r="V169" t="e">
        <v>#N/A</v>
      </c>
      <c r="W169" t="e">
        <v>#N/A</v>
      </c>
      <c r="X169" t="e">
        <v>#N/A</v>
      </c>
      <c r="Y169" t="e">
        <v>#N/A</v>
      </c>
      <c r="Z169" t="e">
        <v>#N/A</v>
      </c>
      <c r="AA169" t="e">
        <v>#N/A</v>
      </c>
      <c r="AB169" t="e">
        <v>#N/A</v>
      </c>
      <c r="AC169" t="e">
        <v>#N/A</v>
      </c>
      <c r="AD169" t="e">
        <v>#N/A</v>
      </c>
      <c r="AE169" t="e">
        <v>#N/A</v>
      </c>
      <c r="AF169" t="e">
        <v>#N/A</v>
      </c>
      <c r="AG169" t="e">
        <v>#N/A</v>
      </c>
      <c r="AH169" t="e">
        <v>#N/A</v>
      </c>
      <c r="AI169" t="e">
        <v>#N/A</v>
      </c>
      <c r="AJ169" t="e">
        <v>#N/A</v>
      </c>
      <c r="AK169" t="e">
        <v>#N/A</v>
      </c>
      <c r="AL169" t="e">
        <v>#N/A</v>
      </c>
      <c r="AM169" t="e">
        <v>#N/A</v>
      </c>
      <c r="AN169" t="e">
        <v>#N/A</v>
      </c>
      <c r="AO169" t="e">
        <v>#N/A</v>
      </c>
      <c r="AP169" t="e">
        <v>#N/A</v>
      </c>
      <c r="AQ169" t="e">
        <v>#N/A</v>
      </c>
      <c r="AR169" t="e">
        <v>#N/A</v>
      </c>
      <c r="AS169" t="e">
        <v>#N/A</v>
      </c>
      <c r="AT169" t="e">
        <v>#N/A</v>
      </c>
      <c r="AU169" t="e">
        <v>#N/A</v>
      </c>
      <c r="AV169" t="e">
        <v>#N/A</v>
      </c>
      <c r="AW169" t="e">
        <v>#N/A</v>
      </c>
      <c r="AX169" t="e">
        <v>#N/A</v>
      </c>
      <c r="AY169" t="e">
        <v>#N/A</v>
      </c>
      <c r="AZ169" t="e">
        <v>#N/A</v>
      </c>
    </row>
    <row r="170" spans="1:52" x14ac:dyDescent="0.3">
      <c r="A170">
        <v>327</v>
      </c>
      <c r="D170">
        <v>724599</v>
      </c>
      <c r="E170">
        <v>529738</v>
      </c>
      <c r="F170">
        <v>493112</v>
      </c>
      <c r="G170">
        <v>1552596</v>
      </c>
      <c r="H170">
        <v>13891008</v>
      </c>
      <c r="I170">
        <v>7861153</v>
      </c>
      <c r="J170">
        <v>9955580</v>
      </c>
      <c r="K170">
        <v>1392549</v>
      </c>
      <c r="L170">
        <v>0</v>
      </c>
      <c r="M170">
        <v>1554693</v>
      </c>
      <c r="N170">
        <v>788528</v>
      </c>
      <c r="O170">
        <v>0</v>
      </c>
      <c r="P170">
        <v>12653765</v>
      </c>
      <c r="Q170">
        <v>34035</v>
      </c>
      <c r="R170">
        <v>20000</v>
      </c>
      <c r="S170">
        <v>587496</v>
      </c>
      <c r="T170">
        <v>30586</v>
      </c>
      <c r="U170">
        <v>3836910</v>
      </c>
      <c r="V170">
        <v>58844</v>
      </c>
      <c r="W170">
        <v>265154</v>
      </c>
      <c r="X170">
        <v>260800</v>
      </c>
      <c r="Y170">
        <v>882053</v>
      </c>
      <c r="Z170">
        <v>1793585</v>
      </c>
      <c r="AA170">
        <v>356810</v>
      </c>
      <c r="AB170">
        <v>92043</v>
      </c>
      <c r="AC170">
        <v>1377196</v>
      </c>
      <c r="AD170">
        <v>506876</v>
      </c>
      <c r="AE170">
        <v>0</v>
      </c>
      <c r="AF170">
        <v>18990811</v>
      </c>
      <c r="AG170">
        <v>17605354</v>
      </c>
      <c r="AH170">
        <v>41336360</v>
      </c>
      <c r="AI170">
        <v>0</v>
      </c>
      <c r="AJ170">
        <v>603427</v>
      </c>
      <c r="AK170">
        <v>315358</v>
      </c>
      <c r="AL170">
        <v>1</v>
      </c>
      <c r="AM170">
        <v>33450</v>
      </c>
      <c r="AN170">
        <v>77603</v>
      </c>
      <c r="AO170">
        <v>392289</v>
      </c>
      <c r="AP170">
        <v>68756</v>
      </c>
      <c r="AQ170">
        <v>151491</v>
      </c>
      <c r="AR170">
        <v>0</v>
      </c>
      <c r="AS170">
        <v>59979</v>
      </c>
      <c r="AT170">
        <v>0</v>
      </c>
      <c r="AU170">
        <v>1645763</v>
      </c>
      <c r="AV170">
        <v>0</v>
      </c>
      <c r="AW170">
        <v>0</v>
      </c>
      <c r="AX170">
        <v>15059</v>
      </c>
      <c r="AY170">
        <v>228517</v>
      </c>
      <c r="AZ170">
        <v>16858</v>
      </c>
    </row>
    <row r="171" spans="1:52" x14ac:dyDescent="0.3">
      <c r="A171">
        <v>328</v>
      </c>
      <c r="D171">
        <v>1823154</v>
      </c>
      <c r="E171">
        <v>420092</v>
      </c>
      <c r="F171">
        <v>182868</v>
      </c>
      <c r="G171">
        <v>19768271</v>
      </c>
      <c r="H171">
        <v>20770543</v>
      </c>
      <c r="I171">
        <v>8471694</v>
      </c>
      <c r="J171">
        <v>95856235</v>
      </c>
      <c r="K171">
        <v>1002200</v>
      </c>
      <c r="L171">
        <v>0</v>
      </c>
      <c r="M171">
        <v>941274</v>
      </c>
      <c r="N171">
        <v>176172</v>
      </c>
      <c r="O171">
        <v>0</v>
      </c>
      <c r="P171">
        <v>72247736</v>
      </c>
      <c r="Q171">
        <v>0</v>
      </c>
      <c r="R171">
        <v>0</v>
      </c>
      <c r="S171">
        <v>408502</v>
      </c>
      <c r="T171">
        <v>1625673</v>
      </c>
      <c r="U171">
        <v>28828715</v>
      </c>
      <c r="V171">
        <v>0</v>
      </c>
      <c r="W171">
        <v>0</v>
      </c>
      <c r="X171">
        <v>5989193</v>
      </c>
      <c r="Y171">
        <v>0</v>
      </c>
      <c r="Z171">
        <v>14932</v>
      </c>
      <c r="AA171">
        <v>0</v>
      </c>
      <c r="AB171">
        <v>0</v>
      </c>
      <c r="AC171">
        <v>5318170</v>
      </c>
      <c r="AD171">
        <v>117203</v>
      </c>
      <c r="AE171">
        <v>0</v>
      </c>
      <c r="AF171">
        <v>9066617</v>
      </c>
      <c r="AG171">
        <v>57924178</v>
      </c>
      <c r="AH171">
        <v>157546</v>
      </c>
      <c r="AI171">
        <v>0</v>
      </c>
      <c r="AJ171">
        <v>2306441</v>
      </c>
      <c r="AK171">
        <v>0</v>
      </c>
      <c r="AL171">
        <v>0</v>
      </c>
      <c r="AM171">
        <v>10362863</v>
      </c>
      <c r="AN171">
        <v>0</v>
      </c>
      <c r="AO171">
        <v>185589</v>
      </c>
      <c r="AP171">
        <v>0</v>
      </c>
      <c r="AQ171">
        <v>0</v>
      </c>
      <c r="AR171">
        <v>12891</v>
      </c>
      <c r="AS171">
        <v>0</v>
      </c>
      <c r="AT171">
        <v>0</v>
      </c>
      <c r="AU171">
        <v>2665694</v>
      </c>
      <c r="AV171">
        <v>0</v>
      </c>
      <c r="AW171">
        <v>0</v>
      </c>
      <c r="AX171">
        <v>0</v>
      </c>
      <c r="AY171">
        <v>0</v>
      </c>
      <c r="AZ171">
        <v>4418805</v>
      </c>
    </row>
    <row r="172" spans="1:52" x14ac:dyDescent="0.3">
      <c r="D172" t="e">
        <v>#N/A</v>
      </c>
      <c r="E172" t="e">
        <v>#N/A</v>
      </c>
      <c r="F172" t="e">
        <v>#N/A</v>
      </c>
      <c r="G172" t="e">
        <v>#N/A</v>
      </c>
      <c r="H172" t="e">
        <v>#N/A</v>
      </c>
      <c r="I172" t="e">
        <v>#N/A</v>
      </c>
      <c r="J172" t="e">
        <v>#N/A</v>
      </c>
      <c r="K172" t="e">
        <v>#N/A</v>
      </c>
      <c r="L172" t="e">
        <v>#N/A</v>
      </c>
      <c r="M172" t="e">
        <v>#N/A</v>
      </c>
      <c r="N172" t="e">
        <v>#N/A</v>
      </c>
      <c r="O172" t="e">
        <v>#N/A</v>
      </c>
      <c r="P172" t="e">
        <v>#N/A</v>
      </c>
      <c r="Q172" t="e">
        <v>#N/A</v>
      </c>
      <c r="R172" t="e">
        <v>#N/A</v>
      </c>
      <c r="S172" t="e">
        <v>#N/A</v>
      </c>
      <c r="T172" t="e">
        <v>#N/A</v>
      </c>
      <c r="U172" t="e">
        <v>#N/A</v>
      </c>
      <c r="V172" t="e">
        <v>#N/A</v>
      </c>
      <c r="W172" t="e">
        <v>#N/A</v>
      </c>
      <c r="X172" t="e">
        <v>#N/A</v>
      </c>
      <c r="Y172" t="e">
        <v>#N/A</v>
      </c>
      <c r="Z172" t="e">
        <v>#N/A</v>
      </c>
      <c r="AA172" t="e">
        <v>#N/A</v>
      </c>
      <c r="AB172" t="e">
        <v>#N/A</v>
      </c>
      <c r="AC172" t="e">
        <v>#N/A</v>
      </c>
      <c r="AD172" t="e">
        <v>#N/A</v>
      </c>
      <c r="AE172" t="e">
        <v>#N/A</v>
      </c>
      <c r="AF172" t="e">
        <v>#N/A</v>
      </c>
      <c r="AG172" t="e">
        <v>#N/A</v>
      </c>
      <c r="AH172" t="e">
        <v>#N/A</v>
      </c>
      <c r="AI172" t="e">
        <v>#N/A</v>
      </c>
      <c r="AJ172" t="e">
        <v>#N/A</v>
      </c>
      <c r="AK172" t="e">
        <v>#N/A</v>
      </c>
      <c r="AL172" t="e">
        <v>#N/A</v>
      </c>
      <c r="AM172" t="e">
        <v>#N/A</v>
      </c>
      <c r="AN172" t="e">
        <v>#N/A</v>
      </c>
      <c r="AO172" t="e">
        <v>#N/A</v>
      </c>
      <c r="AP172" t="e">
        <v>#N/A</v>
      </c>
      <c r="AQ172" t="e">
        <v>#N/A</v>
      </c>
      <c r="AR172" t="e">
        <v>#N/A</v>
      </c>
      <c r="AS172" t="e">
        <v>#N/A</v>
      </c>
      <c r="AT172" t="e">
        <v>#N/A</v>
      </c>
      <c r="AU172" t="e">
        <v>#N/A</v>
      </c>
      <c r="AV172" t="e">
        <v>#N/A</v>
      </c>
      <c r="AW172" t="e">
        <v>#N/A</v>
      </c>
      <c r="AX172" t="e">
        <v>#N/A</v>
      </c>
      <c r="AY172" t="e">
        <v>#N/A</v>
      </c>
      <c r="AZ172" t="e">
        <v>#N/A</v>
      </c>
    </row>
    <row r="173" spans="1:52" x14ac:dyDescent="0.3">
      <c r="D173" t="e">
        <v>#N/A</v>
      </c>
      <c r="E173" t="e">
        <v>#N/A</v>
      </c>
      <c r="F173" t="e">
        <v>#N/A</v>
      </c>
      <c r="G173" t="e">
        <v>#N/A</v>
      </c>
      <c r="H173" t="e">
        <v>#N/A</v>
      </c>
      <c r="I173" t="e">
        <v>#N/A</v>
      </c>
      <c r="J173" t="e">
        <v>#N/A</v>
      </c>
      <c r="K173" t="e">
        <v>#N/A</v>
      </c>
      <c r="L173" t="e">
        <v>#N/A</v>
      </c>
      <c r="M173" t="e">
        <v>#N/A</v>
      </c>
      <c r="N173" t="e">
        <v>#N/A</v>
      </c>
      <c r="O173" t="e">
        <v>#N/A</v>
      </c>
      <c r="P173" t="e">
        <v>#N/A</v>
      </c>
      <c r="Q173" t="e">
        <v>#N/A</v>
      </c>
      <c r="R173" t="e">
        <v>#N/A</v>
      </c>
      <c r="S173" t="e">
        <v>#N/A</v>
      </c>
      <c r="T173" t="e">
        <v>#N/A</v>
      </c>
      <c r="U173" t="e">
        <v>#N/A</v>
      </c>
      <c r="V173" t="e">
        <v>#N/A</v>
      </c>
      <c r="W173" t="e">
        <v>#N/A</v>
      </c>
      <c r="X173" t="e">
        <v>#N/A</v>
      </c>
      <c r="Y173" t="e">
        <v>#N/A</v>
      </c>
      <c r="Z173" t="e">
        <v>#N/A</v>
      </c>
      <c r="AA173" t="e">
        <v>#N/A</v>
      </c>
      <c r="AB173" t="e">
        <v>#N/A</v>
      </c>
      <c r="AC173" t="e">
        <v>#N/A</v>
      </c>
      <c r="AD173" t="e">
        <v>#N/A</v>
      </c>
      <c r="AE173" t="e">
        <v>#N/A</v>
      </c>
      <c r="AF173" t="e">
        <v>#N/A</v>
      </c>
      <c r="AG173" t="e">
        <v>#N/A</v>
      </c>
      <c r="AH173" t="e">
        <v>#N/A</v>
      </c>
      <c r="AI173" t="e">
        <v>#N/A</v>
      </c>
      <c r="AJ173" t="e">
        <v>#N/A</v>
      </c>
      <c r="AK173" t="e">
        <v>#N/A</v>
      </c>
      <c r="AL173" t="e">
        <v>#N/A</v>
      </c>
      <c r="AM173" t="e">
        <v>#N/A</v>
      </c>
      <c r="AN173" t="e">
        <v>#N/A</v>
      </c>
      <c r="AO173" t="e">
        <v>#N/A</v>
      </c>
      <c r="AP173" t="e">
        <v>#N/A</v>
      </c>
      <c r="AQ173" t="e">
        <v>#N/A</v>
      </c>
      <c r="AR173" t="e">
        <v>#N/A</v>
      </c>
      <c r="AS173" t="e">
        <v>#N/A</v>
      </c>
      <c r="AT173" t="e">
        <v>#N/A</v>
      </c>
      <c r="AU173" t="e">
        <v>#N/A</v>
      </c>
      <c r="AV173" t="e">
        <v>#N/A</v>
      </c>
      <c r="AW173" t="e">
        <v>#N/A</v>
      </c>
      <c r="AX173" t="e">
        <v>#N/A</v>
      </c>
      <c r="AY173" t="e">
        <v>#N/A</v>
      </c>
      <c r="AZ173" t="e">
        <v>#N/A</v>
      </c>
    </row>
    <row r="174" spans="1:52" x14ac:dyDescent="0.3">
      <c r="D174" t="e">
        <v>#N/A</v>
      </c>
      <c r="E174" t="e">
        <v>#N/A</v>
      </c>
      <c r="F174" t="e">
        <v>#N/A</v>
      </c>
      <c r="G174" t="e">
        <v>#N/A</v>
      </c>
      <c r="H174" t="e">
        <v>#N/A</v>
      </c>
      <c r="I174" t="e">
        <v>#N/A</v>
      </c>
      <c r="J174" t="e">
        <v>#N/A</v>
      </c>
      <c r="K174" t="e">
        <v>#N/A</v>
      </c>
      <c r="L174" t="e">
        <v>#N/A</v>
      </c>
      <c r="M174" t="e">
        <v>#N/A</v>
      </c>
      <c r="N174" t="e">
        <v>#N/A</v>
      </c>
      <c r="O174" t="e">
        <v>#N/A</v>
      </c>
      <c r="P174" t="e">
        <v>#N/A</v>
      </c>
      <c r="Q174" t="e">
        <v>#N/A</v>
      </c>
      <c r="R174" t="e">
        <v>#N/A</v>
      </c>
      <c r="S174" t="e">
        <v>#N/A</v>
      </c>
      <c r="T174" t="e">
        <v>#N/A</v>
      </c>
      <c r="U174" t="e">
        <v>#N/A</v>
      </c>
      <c r="V174" t="e">
        <v>#N/A</v>
      </c>
      <c r="W174" t="e">
        <v>#N/A</v>
      </c>
      <c r="X174" t="e">
        <v>#N/A</v>
      </c>
      <c r="Y174" t="e">
        <v>#N/A</v>
      </c>
      <c r="Z174" t="e">
        <v>#N/A</v>
      </c>
      <c r="AA174" t="e">
        <v>#N/A</v>
      </c>
      <c r="AB174" t="e">
        <v>#N/A</v>
      </c>
      <c r="AC174" t="e">
        <v>#N/A</v>
      </c>
      <c r="AD174" t="e">
        <v>#N/A</v>
      </c>
      <c r="AE174" t="e">
        <v>#N/A</v>
      </c>
      <c r="AF174" t="e">
        <v>#N/A</v>
      </c>
      <c r="AG174" t="e">
        <v>#N/A</v>
      </c>
      <c r="AH174" t="e">
        <v>#N/A</v>
      </c>
      <c r="AI174" t="e">
        <v>#N/A</v>
      </c>
      <c r="AJ174" t="e">
        <v>#N/A</v>
      </c>
      <c r="AK174" t="e">
        <v>#N/A</v>
      </c>
      <c r="AL174" t="e">
        <v>#N/A</v>
      </c>
      <c r="AM174" t="e">
        <v>#N/A</v>
      </c>
      <c r="AN174" t="e">
        <v>#N/A</v>
      </c>
      <c r="AO174" t="e">
        <v>#N/A</v>
      </c>
      <c r="AP174" t="e">
        <v>#N/A</v>
      </c>
      <c r="AQ174" t="e">
        <v>#N/A</v>
      </c>
      <c r="AR174" t="e">
        <v>#N/A</v>
      </c>
      <c r="AS174" t="e">
        <v>#N/A</v>
      </c>
      <c r="AT174" t="e">
        <v>#N/A</v>
      </c>
      <c r="AU174" t="e">
        <v>#N/A</v>
      </c>
      <c r="AV174" t="e">
        <v>#N/A</v>
      </c>
      <c r="AW174" t="e">
        <v>#N/A</v>
      </c>
      <c r="AX174" t="e">
        <v>#N/A</v>
      </c>
      <c r="AY174" t="e">
        <v>#N/A</v>
      </c>
      <c r="AZ174" t="e">
        <v>#N/A</v>
      </c>
    </row>
    <row r="175" spans="1:52" x14ac:dyDescent="0.3">
      <c r="A175">
        <v>515</v>
      </c>
      <c r="D175">
        <v>185904</v>
      </c>
      <c r="E175">
        <v>351832</v>
      </c>
      <c r="F175">
        <v>0</v>
      </c>
      <c r="G175">
        <v>275813</v>
      </c>
      <c r="H175">
        <v>49092193</v>
      </c>
      <c r="I175">
        <v>3098475</v>
      </c>
      <c r="J175">
        <v>0</v>
      </c>
      <c r="K175">
        <v>622708</v>
      </c>
      <c r="L175">
        <v>0</v>
      </c>
      <c r="M175">
        <v>0</v>
      </c>
      <c r="N175">
        <v>353692</v>
      </c>
      <c r="O175">
        <v>0</v>
      </c>
      <c r="P175">
        <v>13287285</v>
      </c>
      <c r="Q175">
        <v>0</v>
      </c>
      <c r="R175">
        <v>0</v>
      </c>
      <c r="S175">
        <v>561920</v>
      </c>
      <c r="T175">
        <v>0</v>
      </c>
      <c r="U175">
        <v>21989045</v>
      </c>
      <c r="V175">
        <v>120901</v>
      </c>
      <c r="W175">
        <v>0</v>
      </c>
      <c r="X175">
        <v>229355</v>
      </c>
      <c r="Y175">
        <v>395734</v>
      </c>
      <c r="Z175">
        <v>602858</v>
      </c>
      <c r="AA175">
        <v>26604937</v>
      </c>
      <c r="AB175">
        <v>721966</v>
      </c>
      <c r="AC175">
        <v>0</v>
      </c>
      <c r="AD175">
        <v>351572</v>
      </c>
      <c r="AE175">
        <v>0</v>
      </c>
      <c r="AF175">
        <v>11883201</v>
      </c>
      <c r="AG175">
        <v>0</v>
      </c>
      <c r="AH175">
        <v>518949</v>
      </c>
      <c r="AI175">
        <v>0</v>
      </c>
      <c r="AJ175">
        <v>2262050</v>
      </c>
      <c r="AK175">
        <v>0</v>
      </c>
      <c r="AL175">
        <v>0</v>
      </c>
      <c r="AM175">
        <v>34230255</v>
      </c>
      <c r="AN175">
        <v>0</v>
      </c>
      <c r="AO175">
        <v>351876</v>
      </c>
      <c r="AP175">
        <v>0</v>
      </c>
      <c r="AQ175">
        <v>351523</v>
      </c>
      <c r="AR175">
        <v>0</v>
      </c>
      <c r="AS175">
        <v>0</v>
      </c>
      <c r="AT175">
        <v>0</v>
      </c>
      <c r="AU175">
        <v>778139</v>
      </c>
      <c r="AV175">
        <v>0</v>
      </c>
      <c r="AW175">
        <v>0</v>
      </c>
      <c r="AX175">
        <v>268241</v>
      </c>
      <c r="AY175">
        <v>0</v>
      </c>
      <c r="AZ175">
        <v>461135</v>
      </c>
    </row>
    <row r="176" spans="1:52" x14ac:dyDescent="0.3">
      <c r="A176">
        <v>516</v>
      </c>
      <c r="D176">
        <v>23062554</v>
      </c>
      <c r="E176">
        <v>26194106</v>
      </c>
      <c r="F176">
        <v>46946491</v>
      </c>
      <c r="G176">
        <v>71347374</v>
      </c>
      <c r="H176">
        <v>530906195</v>
      </c>
      <c r="I176">
        <v>216191759</v>
      </c>
      <c r="J176">
        <v>887879733</v>
      </c>
      <c r="K176">
        <v>59879111</v>
      </c>
      <c r="L176">
        <v>0</v>
      </c>
      <c r="M176">
        <v>38705448</v>
      </c>
      <c r="N176">
        <v>36194125</v>
      </c>
      <c r="O176">
        <v>0</v>
      </c>
      <c r="P176">
        <v>1115629760</v>
      </c>
      <c r="Q176">
        <v>6742968</v>
      </c>
      <c r="R176">
        <v>6572659</v>
      </c>
      <c r="S176">
        <v>30802590</v>
      </c>
      <c r="T176">
        <v>3770614</v>
      </c>
      <c r="U176">
        <v>384804018</v>
      </c>
      <c r="V176">
        <v>6333375</v>
      </c>
      <c r="W176">
        <v>2726054</v>
      </c>
      <c r="X176">
        <v>17227240</v>
      </c>
      <c r="Y176">
        <v>69999316</v>
      </c>
      <c r="Z176">
        <v>10940658</v>
      </c>
      <c r="AA176">
        <v>0</v>
      </c>
      <c r="AB176">
        <v>2958467</v>
      </c>
      <c r="AC176">
        <v>135092492</v>
      </c>
      <c r="AD176">
        <v>13931612</v>
      </c>
      <c r="AE176">
        <v>7156899</v>
      </c>
      <c r="AF176">
        <v>242144620</v>
      </c>
      <c r="AG176">
        <v>425816407</v>
      </c>
      <c r="AH176">
        <v>71697303</v>
      </c>
      <c r="AI176">
        <v>0</v>
      </c>
      <c r="AJ176">
        <v>74429857</v>
      </c>
      <c r="AK176">
        <v>8439957</v>
      </c>
      <c r="AL176">
        <v>1203961</v>
      </c>
      <c r="AM176">
        <v>34550142</v>
      </c>
      <c r="AN176">
        <v>19621870</v>
      </c>
      <c r="AO176">
        <v>32981339</v>
      </c>
      <c r="AP176">
        <v>8568274</v>
      </c>
      <c r="AQ176">
        <v>7847750</v>
      </c>
      <c r="AR176">
        <v>12836291</v>
      </c>
      <c r="AS176">
        <v>1517807</v>
      </c>
      <c r="AT176">
        <v>0</v>
      </c>
      <c r="AU176">
        <v>53235533</v>
      </c>
      <c r="AV176">
        <v>11823021</v>
      </c>
      <c r="AW176">
        <v>0</v>
      </c>
      <c r="AX176">
        <v>80742</v>
      </c>
      <c r="AY176">
        <v>12321852</v>
      </c>
      <c r="AZ176">
        <v>34604356</v>
      </c>
    </row>
    <row r="177" spans="1:52" x14ac:dyDescent="0.3">
      <c r="A177">
        <v>517</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30847456</v>
      </c>
      <c r="AI177">
        <v>0</v>
      </c>
      <c r="AJ177">
        <v>0</v>
      </c>
      <c r="AK177">
        <v>0</v>
      </c>
      <c r="AL177">
        <v>0</v>
      </c>
      <c r="AM177">
        <v>0</v>
      </c>
      <c r="AN177">
        <v>0</v>
      </c>
      <c r="AO177">
        <v>0</v>
      </c>
      <c r="AP177">
        <v>0</v>
      </c>
      <c r="AQ177">
        <v>0</v>
      </c>
      <c r="AR177">
        <v>0</v>
      </c>
      <c r="AS177">
        <v>0</v>
      </c>
      <c r="AT177">
        <v>0</v>
      </c>
      <c r="AU177">
        <v>0</v>
      </c>
      <c r="AV177">
        <v>0</v>
      </c>
      <c r="AW177">
        <v>0</v>
      </c>
      <c r="AX177">
        <v>0</v>
      </c>
      <c r="AY177">
        <v>0</v>
      </c>
      <c r="AZ177">
        <v>0</v>
      </c>
    </row>
    <row r="178" spans="1:52" x14ac:dyDescent="0.3">
      <c r="A178">
        <v>518</v>
      </c>
      <c r="D178">
        <v>1060108</v>
      </c>
      <c r="E178">
        <v>393398</v>
      </c>
      <c r="F178">
        <v>8433168</v>
      </c>
      <c r="G178">
        <v>2632428</v>
      </c>
      <c r="H178">
        <v>92871175</v>
      </c>
      <c r="I178">
        <v>11447212</v>
      </c>
      <c r="J178">
        <v>58033616</v>
      </c>
      <c r="K178">
        <v>5256537</v>
      </c>
      <c r="L178">
        <v>0</v>
      </c>
      <c r="M178">
        <v>382052</v>
      </c>
      <c r="N178">
        <v>987711</v>
      </c>
      <c r="O178">
        <v>0</v>
      </c>
      <c r="P178">
        <v>50871895</v>
      </c>
      <c r="Q178">
        <v>345872</v>
      </c>
      <c r="R178">
        <v>0</v>
      </c>
      <c r="S178">
        <v>250792</v>
      </c>
      <c r="T178">
        <v>91031</v>
      </c>
      <c r="U178">
        <v>26416121</v>
      </c>
      <c r="V178">
        <v>21063186</v>
      </c>
      <c r="W178">
        <v>394776</v>
      </c>
      <c r="X178">
        <v>595997</v>
      </c>
      <c r="Y178">
        <v>855197</v>
      </c>
      <c r="Z178">
        <v>1453605</v>
      </c>
      <c r="AA178">
        <v>78498</v>
      </c>
      <c r="AB178">
        <v>42706</v>
      </c>
      <c r="AC178">
        <v>1014548</v>
      </c>
      <c r="AD178">
        <v>187364</v>
      </c>
      <c r="AE178">
        <v>279405</v>
      </c>
      <c r="AF178">
        <v>9853852</v>
      </c>
      <c r="AG178">
        <v>59926748</v>
      </c>
      <c r="AH178">
        <v>844014</v>
      </c>
      <c r="AI178">
        <v>0</v>
      </c>
      <c r="AJ178">
        <v>0</v>
      </c>
      <c r="AK178">
        <v>120017</v>
      </c>
      <c r="AL178">
        <v>243182</v>
      </c>
      <c r="AM178">
        <v>1335498</v>
      </c>
      <c r="AN178">
        <v>446429</v>
      </c>
      <c r="AO178">
        <v>519352</v>
      </c>
      <c r="AP178">
        <v>170305</v>
      </c>
      <c r="AQ178">
        <v>272323</v>
      </c>
      <c r="AR178">
        <v>0</v>
      </c>
      <c r="AS178">
        <v>23728</v>
      </c>
      <c r="AT178">
        <v>0</v>
      </c>
      <c r="AU178">
        <v>2450723</v>
      </c>
      <c r="AV178">
        <v>0</v>
      </c>
      <c r="AW178">
        <v>0</v>
      </c>
      <c r="AX178">
        <v>18306</v>
      </c>
      <c r="AY178">
        <v>749775</v>
      </c>
      <c r="AZ178">
        <v>217660</v>
      </c>
    </row>
    <row r="179" spans="1:52" x14ac:dyDescent="0.3">
      <c r="D179" t="e">
        <v>#N/A</v>
      </c>
      <c r="E179" t="e">
        <v>#N/A</v>
      </c>
      <c r="F179" t="e">
        <v>#N/A</v>
      </c>
      <c r="G179" t="e">
        <v>#N/A</v>
      </c>
      <c r="H179" t="e">
        <v>#N/A</v>
      </c>
      <c r="I179" t="e">
        <v>#N/A</v>
      </c>
      <c r="J179" t="e">
        <v>#N/A</v>
      </c>
      <c r="K179" t="e">
        <v>#N/A</v>
      </c>
      <c r="L179" t="e">
        <v>#N/A</v>
      </c>
      <c r="M179" t="e">
        <v>#N/A</v>
      </c>
      <c r="N179" t="e">
        <v>#N/A</v>
      </c>
      <c r="O179" t="e">
        <v>#N/A</v>
      </c>
      <c r="P179" t="e">
        <v>#N/A</v>
      </c>
      <c r="Q179" t="e">
        <v>#N/A</v>
      </c>
      <c r="R179" t="e">
        <v>#N/A</v>
      </c>
      <c r="S179" t="e">
        <v>#N/A</v>
      </c>
      <c r="T179" t="e">
        <v>#N/A</v>
      </c>
      <c r="U179" t="e">
        <v>#N/A</v>
      </c>
      <c r="V179" t="e">
        <v>#N/A</v>
      </c>
      <c r="W179" t="e">
        <v>#N/A</v>
      </c>
      <c r="X179" t="e">
        <v>#N/A</v>
      </c>
      <c r="Y179" t="e">
        <v>#N/A</v>
      </c>
      <c r="Z179" t="e">
        <v>#N/A</v>
      </c>
      <c r="AA179" t="e">
        <v>#N/A</v>
      </c>
      <c r="AB179" t="e">
        <v>#N/A</v>
      </c>
      <c r="AC179" t="e">
        <v>#N/A</v>
      </c>
      <c r="AD179" t="e">
        <v>#N/A</v>
      </c>
      <c r="AE179" t="e">
        <v>#N/A</v>
      </c>
      <c r="AF179" t="e">
        <v>#N/A</v>
      </c>
      <c r="AG179" t="e">
        <v>#N/A</v>
      </c>
      <c r="AH179" t="e">
        <v>#N/A</v>
      </c>
      <c r="AI179" t="e">
        <v>#N/A</v>
      </c>
      <c r="AJ179" t="e">
        <v>#N/A</v>
      </c>
      <c r="AK179" t="e">
        <v>#N/A</v>
      </c>
      <c r="AL179" t="e">
        <v>#N/A</v>
      </c>
      <c r="AM179" t="e">
        <v>#N/A</v>
      </c>
      <c r="AN179" t="e">
        <v>#N/A</v>
      </c>
      <c r="AO179" t="e">
        <v>#N/A</v>
      </c>
      <c r="AP179" t="e">
        <v>#N/A</v>
      </c>
      <c r="AQ179" t="e">
        <v>#N/A</v>
      </c>
      <c r="AR179" t="e">
        <v>#N/A</v>
      </c>
      <c r="AS179" t="e">
        <v>#N/A</v>
      </c>
      <c r="AT179" t="e">
        <v>#N/A</v>
      </c>
      <c r="AU179" t="e">
        <v>#N/A</v>
      </c>
      <c r="AV179" t="e">
        <v>#N/A</v>
      </c>
      <c r="AW179" t="e">
        <v>#N/A</v>
      </c>
      <c r="AX179" t="e">
        <v>#N/A</v>
      </c>
      <c r="AY179" t="e">
        <v>#N/A</v>
      </c>
      <c r="AZ179" t="e">
        <v>#N/A</v>
      </c>
    </row>
    <row r="180" spans="1:52" x14ac:dyDescent="0.3">
      <c r="D180" t="e">
        <v>#N/A</v>
      </c>
      <c r="E180" t="e">
        <v>#N/A</v>
      </c>
      <c r="F180" t="e">
        <v>#N/A</v>
      </c>
      <c r="G180" t="e">
        <v>#N/A</v>
      </c>
      <c r="H180" t="e">
        <v>#N/A</v>
      </c>
      <c r="I180" t="e">
        <v>#N/A</v>
      </c>
      <c r="J180" t="e">
        <v>#N/A</v>
      </c>
      <c r="K180" t="e">
        <v>#N/A</v>
      </c>
      <c r="L180" t="e">
        <v>#N/A</v>
      </c>
      <c r="M180" t="e">
        <v>#N/A</v>
      </c>
      <c r="N180" t="e">
        <v>#N/A</v>
      </c>
      <c r="O180" t="e">
        <v>#N/A</v>
      </c>
      <c r="P180" t="e">
        <v>#N/A</v>
      </c>
      <c r="Q180" t="e">
        <v>#N/A</v>
      </c>
      <c r="R180" t="e">
        <v>#N/A</v>
      </c>
      <c r="S180" t="e">
        <v>#N/A</v>
      </c>
      <c r="T180" t="e">
        <v>#N/A</v>
      </c>
      <c r="U180" t="e">
        <v>#N/A</v>
      </c>
      <c r="V180" t="e">
        <v>#N/A</v>
      </c>
      <c r="W180" t="e">
        <v>#N/A</v>
      </c>
      <c r="X180" t="e">
        <v>#N/A</v>
      </c>
      <c r="Y180" t="e">
        <v>#N/A</v>
      </c>
      <c r="Z180" t="e">
        <v>#N/A</v>
      </c>
      <c r="AA180" t="e">
        <v>#N/A</v>
      </c>
      <c r="AB180" t="e">
        <v>#N/A</v>
      </c>
      <c r="AC180" t="e">
        <v>#N/A</v>
      </c>
      <c r="AD180" t="e">
        <v>#N/A</v>
      </c>
      <c r="AE180" t="e">
        <v>#N/A</v>
      </c>
      <c r="AF180" t="e">
        <v>#N/A</v>
      </c>
      <c r="AG180" t="e">
        <v>#N/A</v>
      </c>
      <c r="AH180" t="e">
        <v>#N/A</v>
      </c>
      <c r="AI180" t="e">
        <v>#N/A</v>
      </c>
      <c r="AJ180" t="e">
        <v>#N/A</v>
      </c>
      <c r="AK180" t="e">
        <v>#N/A</v>
      </c>
      <c r="AL180" t="e">
        <v>#N/A</v>
      </c>
      <c r="AM180" t="e">
        <v>#N/A</v>
      </c>
      <c r="AN180" t="e">
        <v>#N/A</v>
      </c>
      <c r="AO180" t="e">
        <v>#N/A</v>
      </c>
      <c r="AP180" t="e">
        <v>#N/A</v>
      </c>
      <c r="AQ180" t="e">
        <v>#N/A</v>
      </c>
      <c r="AR180" t="e">
        <v>#N/A</v>
      </c>
      <c r="AS180" t="e">
        <v>#N/A</v>
      </c>
      <c r="AT180" t="e">
        <v>#N/A</v>
      </c>
      <c r="AU180" t="e">
        <v>#N/A</v>
      </c>
      <c r="AV180" t="e">
        <v>#N/A</v>
      </c>
      <c r="AW180" t="e">
        <v>#N/A</v>
      </c>
      <c r="AX180" t="e">
        <v>#N/A</v>
      </c>
      <c r="AY180" t="e">
        <v>#N/A</v>
      </c>
      <c r="AZ180" t="e">
        <v>#N/A</v>
      </c>
    </row>
    <row r="181" spans="1:52" x14ac:dyDescent="0.3">
      <c r="A181">
        <v>519</v>
      </c>
      <c r="D181">
        <v>4648</v>
      </c>
      <c r="E181">
        <v>8796</v>
      </c>
      <c r="F181">
        <v>0</v>
      </c>
      <c r="G181">
        <v>52097</v>
      </c>
      <c r="H181">
        <v>1018145</v>
      </c>
      <c r="I181">
        <v>149229</v>
      </c>
      <c r="J181">
        <v>0</v>
      </c>
      <c r="K181">
        <v>15575</v>
      </c>
      <c r="L181">
        <v>0</v>
      </c>
      <c r="M181">
        <v>0</v>
      </c>
      <c r="N181">
        <v>8842</v>
      </c>
      <c r="O181">
        <v>0</v>
      </c>
      <c r="P181">
        <v>267408</v>
      </c>
      <c r="Q181">
        <v>0</v>
      </c>
      <c r="R181">
        <v>0</v>
      </c>
      <c r="S181">
        <v>16956</v>
      </c>
      <c r="T181">
        <v>0</v>
      </c>
      <c r="U181">
        <v>708405</v>
      </c>
      <c r="V181">
        <v>2997</v>
      </c>
      <c r="W181">
        <v>0</v>
      </c>
      <c r="X181">
        <v>6797</v>
      </c>
      <c r="Y181">
        <v>9894</v>
      </c>
      <c r="Z181">
        <v>14724</v>
      </c>
      <c r="AA181">
        <v>5708265</v>
      </c>
      <c r="AB181">
        <v>14303</v>
      </c>
      <c r="AC181">
        <v>0</v>
      </c>
      <c r="AD181">
        <v>8789</v>
      </c>
      <c r="AE181">
        <v>0</v>
      </c>
      <c r="AF181">
        <v>370079</v>
      </c>
      <c r="AG181">
        <v>0</v>
      </c>
      <c r="AH181">
        <v>0</v>
      </c>
      <c r="AI181">
        <v>0</v>
      </c>
      <c r="AJ181">
        <v>39950</v>
      </c>
      <c r="AK181">
        <v>0</v>
      </c>
      <c r="AL181">
        <v>0</v>
      </c>
      <c r="AM181">
        <v>686537</v>
      </c>
      <c r="AN181">
        <v>0</v>
      </c>
      <c r="AO181">
        <v>8797</v>
      </c>
      <c r="AP181">
        <v>0</v>
      </c>
      <c r="AQ181">
        <v>8788</v>
      </c>
      <c r="AR181">
        <v>0</v>
      </c>
      <c r="AS181">
        <v>0</v>
      </c>
      <c r="AT181">
        <v>0</v>
      </c>
      <c r="AU181">
        <v>24367</v>
      </c>
      <c r="AV181">
        <v>0</v>
      </c>
      <c r="AW181">
        <v>0</v>
      </c>
      <c r="AX181">
        <v>197874</v>
      </c>
      <c r="AY181">
        <v>0</v>
      </c>
      <c r="AZ181">
        <v>11559</v>
      </c>
    </row>
    <row r="182" spans="1:52" x14ac:dyDescent="0.3">
      <c r="A182">
        <v>520</v>
      </c>
      <c r="D182">
        <v>576564</v>
      </c>
      <c r="E182">
        <v>645471</v>
      </c>
      <c r="F182">
        <v>1083176</v>
      </c>
      <c r="G182">
        <v>3358641</v>
      </c>
      <c r="H182">
        <v>7058923</v>
      </c>
      <c r="I182">
        <v>6812615</v>
      </c>
      <c r="J182">
        <v>21414831</v>
      </c>
      <c r="K182">
        <v>1248726</v>
      </c>
      <c r="L182">
        <v>0</v>
      </c>
      <c r="M182">
        <v>846550</v>
      </c>
      <c r="N182">
        <v>903565</v>
      </c>
      <c r="O182">
        <v>0</v>
      </c>
      <c r="P182">
        <v>25522233</v>
      </c>
      <c r="Q182">
        <v>187482</v>
      </c>
      <c r="R182">
        <v>164316</v>
      </c>
      <c r="S182">
        <v>765189</v>
      </c>
      <c r="T182">
        <v>133858</v>
      </c>
      <c r="U182">
        <v>9429923</v>
      </c>
      <c r="V182">
        <v>114583</v>
      </c>
      <c r="W182">
        <v>44124</v>
      </c>
      <c r="X182">
        <v>295747</v>
      </c>
      <c r="Y182">
        <v>1605423</v>
      </c>
      <c r="Z182">
        <v>261248</v>
      </c>
      <c r="AA182">
        <v>0</v>
      </c>
      <c r="AB182">
        <v>73961</v>
      </c>
      <c r="AC182">
        <v>3379258</v>
      </c>
      <c r="AD182">
        <v>343664</v>
      </c>
      <c r="AE182">
        <v>216980</v>
      </c>
      <c r="AF182">
        <v>5114368</v>
      </c>
      <c r="AG182">
        <v>8665294</v>
      </c>
      <c r="AH182">
        <v>2365342</v>
      </c>
      <c r="AI182">
        <v>0</v>
      </c>
      <c r="AJ182">
        <v>2192530</v>
      </c>
      <c r="AK182">
        <v>149898</v>
      </c>
      <c r="AL182">
        <v>34663</v>
      </c>
      <c r="AM182">
        <v>1246415</v>
      </c>
      <c r="AN182">
        <v>481508</v>
      </c>
      <c r="AO182">
        <v>817558</v>
      </c>
      <c r="AP182">
        <v>187877</v>
      </c>
      <c r="AQ182">
        <v>198153</v>
      </c>
      <c r="AR182">
        <v>321208</v>
      </c>
      <c r="AS182">
        <v>30356</v>
      </c>
      <c r="AT182">
        <v>0</v>
      </c>
      <c r="AU182">
        <v>1470274</v>
      </c>
      <c r="AV182">
        <v>55622</v>
      </c>
      <c r="AW182">
        <v>0</v>
      </c>
      <c r="AX182">
        <v>78394</v>
      </c>
      <c r="AY182">
        <v>246034</v>
      </c>
      <c r="AZ182">
        <v>816144</v>
      </c>
    </row>
    <row r="183" spans="1:52" x14ac:dyDescent="0.3">
      <c r="A183">
        <v>521</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957738</v>
      </c>
      <c r="AI183">
        <v>0</v>
      </c>
      <c r="AJ183">
        <v>0</v>
      </c>
      <c r="AK183">
        <v>0</v>
      </c>
      <c r="AL183">
        <v>0</v>
      </c>
      <c r="AM183">
        <v>0</v>
      </c>
      <c r="AN183">
        <v>0</v>
      </c>
      <c r="AO183">
        <v>0</v>
      </c>
      <c r="AP183">
        <v>0</v>
      </c>
      <c r="AQ183">
        <v>0</v>
      </c>
      <c r="AR183">
        <v>0</v>
      </c>
      <c r="AS183">
        <v>0</v>
      </c>
      <c r="AT183">
        <v>0</v>
      </c>
      <c r="AU183">
        <v>0</v>
      </c>
      <c r="AV183">
        <v>0</v>
      </c>
      <c r="AW183">
        <v>0</v>
      </c>
      <c r="AX183">
        <v>0</v>
      </c>
      <c r="AY183">
        <v>0</v>
      </c>
      <c r="AZ183">
        <v>0</v>
      </c>
    </row>
    <row r="184" spans="1:52" x14ac:dyDescent="0.3">
      <c r="A184">
        <v>522</v>
      </c>
      <c r="D184">
        <v>28068</v>
      </c>
      <c r="E184">
        <v>35616</v>
      </c>
      <c r="F184">
        <v>869981</v>
      </c>
      <c r="G184">
        <v>182070</v>
      </c>
      <c r="H184">
        <v>4317807</v>
      </c>
      <c r="I184">
        <v>437974</v>
      </c>
      <c r="J184">
        <v>3297090</v>
      </c>
      <c r="K184">
        <v>269730</v>
      </c>
      <c r="L184">
        <v>0</v>
      </c>
      <c r="M184">
        <v>20809</v>
      </c>
      <c r="N184">
        <v>53996</v>
      </c>
      <c r="O184">
        <v>0</v>
      </c>
      <c r="P184">
        <v>2617026</v>
      </c>
      <c r="Q184">
        <v>27149</v>
      </c>
      <c r="R184">
        <v>0</v>
      </c>
      <c r="S184">
        <v>23625</v>
      </c>
      <c r="T184">
        <v>1192</v>
      </c>
      <c r="U184">
        <v>1347839</v>
      </c>
      <c r="V184">
        <v>523981</v>
      </c>
      <c r="W184">
        <v>3192</v>
      </c>
      <c r="X184">
        <v>52932</v>
      </c>
      <c r="Y184">
        <v>43318</v>
      </c>
      <c r="Z184">
        <v>88714</v>
      </c>
      <c r="AA184">
        <v>17699</v>
      </c>
      <c r="AB184">
        <v>359</v>
      </c>
      <c r="AC184">
        <v>63563</v>
      </c>
      <c r="AD184">
        <v>15129</v>
      </c>
      <c r="AE184">
        <v>26069</v>
      </c>
      <c r="AF184">
        <v>689635</v>
      </c>
      <c r="AG184">
        <v>1810950</v>
      </c>
      <c r="AH184">
        <v>0</v>
      </c>
      <c r="AI184">
        <v>0</v>
      </c>
      <c r="AJ184">
        <v>0</v>
      </c>
      <c r="AK184">
        <v>2209</v>
      </c>
      <c r="AL184">
        <v>7837</v>
      </c>
      <c r="AM184">
        <v>96670</v>
      </c>
      <c r="AN184">
        <v>28037</v>
      </c>
      <c r="AO184">
        <v>44604</v>
      </c>
      <c r="AP184">
        <v>14667</v>
      </c>
      <c r="AQ184">
        <v>17916</v>
      </c>
      <c r="AR184">
        <v>0</v>
      </c>
      <c r="AS184">
        <v>1245</v>
      </c>
      <c r="AT184">
        <v>0</v>
      </c>
      <c r="AU184">
        <v>113975</v>
      </c>
      <c r="AV184">
        <v>0</v>
      </c>
      <c r="AW184">
        <v>0</v>
      </c>
      <c r="AX184">
        <v>16663</v>
      </c>
      <c r="AY184">
        <v>49081</v>
      </c>
      <c r="AZ184">
        <v>31826</v>
      </c>
    </row>
    <row r="185" spans="1:52" x14ac:dyDescent="0.3">
      <c r="D185" t="e">
        <v>#N/A</v>
      </c>
      <c r="E185" t="e">
        <v>#N/A</v>
      </c>
      <c r="F185" t="e">
        <v>#N/A</v>
      </c>
      <c r="G185" t="e">
        <v>#N/A</v>
      </c>
      <c r="H185" t="e">
        <v>#N/A</v>
      </c>
      <c r="I185" t="e">
        <v>#N/A</v>
      </c>
      <c r="J185" t="e">
        <v>#N/A</v>
      </c>
      <c r="K185" t="e">
        <v>#N/A</v>
      </c>
      <c r="L185" t="e">
        <v>#N/A</v>
      </c>
      <c r="M185" t="e">
        <v>#N/A</v>
      </c>
      <c r="N185" t="e">
        <v>#N/A</v>
      </c>
      <c r="O185" t="e">
        <v>#N/A</v>
      </c>
      <c r="P185" t="e">
        <v>#N/A</v>
      </c>
      <c r="Q185" t="e">
        <v>#N/A</v>
      </c>
      <c r="R185" t="e">
        <v>#N/A</v>
      </c>
      <c r="S185" t="e">
        <v>#N/A</v>
      </c>
      <c r="T185" t="e">
        <v>#N/A</v>
      </c>
      <c r="U185" t="e">
        <v>#N/A</v>
      </c>
      <c r="V185" t="e">
        <v>#N/A</v>
      </c>
      <c r="W185" t="e">
        <v>#N/A</v>
      </c>
      <c r="X185" t="e">
        <v>#N/A</v>
      </c>
      <c r="Y185" t="e">
        <v>#N/A</v>
      </c>
      <c r="Z185" t="e">
        <v>#N/A</v>
      </c>
      <c r="AA185" t="e">
        <v>#N/A</v>
      </c>
      <c r="AB185" t="e">
        <v>#N/A</v>
      </c>
      <c r="AC185" t="e">
        <v>#N/A</v>
      </c>
      <c r="AD185" t="e">
        <v>#N/A</v>
      </c>
      <c r="AE185" t="e">
        <v>#N/A</v>
      </c>
      <c r="AF185" t="e">
        <v>#N/A</v>
      </c>
      <c r="AG185" t="e">
        <v>#N/A</v>
      </c>
      <c r="AH185" t="e">
        <v>#N/A</v>
      </c>
      <c r="AI185" t="e">
        <v>#N/A</v>
      </c>
      <c r="AJ185" t="e">
        <v>#N/A</v>
      </c>
      <c r="AK185" t="e">
        <v>#N/A</v>
      </c>
      <c r="AL185" t="e">
        <v>#N/A</v>
      </c>
      <c r="AM185" t="e">
        <v>#N/A</v>
      </c>
      <c r="AN185" t="e">
        <v>#N/A</v>
      </c>
      <c r="AO185" t="e">
        <v>#N/A</v>
      </c>
      <c r="AP185" t="e">
        <v>#N/A</v>
      </c>
      <c r="AQ185" t="e">
        <v>#N/A</v>
      </c>
      <c r="AR185" t="e">
        <v>#N/A</v>
      </c>
      <c r="AS185" t="e">
        <v>#N/A</v>
      </c>
      <c r="AT185" t="e">
        <v>#N/A</v>
      </c>
      <c r="AU185" t="e">
        <v>#N/A</v>
      </c>
      <c r="AV185" t="e">
        <v>#N/A</v>
      </c>
      <c r="AW185" t="e">
        <v>#N/A</v>
      </c>
      <c r="AX185" t="e">
        <v>#N/A</v>
      </c>
      <c r="AY185" t="e">
        <v>#N/A</v>
      </c>
      <c r="AZ185" t="e">
        <v>#N/A</v>
      </c>
    </row>
    <row r="186" spans="1:52" x14ac:dyDescent="0.3">
      <c r="D186" t="e">
        <v>#N/A</v>
      </c>
      <c r="E186" t="e">
        <v>#N/A</v>
      </c>
      <c r="F186" t="e">
        <v>#N/A</v>
      </c>
      <c r="G186" t="e">
        <v>#N/A</v>
      </c>
      <c r="H186" t="e">
        <v>#N/A</v>
      </c>
      <c r="I186" t="e">
        <v>#N/A</v>
      </c>
      <c r="J186" t="e">
        <v>#N/A</v>
      </c>
      <c r="K186" t="e">
        <v>#N/A</v>
      </c>
      <c r="L186" t="e">
        <v>#N/A</v>
      </c>
      <c r="M186" t="e">
        <v>#N/A</v>
      </c>
      <c r="N186" t="e">
        <v>#N/A</v>
      </c>
      <c r="O186" t="e">
        <v>#N/A</v>
      </c>
      <c r="P186" t="e">
        <v>#N/A</v>
      </c>
      <c r="Q186" t="e">
        <v>#N/A</v>
      </c>
      <c r="R186" t="e">
        <v>#N/A</v>
      </c>
      <c r="S186" t="e">
        <v>#N/A</v>
      </c>
      <c r="T186" t="e">
        <v>#N/A</v>
      </c>
      <c r="U186" t="e">
        <v>#N/A</v>
      </c>
      <c r="V186" t="e">
        <v>#N/A</v>
      </c>
      <c r="W186" t="e">
        <v>#N/A</v>
      </c>
      <c r="X186" t="e">
        <v>#N/A</v>
      </c>
      <c r="Y186" t="e">
        <v>#N/A</v>
      </c>
      <c r="Z186" t="e">
        <v>#N/A</v>
      </c>
      <c r="AA186" t="e">
        <v>#N/A</v>
      </c>
      <c r="AB186" t="e">
        <v>#N/A</v>
      </c>
      <c r="AC186" t="e">
        <v>#N/A</v>
      </c>
      <c r="AD186" t="e">
        <v>#N/A</v>
      </c>
      <c r="AE186" t="e">
        <v>#N/A</v>
      </c>
      <c r="AF186" t="e">
        <v>#N/A</v>
      </c>
      <c r="AG186" t="e">
        <v>#N/A</v>
      </c>
      <c r="AH186" t="e">
        <v>#N/A</v>
      </c>
      <c r="AI186" t="e">
        <v>#N/A</v>
      </c>
      <c r="AJ186" t="e">
        <v>#N/A</v>
      </c>
      <c r="AK186" t="e">
        <v>#N/A</v>
      </c>
      <c r="AL186" t="e">
        <v>#N/A</v>
      </c>
      <c r="AM186" t="e">
        <v>#N/A</v>
      </c>
      <c r="AN186" t="e">
        <v>#N/A</v>
      </c>
      <c r="AO186" t="e">
        <v>#N/A</v>
      </c>
      <c r="AP186" t="e">
        <v>#N/A</v>
      </c>
      <c r="AQ186" t="e">
        <v>#N/A</v>
      </c>
      <c r="AR186" t="e">
        <v>#N/A</v>
      </c>
      <c r="AS186" t="e">
        <v>#N/A</v>
      </c>
      <c r="AT186" t="e">
        <v>#N/A</v>
      </c>
      <c r="AU186" t="e">
        <v>#N/A</v>
      </c>
      <c r="AV186" t="e">
        <v>#N/A</v>
      </c>
      <c r="AW186" t="e">
        <v>#N/A</v>
      </c>
      <c r="AX186" t="e">
        <v>#N/A</v>
      </c>
      <c r="AY186" t="e">
        <v>#N/A</v>
      </c>
      <c r="AZ186" t="e">
        <v>#N/A</v>
      </c>
    </row>
    <row r="187" spans="1:52" x14ac:dyDescent="0.3">
      <c r="A187">
        <v>523</v>
      </c>
      <c r="D187">
        <v>110633</v>
      </c>
      <c r="E187">
        <v>70368</v>
      </c>
      <c r="F187">
        <v>0</v>
      </c>
      <c r="G187">
        <v>214636</v>
      </c>
      <c r="H187">
        <v>24485961</v>
      </c>
      <c r="I187">
        <v>1363321</v>
      </c>
      <c r="J187">
        <v>0</v>
      </c>
      <c r="K187">
        <v>276176</v>
      </c>
      <c r="L187">
        <v>0</v>
      </c>
      <c r="M187">
        <v>0</v>
      </c>
      <c r="N187">
        <v>70736</v>
      </c>
      <c r="O187">
        <v>0</v>
      </c>
      <c r="P187">
        <v>5117533</v>
      </c>
      <c r="Q187">
        <v>0</v>
      </c>
      <c r="R187">
        <v>0</v>
      </c>
      <c r="S187">
        <v>146911</v>
      </c>
      <c r="T187">
        <v>0</v>
      </c>
      <c r="U187">
        <v>3198043</v>
      </c>
      <c r="V187">
        <v>85515</v>
      </c>
      <c r="W187">
        <v>0</v>
      </c>
      <c r="X187">
        <v>87596</v>
      </c>
      <c r="Y187">
        <v>157799</v>
      </c>
      <c r="Z187">
        <v>200092</v>
      </c>
      <c r="AA187">
        <v>5708265</v>
      </c>
      <c r="AB187">
        <v>198707</v>
      </c>
      <c r="AC187">
        <v>0</v>
      </c>
      <c r="AD187">
        <v>70312</v>
      </c>
      <c r="AE187">
        <v>0</v>
      </c>
      <c r="AF187">
        <v>9645065</v>
      </c>
      <c r="AG187">
        <v>0</v>
      </c>
      <c r="AH187">
        <v>0</v>
      </c>
      <c r="AI187">
        <v>0</v>
      </c>
      <c r="AJ187">
        <v>953906</v>
      </c>
      <c r="AK187">
        <v>0</v>
      </c>
      <c r="AL187">
        <v>0</v>
      </c>
      <c r="AM187">
        <v>7540642</v>
      </c>
      <c r="AN187">
        <v>0</v>
      </c>
      <c r="AO187">
        <v>70376</v>
      </c>
      <c r="AP187">
        <v>0</v>
      </c>
      <c r="AQ187">
        <v>70304</v>
      </c>
      <c r="AR187">
        <v>0</v>
      </c>
      <c r="AS187">
        <v>0</v>
      </c>
      <c r="AT187">
        <v>0</v>
      </c>
      <c r="AU187">
        <v>402017</v>
      </c>
      <c r="AV187">
        <v>0</v>
      </c>
      <c r="AW187">
        <v>0</v>
      </c>
      <c r="AX187">
        <v>0</v>
      </c>
      <c r="AY187">
        <v>0</v>
      </c>
      <c r="AZ187">
        <v>93578</v>
      </c>
    </row>
    <row r="188" spans="1:52" x14ac:dyDescent="0.3">
      <c r="A188">
        <v>524</v>
      </c>
      <c r="D188">
        <v>13841513</v>
      </c>
      <c r="E188">
        <v>9827693</v>
      </c>
      <c r="F188">
        <v>18592192</v>
      </c>
      <c r="G188">
        <v>16674245</v>
      </c>
      <c r="H188">
        <v>126332903</v>
      </c>
      <c r="I188">
        <v>104109900</v>
      </c>
      <c r="J188">
        <v>211011963</v>
      </c>
      <c r="K188">
        <v>26296157</v>
      </c>
      <c r="L188">
        <v>0</v>
      </c>
      <c r="M188">
        <v>14361030</v>
      </c>
      <c r="N188">
        <v>14329547</v>
      </c>
      <c r="O188">
        <v>0</v>
      </c>
      <c r="P188">
        <v>424110686</v>
      </c>
      <c r="Q188">
        <v>3994724</v>
      </c>
      <c r="R188">
        <v>2136113</v>
      </c>
      <c r="S188">
        <v>11622081</v>
      </c>
      <c r="T188">
        <v>2733112</v>
      </c>
      <c r="U188">
        <v>173829357</v>
      </c>
      <c r="V188">
        <v>4316522</v>
      </c>
      <c r="W188">
        <v>1702911</v>
      </c>
      <c r="X188">
        <v>4136120</v>
      </c>
      <c r="Y188">
        <v>29784260</v>
      </c>
      <c r="Z188">
        <v>6802610</v>
      </c>
      <c r="AA188">
        <v>0</v>
      </c>
      <c r="AB188">
        <v>1899452</v>
      </c>
      <c r="AC188">
        <v>43075133</v>
      </c>
      <c r="AD188">
        <v>4831849</v>
      </c>
      <c r="AE188">
        <v>5053964</v>
      </c>
      <c r="AF188">
        <v>82294470</v>
      </c>
      <c r="AG188">
        <v>165259362</v>
      </c>
      <c r="AH188">
        <v>23102937</v>
      </c>
      <c r="AI188">
        <v>0</v>
      </c>
      <c r="AJ188">
        <v>37837613</v>
      </c>
      <c r="AK188">
        <v>2493021</v>
      </c>
      <c r="AL188">
        <v>868651</v>
      </c>
      <c r="AM188">
        <v>10053995</v>
      </c>
      <c r="AN188">
        <v>9152469</v>
      </c>
      <c r="AO188">
        <v>11115934</v>
      </c>
      <c r="AP188">
        <v>4619629</v>
      </c>
      <c r="AQ188">
        <v>3818569</v>
      </c>
      <c r="AR188">
        <v>2729545</v>
      </c>
      <c r="AS188">
        <v>618924</v>
      </c>
      <c r="AT188">
        <v>0</v>
      </c>
      <c r="AU188">
        <v>23045592</v>
      </c>
      <c r="AV188">
        <v>907750</v>
      </c>
      <c r="AW188">
        <v>0</v>
      </c>
      <c r="AX188">
        <v>0</v>
      </c>
      <c r="AY188">
        <v>4679323</v>
      </c>
      <c r="AZ188">
        <v>13669616</v>
      </c>
    </row>
    <row r="189" spans="1:52" x14ac:dyDescent="0.3">
      <c r="A189">
        <v>525</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13245229</v>
      </c>
      <c r="AI189">
        <v>0</v>
      </c>
      <c r="AJ189">
        <v>0</v>
      </c>
      <c r="AK189">
        <v>0</v>
      </c>
      <c r="AL189">
        <v>0</v>
      </c>
      <c r="AM189">
        <v>0</v>
      </c>
      <c r="AN189">
        <v>0</v>
      </c>
      <c r="AO189">
        <v>0</v>
      </c>
      <c r="AP189">
        <v>0</v>
      </c>
      <c r="AQ189">
        <v>0</v>
      </c>
      <c r="AR189">
        <v>0</v>
      </c>
      <c r="AS189">
        <v>0</v>
      </c>
      <c r="AT189">
        <v>0</v>
      </c>
      <c r="AU189">
        <v>0</v>
      </c>
      <c r="AV189">
        <v>0</v>
      </c>
      <c r="AW189">
        <v>0</v>
      </c>
      <c r="AX189">
        <v>0</v>
      </c>
      <c r="AY189">
        <v>0</v>
      </c>
      <c r="AZ189">
        <v>0</v>
      </c>
    </row>
    <row r="190" spans="1:52" x14ac:dyDescent="0.3">
      <c r="A190">
        <v>526</v>
      </c>
      <c r="D190">
        <v>861957</v>
      </c>
      <c r="E190">
        <v>295190</v>
      </c>
      <c r="F190">
        <v>5495333</v>
      </c>
      <c r="G190">
        <v>1409170</v>
      </c>
      <c r="H190">
        <v>60129350</v>
      </c>
      <c r="I190">
        <v>7650566</v>
      </c>
      <c r="J190">
        <v>27742922</v>
      </c>
      <c r="K190">
        <v>3260397</v>
      </c>
      <c r="L190">
        <v>0</v>
      </c>
      <c r="M190">
        <v>211008</v>
      </c>
      <c r="N190">
        <v>475589</v>
      </c>
      <c r="O190">
        <v>0</v>
      </c>
      <c r="P190">
        <v>39408783</v>
      </c>
      <c r="Q190">
        <v>228171</v>
      </c>
      <c r="R190">
        <v>0</v>
      </c>
      <c r="S190">
        <v>162588</v>
      </c>
      <c r="T190">
        <v>87824</v>
      </c>
      <c r="U190">
        <v>18056701</v>
      </c>
      <c r="V190">
        <v>3675289</v>
      </c>
      <c r="W190">
        <v>250670</v>
      </c>
      <c r="X190">
        <v>447919</v>
      </c>
      <c r="Y190">
        <v>305630</v>
      </c>
      <c r="Z190">
        <v>561684</v>
      </c>
      <c r="AA190">
        <v>17699</v>
      </c>
      <c r="AB190">
        <v>41810</v>
      </c>
      <c r="AC190">
        <v>665114</v>
      </c>
      <c r="AD190">
        <v>126740</v>
      </c>
      <c r="AE190">
        <v>158631</v>
      </c>
      <c r="AF190">
        <v>8178264</v>
      </c>
      <c r="AG190">
        <v>38206705</v>
      </c>
      <c r="AH190">
        <v>0</v>
      </c>
      <c r="AI190">
        <v>0</v>
      </c>
      <c r="AJ190">
        <v>0</v>
      </c>
      <c r="AK190">
        <v>103020</v>
      </c>
      <c r="AL190">
        <v>33987</v>
      </c>
      <c r="AM190">
        <v>961837</v>
      </c>
      <c r="AN190">
        <v>348876</v>
      </c>
      <c r="AO190">
        <v>372170</v>
      </c>
      <c r="AP190">
        <v>78835</v>
      </c>
      <c r="AQ190">
        <v>133478</v>
      </c>
      <c r="AR190">
        <v>0</v>
      </c>
      <c r="AS190">
        <v>18151</v>
      </c>
      <c r="AT190">
        <v>0</v>
      </c>
      <c r="AU190">
        <v>1648030</v>
      </c>
      <c r="AV190">
        <v>0</v>
      </c>
      <c r="AW190">
        <v>0</v>
      </c>
      <c r="AX190">
        <v>0</v>
      </c>
      <c r="AY190">
        <v>551910</v>
      </c>
      <c r="AZ190">
        <v>161641</v>
      </c>
    </row>
    <row r="191" spans="1:52" x14ac:dyDescent="0.3">
      <c r="D191" t="e">
        <v>#N/A</v>
      </c>
      <c r="E191" t="e">
        <v>#N/A</v>
      </c>
      <c r="F191" t="e">
        <v>#N/A</v>
      </c>
      <c r="G191" t="e">
        <v>#N/A</v>
      </c>
      <c r="H191" t="e">
        <v>#N/A</v>
      </c>
      <c r="I191" t="e">
        <v>#N/A</v>
      </c>
      <c r="J191" t="e">
        <v>#N/A</v>
      </c>
      <c r="K191" t="e">
        <v>#N/A</v>
      </c>
      <c r="L191" t="e">
        <v>#N/A</v>
      </c>
      <c r="M191" t="e">
        <v>#N/A</v>
      </c>
      <c r="N191" t="e">
        <v>#N/A</v>
      </c>
      <c r="O191" t="e">
        <v>#N/A</v>
      </c>
      <c r="P191" t="e">
        <v>#N/A</v>
      </c>
      <c r="Q191" t="e">
        <v>#N/A</v>
      </c>
      <c r="R191" t="e">
        <v>#N/A</v>
      </c>
      <c r="S191" t="e">
        <v>#N/A</v>
      </c>
      <c r="T191" t="e">
        <v>#N/A</v>
      </c>
      <c r="U191" t="e">
        <v>#N/A</v>
      </c>
      <c r="V191" t="e">
        <v>#N/A</v>
      </c>
      <c r="W191" t="e">
        <v>#N/A</v>
      </c>
      <c r="X191" t="e">
        <v>#N/A</v>
      </c>
      <c r="Y191" t="e">
        <v>#N/A</v>
      </c>
      <c r="Z191" t="e">
        <v>#N/A</v>
      </c>
      <c r="AA191" t="e">
        <v>#N/A</v>
      </c>
      <c r="AB191" t="e">
        <v>#N/A</v>
      </c>
      <c r="AC191" t="e">
        <v>#N/A</v>
      </c>
      <c r="AD191" t="e">
        <v>#N/A</v>
      </c>
      <c r="AE191" t="e">
        <v>#N/A</v>
      </c>
      <c r="AF191" t="e">
        <v>#N/A</v>
      </c>
      <c r="AG191" t="e">
        <v>#N/A</v>
      </c>
      <c r="AH191" t="e">
        <v>#N/A</v>
      </c>
      <c r="AI191" t="e">
        <v>#N/A</v>
      </c>
      <c r="AJ191" t="e">
        <v>#N/A</v>
      </c>
      <c r="AK191" t="e">
        <v>#N/A</v>
      </c>
      <c r="AL191" t="e">
        <v>#N/A</v>
      </c>
      <c r="AM191" t="e">
        <v>#N/A</v>
      </c>
      <c r="AN191" t="e">
        <v>#N/A</v>
      </c>
      <c r="AO191" t="e">
        <v>#N/A</v>
      </c>
      <c r="AP191" t="e">
        <v>#N/A</v>
      </c>
      <c r="AQ191" t="e">
        <v>#N/A</v>
      </c>
      <c r="AR191" t="e">
        <v>#N/A</v>
      </c>
      <c r="AS191" t="e">
        <v>#N/A</v>
      </c>
      <c r="AT191" t="e">
        <v>#N/A</v>
      </c>
      <c r="AU191" t="e">
        <v>#N/A</v>
      </c>
      <c r="AV191" t="e">
        <v>#N/A</v>
      </c>
      <c r="AW191" t="e">
        <v>#N/A</v>
      </c>
      <c r="AX191" t="e">
        <v>#N/A</v>
      </c>
      <c r="AY191" t="e">
        <v>#N/A</v>
      </c>
      <c r="AZ191" t="e">
        <v>#N/A</v>
      </c>
    </row>
    <row r="192" spans="1:52" x14ac:dyDescent="0.3">
      <c r="D192" t="e">
        <v>#N/A</v>
      </c>
      <c r="E192" t="e">
        <v>#N/A</v>
      </c>
      <c r="F192" t="e">
        <v>#N/A</v>
      </c>
      <c r="G192" t="e">
        <v>#N/A</v>
      </c>
      <c r="H192" t="e">
        <v>#N/A</v>
      </c>
      <c r="I192" t="e">
        <v>#N/A</v>
      </c>
      <c r="J192" t="e">
        <v>#N/A</v>
      </c>
      <c r="K192" t="e">
        <v>#N/A</v>
      </c>
      <c r="L192" t="e">
        <v>#N/A</v>
      </c>
      <c r="M192" t="e">
        <v>#N/A</v>
      </c>
      <c r="N192" t="e">
        <v>#N/A</v>
      </c>
      <c r="O192" t="e">
        <v>#N/A</v>
      </c>
      <c r="P192" t="e">
        <v>#N/A</v>
      </c>
      <c r="Q192" t="e">
        <v>#N/A</v>
      </c>
      <c r="R192" t="e">
        <v>#N/A</v>
      </c>
      <c r="S192" t="e">
        <v>#N/A</v>
      </c>
      <c r="T192" t="e">
        <v>#N/A</v>
      </c>
      <c r="U192" t="e">
        <v>#N/A</v>
      </c>
      <c r="V192" t="e">
        <v>#N/A</v>
      </c>
      <c r="W192" t="e">
        <v>#N/A</v>
      </c>
      <c r="X192" t="e">
        <v>#N/A</v>
      </c>
      <c r="Y192" t="e">
        <v>#N/A</v>
      </c>
      <c r="Z192" t="e">
        <v>#N/A</v>
      </c>
      <c r="AA192" t="e">
        <v>#N/A</v>
      </c>
      <c r="AB192" t="e">
        <v>#N/A</v>
      </c>
      <c r="AC192" t="e">
        <v>#N/A</v>
      </c>
      <c r="AD192" t="e">
        <v>#N/A</v>
      </c>
      <c r="AE192" t="e">
        <v>#N/A</v>
      </c>
      <c r="AF192" t="e">
        <v>#N/A</v>
      </c>
      <c r="AG192" t="e">
        <v>#N/A</v>
      </c>
      <c r="AH192" t="e">
        <v>#N/A</v>
      </c>
      <c r="AI192" t="e">
        <v>#N/A</v>
      </c>
      <c r="AJ192" t="e">
        <v>#N/A</v>
      </c>
      <c r="AK192" t="e">
        <v>#N/A</v>
      </c>
      <c r="AL192" t="e">
        <v>#N/A</v>
      </c>
      <c r="AM192" t="e">
        <v>#N/A</v>
      </c>
      <c r="AN192" t="e">
        <v>#N/A</v>
      </c>
      <c r="AO192" t="e">
        <v>#N/A</v>
      </c>
      <c r="AP192" t="e">
        <v>#N/A</v>
      </c>
      <c r="AQ192" t="e">
        <v>#N/A</v>
      </c>
      <c r="AR192" t="e">
        <v>#N/A</v>
      </c>
      <c r="AS192" t="e">
        <v>#N/A</v>
      </c>
      <c r="AT192" t="e">
        <v>#N/A</v>
      </c>
      <c r="AU192" t="e">
        <v>#N/A</v>
      </c>
      <c r="AV192" t="e">
        <v>#N/A</v>
      </c>
      <c r="AW192" t="e">
        <v>#N/A</v>
      </c>
      <c r="AX192" t="e">
        <v>#N/A</v>
      </c>
      <c r="AY192" t="e">
        <v>#N/A</v>
      </c>
      <c r="AZ192" t="e">
        <v>#N/A</v>
      </c>
    </row>
    <row r="193" spans="1:52" x14ac:dyDescent="0.3">
      <c r="D193" t="e">
        <v>#N/A</v>
      </c>
      <c r="E193" t="e">
        <v>#N/A</v>
      </c>
      <c r="F193" t="e">
        <v>#N/A</v>
      </c>
      <c r="G193" t="e">
        <v>#N/A</v>
      </c>
      <c r="H193" t="e">
        <v>#N/A</v>
      </c>
      <c r="I193" t="e">
        <v>#N/A</v>
      </c>
      <c r="J193" t="e">
        <v>#N/A</v>
      </c>
      <c r="K193" t="e">
        <v>#N/A</v>
      </c>
      <c r="L193" t="e">
        <v>#N/A</v>
      </c>
      <c r="M193" t="e">
        <v>#N/A</v>
      </c>
      <c r="N193" t="e">
        <v>#N/A</v>
      </c>
      <c r="O193" t="e">
        <v>#N/A</v>
      </c>
      <c r="P193" t="e">
        <v>#N/A</v>
      </c>
      <c r="Q193" t="e">
        <v>#N/A</v>
      </c>
      <c r="R193" t="e">
        <v>#N/A</v>
      </c>
      <c r="S193" t="e">
        <v>#N/A</v>
      </c>
      <c r="T193" t="e">
        <v>#N/A</v>
      </c>
      <c r="U193" t="e">
        <v>#N/A</v>
      </c>
      <c r="V193" t="e">
        <v>#N/A</v>
      </c>
      <c r="W193" t="e">
        <v>#N/A</v>
      </c>
      <c r="X193" t="e">
        <v>#N/A</v>
      </c>
      <c r="Y193" t="e">
        <v>#N/A</v>
      </c>
      <c r="Z193" t="e">
        <v>#N/A</v>
      </c>
      <c r="AA193" t="e">
        <v>#N/A</v>
      </c>
      <c r="AB193" t="e">
        <v>#N/A</v>
      </c>
      <c r="AC193" t="e">
        <v>#N/A</v>
      </c>
      <c r="AD193" t="e">
        <v>#N/A</v>
      </c>
      <c r="AE193" t="e">
        <v>#N/A</v>
      </c>
      <c r="AF193" t="e">
        <v>#N/A</v>
      </c>
      <c r="AG193" t="e">
        <v>#N/A</v>
      </c>
      <c r="AH193" t="e">
        <v>#N/A</v>
      </c>
      <c r="AI193" t="e">
        <v>#N/A</v>
      </c>
      <c r="AJ193" t="e">
        <v>#N/A</v>
      </c>
      <c r="AK193" t="e">
        <v>#N/A</v>
      </c>
      <c r="AL193" t="e">
        <v>#N/A</v>
      </c>
      <c r="AM193" t="e">
        <v>#N/A</v>
      </c>
      <c r="AN193" t="e">
        <v>#N/A</v>
      </c>
      <c r="AO193" t="e">
        <v>#N/A</v>
      </c>
      <c r="AP193" t="e">
        <v>#N/A</v>
      </c>
      <c r="AQ193" t="e">
        <v>#N/A</v>
      </c>
      <c r="AR193" t="e">
        <v>#N/A</v>
      </c>
      <c r="AS193" t="e">
        <v>#N/A</v>
      </c>
      <c r="AT193" t="e">
        <v>#N/A</v>
      </c>
      <c r="AU193" t="e">
        <v>#N/A</v>
      </c>
      <c r="AV193" t="e">
        <v>#N/A</v>
      </c>
      <c r="AW193" t="e">
        <v>#N/A</v>
      </c>
      <c r="AX193" t="e">
        <v>#N/A</v>
      </c>
      <c r="AY193" t="e">
        <v>#N/A</v>
      </c>
      <c r="AZ193" t="e">
        <v>#N/A</v>
      </c>
    </row>
    <row r="194" spans="1:52" x14ac:dyDescent="0.3">
      <c r="D194" t="e">
        <v>#N/A</v>
      </c>
      <c r="E194" t="e">
        <v>#N/A</v>
      </c>
      <c r="F194" t="e">
        <v>#N/A</v>
      </c>
      <c r="G194" t="e">
        <v>#N/A</v>
      </c>
      <c r="H194" t="e">
        <v>#N/A</v>
      </c>
      <c r="I194" t="e">
        <v>#N/A</v>
      </c>
      <c r="J194" t="e">
        <v>#N/A</v>
      </c>
      <c r="K194" t="e">
        <v>#N/A</v>
      </c>
      <c r="L194" t="e">
        <v>#N/A</v>
      </c>
      <c r="M194" t="e">
        <v>#N/A</v>
      </c>
      <c r="N194" t="e">
        <v>#N/A</v>
      </c>
      <c r="O194" t="e">
        <v>#N/A</v>
      </c>
      <c r="P194" t="e">
        <v>#N/A</v>
      </c>
      <c r="Q194" t="e">
        <v>#N/A</v>
      </c>
      <c r="R194" t="e">
        <v>#N/A</v>
      </c>
      <c r="S194" t="e">
        <v>#N/A</v>
      </c>
      <c r="T194" t="e">
        <v>#N/A</v>
      </c>
      <c r="U194" t="e">
        <v>#N/A</v>
      </c>
      <c r="V194" t="e">
        <v>#N/A</v>
      </c>
      <c r="W194" t="e">
        <v>#N/A</v>
      </c>
      <c r="X194" t="e">
        <v>#N/A</v>
      </c>
      <c r="Y194" t="e">
        <v>#N/A</v>
      </c>
      <c r="Z194" t="e">
        <v>#N/A</v>
      </c>
      <c r="AA194" t="e">
        <v>#N/A</v>
      </c>
      <c r="AB194" t="e">
        <v>#N/A</v>
      </c>
      <c r="AC194" t="e">
        <v>#N/A</v>
      </c>
      <c r="AD194" t="e">
        <v>#N/A</v>
      </c>
      <c r="AE194" t="e">
        <v>#N/A</v>
      </c>
      <c r="AF194" t="e">
        <v>#N/A</v>
      </c>
      <c r="AG194" t="e">
        <v>#N/A</v>
      </c>
      <c r="AH194" t="e">
        <v>#N/A</v>
      </c>
      <c r="AI194" t="e">
        <v>#N/A</v>
      </c>
      <c r="AJ194" t="e">
        <v>#N/A</v>
      </c>
      <c r="AK194" t="e">
        <v>#N/A</v>
      </c>
      <c r="AL194" t="e">
        <v>#N/A</v>
      </c>
      <c r="AM194" t="e">
        <v>#N/A</v>
      </c>
      <c r="AN194" t="e">
        <v>#N/A</v>
      </c>
      <c r="AO194" t="e">
        <v>#N/A</v>
      </c>
      <c r="AP194" t="e">
        <v>#N/A</v>
      </c>
      <c r="AQ194" t="e">
        <v>#N/A</v>
      </c>
      <c r="AR194" t="e">
        <v>#N/A</v>
      </c>
      <c r="AS194" t="e">
        <v>#N/A</v>
      </c>
      <c r="AT194" t="e">
        <v>#N/A</v>
      </c>
      <c r="AU194" t="e">
        <v>#N/A</v>
      </c>
      <c r="AV194" t="e">
        <v>#N/A</v>
      </c>
      <c r="AW194" t="e">
        <v>#N/A</v>
      </c>
      <c r="AX194" t="e">
        <v>#N/A</v>
      </c>
      <c r="AY194" t="e">
        <v>#N/A</v>
      </c>
      <c r="AZ194" t="e">
        <v>#N/A</v>
      </c>
    </row>
    <row r="195" spans="1:52" x14ac:dyDescent="0.3">
      <c r="A195">
        <v>527</v>
      </c>
      <c r="D195">
        <v>0</v>
      </c>
      <c r="E195">
        <v>0</v>
      </c>
      <c r="F195">
        <v>0</v>
      </c>
      <c r="G195">
        <v>0</v>
      </c>
      <c r="H195">
        <v>0</v>
      </c>
      <c r="I195">
        <v>0</v>
      </c>
      <c r="J195">
        <v>0</v>
      </c>
      <c r="K195">
        <v>0</v>
      </c>
      <c r="L195">
        <v>0</v>
      </c>
      <c r="M195">
        <v>0</v>
      </c>
      <c r="N195">
        <v>0</v>
      </c>
      <c r="O195">
        <v>0</v>
      </c>
      <c r="P195">
        <v>51466337</v>
      </c>
      <c r="Q195">
        <v>0</v>
      </c>
      <c r="R195">
        <v>0</v>
      </c>
      <c r="S195">
        <v>0</v>
      </c>
      <c r="T195">
        <v>0</v>
      </c>
      <c r="U195">
        <v>10238853</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row>
    <row r="196" spans="1:52" x14ac:dyDescent="0.3">
      <c r="A196">
        <v>356</v>
      </c>
      <c r="D196">
        <v>0</v>
      </c>
      <c r="E196">
        <v>0</v>
      </c>
      <c r="F196">
        <v>0</v>
      </c>
      <c r="G196">
        <v>0</v>
      </c>
      <c r="H196">
        <v>0</v>
      </c>
      <c r="I196">
        <v>0</v>
      </c>
      <c r="J196">
        <v>0</v>
      </c>
      <c r="K196">
        <v>0</v>
      </c>
      <c r="L196">
        <v>0</v>
      </c>
      <c r="M196">
        <v>0</v>
      </c>
      <c r="N196">
        <v>0</v>
      </c>
      <c r="O196">
        <v>0</v>
      </c>
      <c r="P196">
        <v>620239722</v>
      </c>
      <c r="Q196">
        <v>0</v>
      </c>
      <c r="R196">
        <v>0</v>
      </c>
      <c r="S196">
        <v>0</v>
      </c>
      <c r="T196">
        <v>0</v>
      </c>
      <c r="U196">
        <v>361552155</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row>
    <row r="197" spans="1:52" x14ac:dyDescent="0.3">
      <c r="A197">
        <v>357</v>
      </c>
      <c r="D197">
        <v>0</v>
      </c>
      <c r="E197">
        <v>0</v>
      </c>
      <c r="F197">
        <v>0</v>
      </c>
      <c r="G197">
        <v>0</v>
      </c>
      <c r="H197">
        <v>0</v>
      </c>
      <c r="I197">
        <v>0</v>
      </c>
      <c r="J197">
        <v>0</v>
      </c>
      <c r="K197">
        <v>0</v>
      </c>
      <c r="L197">
        <v>0</v>
      </c>
      <c r="M197">
        <v>0</v>
      </c>
      <c r="N197">
        <v>0</v>
      </c>
      <c r="O197">
        <v>0</v>
      </c>
      <c r="P197">
        <v>351111564</v>
      </c>
      <c r="Q197">
        <v>0</v>
      </c>
      <c r="R197">
        <v>0</v>
      </c>
      <c r="S197">
        <v>0</v>
      </c>
      <c r="T197">
        <v>0</v>
      </c>
      <c r="U197">
        <v>220224221</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row>
    <row r="198" spans="1:52" x14ac:dyDescent="0.3">
      <c r="D198" t="e">
        <v>#N/A</v>
      </c>
      <c r="E198" t="e">
        <v>#N/A</v>
      </c>
      <c r="F198" t="e">
        <v>#N/A</v>
      </c>
      <c r="G198" t="e">
        <v>#N/A</v>
      </c>
      <c r="H198" t="e">
        <v>#N/A</v>
      </c>
      <c r="I198" t="e">
        <v>#N/A</v>
      </c>
      <c r="J198" t="e">
        <v>#N/A</v>
      </c>
      <c r="K198" t="e">
        <v>#N/A</v>
      </c>
      <c r="L198" t="e">
        <v>#N/A</v>
      </c>
      <c r="M198" t="e">
        <v>#N/A</v>
      </c>
      <c r="N198" t="e">
        <v>#N/A</v>
      </c>
      <c r="O198" t="e">
        <v>#N/A</v>
      </c>
      <c r="P198" t="e">
        <v>#N/A</v>
      </c>
      <c r="Q198" t="e">
        <v>#N/A</v>
      </c>
      <c r="R198" t="e">
        <v>#N/A</v>
      </c>
      <c r="S198" t="e">
        <v>#N/A</v>
      </c>
      <c r="T198" t="e">
        <v>#N/A</v>
      </c>
      <c r="U198" t="e">
        <v>#N/A</v>
      </c>
      <c r="V198" t="e">
        <v>#N/A</v>
      </c>
      <c r="W198" t="e">
        <v>#N/A</v>
      </c>
      <c r="X198" t="e">
        <v>#N/A</v>
      </c>
      <c r="Y198" t="e">
        <v>#N/A</v>
      </c>
      <c r="Z198" t="e">
        <v>#N/A</v>
      </c>
      <c r="AA198" t="e">
        <v>#N/A</v>
      </c>
      <c r="AB198" t="e">
        <v>#N/A</v>
      </c>
      <c r="AC198" t="e">
        <v>#N/A</v>
      </c>
      <c r="AD198" t="e">
        <v>#N/A</v>
      </c>
      <c r="AE198" t="e">
        <v>#N/A</v>
      </c>
      <c r="AF198" t="e">
        <v>#N/A</v>
      </c>
      <c r="AG198" t="e">
        <v>#N/A</v>
      </c>
      <c r="AH198" t="e">
        <v>#N/A</v>
      </c>
      <c r="AI198" t="e">
        <v>#N/A</v>
      </c>
      <c r="AJ198" t="e">
        <v>#N/A</v>
      </c>
      <c r="AK198" t="e">
        <v>#N/A</v>
      </c>
      <c r="AL198" t="e">
        <v>#N/A</v>
      </c>
      <c r="AM198" t="e">
        <v>#N/A</v>
      </c>
      <c r="AN198" t="e">
        <v>#N/A</v>
      </c>
      <c r="AO198" t="e">
        <v>#N/A</v>
      </c>
      <c r="AP198" t="e">
        <v>#N/A</v>
      </c>
      <c r="AQ198" t="e">
        <v>#N/A</v>
      </c>
      <c r="AR198" t="e">
        <v>#N/A</v>
      </c>
      <c r="AS198" t="e">
        <v>#N/A</v>
      </c>
      <c r="AT198" t="e">
        <v>#N/A</v>
      </c>
      <c r="AU198" t="e">
        <v>#N/A</v>
      </c>
      <c r="AV198" t="e">
        <v>#N/A</v>
      </c>
      <c r="AW198" t="e">
        <v>#N/A</v>
      </c>
      <c r="AX198" t="e">
        <v>#N/A</v>
      </c>
      <c r="AY198" t="e">
        <v>#N/A</v>
      </c>
      <c r="AZ198" t="e">
        <v>#N/A</v>
      </c>
    </row>
    <row r="199" spans="1:52" x14ac:dyDescent="0.3">
      <c r="A199">
        <v>337</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row>
    <row r="200" spans="1:52" x14ac:dyDescent="0.3">
      <c r="A200">
        <v>343</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row>
    <row r="201" spans="1:52" x14ac:dyDescent="0.3">
      <c r="A201">
        <v>82</v>
      </c>
      <c r="D201">
        <v>3234856</v>
      </c>
      <c r="E201">
        <v>5205016</v>
      </c>
      <c r="F201">
        <v>11436938</v>
      </c>
      <c r="G201">
        <v>81596555</v>
      </c>
      <c r="H201">
        <v>98361909</v>
      </c>
      <c r="I201">
        <v>4083010</v>
      </c>
      <c r="J201">
        <v>302445773</v>
      </c>
      <c r="K201">
        <v>4016111</v>
      </c>
      <c r="L201">
        <v>0</v>
      </c>
      <c r="M201">
        <v>13835000</v>
      </c>
      <c r="N201">
        <v>6193419</v>
      </c>
      <c r="O201">
        <v>0</v>
      </c>
      <c r="P201">
        <v>264442392</v>
      </c>
      <c r="Q201">
        <v>960000</v>
      </c>
      <c r="R201">
        <v>0</v>
      </c>
      <c r="S201">
        <v>0</v>
      </c>
      <c r="T201">
        <v>1372794</v>
      </c>
      <c r="U201">
        <v>93036826</v>
      </c>
      <c r="V201">
        <v>10997773</v>
      </c>
      <c r="W201">
        <v>0</v>
      </c>
      <c r="X201">
        <v>9127656</v>
      </c>
      <c r="Y201">
        <v>19751443</v>
      </c>
      <c r="Z201">
        <v>1489437</v>
      </c>
      <c r="AA201">
        <v>16799789</v>
      </c>
      <c r="AB201">
        <v>0</v>
      </c>
      <c r="AC201">
        <v>72362368</v>
      </c>
      <c r="AD201">
        <v>3046072</v>
      </c>
      <c r="AE201">
        <v>1862000</v>
      </c>
      <c r="AF201">
        <v>66131555</v>
      </c>
      <c r="AG201">
        <v>94603433</v>
      </c>
      <c r="AH201">
        <v>12781680</v>
      </c>
      <c r="AI201">
        <v>0</v>
      </c>
      <c r="AJ201">
        <v>0</v>
      </c>
      <c r="AK201">
        <v>1585791</v>
      </c>
      <c r="AL201">
        <v>0</v>
      </c>
      <c r="AM201">
        <v>35051732</v>
      </c>
      <c r="AN201">
        <v>4285235</v>
      </c>
      <c r="AO201">
        <v>8328246</v>
      </c>
      <c r="AP201">
        <v>0</v>
      </c>
      <c r="AQ201">
        <v>470576</v>
      </c>
      <c r="AR201">
        <v>6799000</v>
      </c>
      <c r="AS201">
        <v>0</v>
      </c>
      <c r="AT201">
        <v>0</v>
      </c>
      <c r="AU201">
        <v>10132755</v>
      </c>
      <c r="AV201">
        <v>0</v>
      </c>
      <c r="AW201">
        <v>0</v>
      </c>
      <c r="AX201">
        <v>0</v>
      </c>
      <c r="AY201">
        <v>0</v>
      </c>
      <c r="AZ201">
        <v>6317282</v>
      </c>
    </row>
    <row r="202" spans="1:52" x14ac:dyDescent="0.3">
      <c r="A202">
        <v>359</v>
      </c>
      <c r="D202">
        <v>0</v>
      </c>
      <c r="E202">
        <v>0</v>
      </c>
      <c r="F202">
        <v>0</v>
      </c>
      <c r="G202">
        <v>0</v>
      </c>
      <c r="H202">
        <v>0</v>
      </c>
      <c r="I202">
        <v>0</v>
      </c>
      <c r="J202">
        <v>0</v>
      </c>
      <c r="K202">
        <v>0</v>
      </c>
      <c r="L202">
        <v>0</v>
      </c>
      <c r="M202">
        <v>0</v>
      </c>
      <c r="N202">
        <v>0</v>
      </c>
      <c r="O202">
        <v>0</v>
      </c>
      <c r="P202">
        <v>23548084</v>
      </c>
      <c r="Q202">
        <v>0</v>
      </c>
      <c r="R202">
        <v>0</v>
      </c>
      <c r="S202">
        <v>0</v>
      </c>
      <c r="T202">
        <v>0</v>
      </c>
      <c r="U202">
        <v>61873109</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row>
    <row r="203" spans="1:52" x14ac:dyDescent="0.3">
      <c r="D203" t="e">
        <v>#N/A</v>
      </c>
      <c r="E203" t="e">
        <v>#N/A</v>
      </c>
      <c r="F203" t="e">
        <v>#N/A</v>
      </c>
      <c r="G203" t="e">
        <v>#N/A</v>
      </c>
      <c r="H203" t="e">
        <v>#N/A</v>
      </c>
      <c r="I203" t="e">
        <v>#N/A</v>
      </c>
      <c r="J203" t="e">
        <v>#N/A</v>
      </c>
      <c r="K203" t="e">
        <v>#N/A</v>
      </c>
      <c r="L203" t="e">
        <v>#N/A</v>
      </c>
      <c r="M203" t="e">
        <v>#N/A</v>
      </c>
      <c r="N203" t="e">
        <v>#N/A</v>
      </c>
      <c r="O203" t="e">
        <v>#N/A</v>
      </c>
      <c r="P203" t="e">
        <v>#N/A</v>
      </c>
      <c r="Q203" t="e">
        <v>#N/A</v>
      </c>
      <c r="R203" t="e">
        <v>#N/A</v>
      </c>
      <c r="S203" t="e">
        <v>#N/A</v>
      </c>
      <c r="T203" t="e">
        <v>#N/A</v>
      </c>
      <c r="U203" t="e">
        <v>#N/A</v>
      </c>
      <c r="V203" t="e">
        <v>#N/A</v>
      </c>
      <c r="W203" t="e">
        <v>#N/A</v>
      </c>
      <c r="X203" t="e">
        <v>#N/A</v>
      </c>
      <c r="Y203" t="e">
        <v>#N/A</v>
      </c>
      <c r="Z203" t="e">
        <v>#N/A</v>
      </c>
      <c r="AA203" t="e">
        <v>#N/A</v>
      </c>
      <c r="AB203" t="e">
        <v>#N/A</v>
      </c>
      <c r="AC203" t="e">
        <v>#N/A</v>
      </c>
      <c r="AD203" t="e">
        <v>#N/A</v>
      </c>
      <c r="AE203" t="e">
        <v>#N/A</v>
      </c>
      <c r="AF203" t="e">
        <v>#N/A</v>
      </c>
      <c r="AG203" t="e">
        <v>#N/A</v>
      </c>
      <c r="AH203" t="e">
        <v>#N/A</v>
      </c>
      <c r="AI203" t="e">
        <v>#N/A</v>
      </c>
      <c r="AJ203" t="e">
        <v>#N/A</v>
      </c>
      <c r="AK203" t="e">
        <v>#N/A</v>
      </c>
      <c r="AL203" t="e">
        <v>#N/A</v>
      </c>
      <c r="AM203" t="e">
        <v>#N/A</v>
      </c>
      <c r="AN203" t="e">
        <v>#N/A</v>
      </c>
      <c r="AO203" t="e">
        <v>#N/A</v>
      </c>
      <c r="AP203" t="e">
        <v>#N/A</v>
      </c>
      <c r="AQ203" t="e">
        <v>#N/A</v>
      </c>
      <c r="AR203" t="e">
        <v>#N/A</v>
      </c>
      <c r="AS203" t="e">
        <v>#N/A</v>
      </c>
      <c r="AT203" t="e">
        <v>#N/A</v>
      </c>
      <c r="AU203" t="e">
        <v>#N/A</v>
      </c>
      <c r="AV203" t="e">
        <v>#N/A</v>
      </c>
      <c r="AW203" t="e">
        <v>#N/A</v>
      </c>
      <c r="AX203" t="e">
        <v>#N/A</v>
      </c>
      <c r="AY203" t="e">
        <v>#N/A</v>
      </c>
      <c r="AZ203" t="e">
        <v>#N/A</v>
      </c>
    </row>
    <row r="204" spans="1:52" x14ac:dyDescent="0.3">
      <c r="A204">
        <v>622</v>
      </c>
      <c r="D204">
        <v>111848</v>
      </c>
      <c r="E204">
        <v>0</v>
      </c>
      <c r="F204">
        <v>557454</v>
      </c>
      <c r="G204">
        <v>983049</v>
      </c>
      <c r="H204">
        <v>0</v>
      </c>
      <c r="I204">
        <v>1793860</v>
      </c>
      <c r="J204">
        <v>8164921</v>
      </c>
      <c r="K204">
        <v>1071670</v>
      </c>
      <c r="L204">
        <v>0</v>
      </c>
      <c r="M204">
        <v>149369</v>
      </c>
      <c r="N204">
        <v>599264</v>
      </c>
      <c r="O204">
        <v>0</v>
      </c>
      <c r="P204">
        <v>20462876</v>
      </c>
      <c r="Q204">
        <v>76113</v>
      </c>
      <c r="R204">
        <v>0</v>
      </c>
      <c r="S204">
        <v>0</v>
      </c>
      <c r="T204">
        <v>0</v>
      </c>
      <c r="U204">
        <v>15719500</v>
      </c>
      <c r="V204">
        <v>0</v>
      </c>
      <c r="W204">
        <v>0</v>
      </c>
      <c r="X204">
        <v>194394</v>
      </c>
      <c r="Y204">
        <v>8576</v>
      </c>
      <c r="Z204">
        <v>258359</v>
      </c>
      <c r="AA204">
        <v>0</v>
      </c>
      <c r="AB204">
        <v>16080</v>
      </c>
      <c r="AC204">
        <v>0</v>
      </c>
      <c r="AD204">
        <v>0</v>
      </c>
      <c r="AE204">
        <v>101485</v>
      </c>
      <c r="AF204">
        <v>3064570</v>
      </c>
      <c r="AG204">
        <v>4542897</v>
      </c>
      <c r="AH204">
        <v>535299</v>
      </c>
      <c r="AI204">
        <v>0</v>
      </c>
      <c r="AJ204">
        <v>0</v>
      </c>
      <c r="AK204">
        <v>0</v>
      </c>
      <c r="AL204">
        <v>0</v>
      </c>
      <c r="AM204">
        <v>945529</v>
      </c>
      <c r="AN204">
        <v>132931</v>
      </c>
      <c r="AO204">
        <v>0</v>
      </c>
      <c r="AP204">
        <v>105416</v>
      </c>
      <c r="AQ204">
        <v>0</v>
      </c>
      <c r="AR204">
        <v>0</v>
      </c>
      <c r="AS204">
        <v>0</v>
      </c>
      <c r="AT204">
        <v>0</v>
      </c>
      <c r="AU204">
        <v>598906</v>
      </c>
      <c r="AV204">
        <v>0</v>
      </c>
      <c r="AW204">
        <v>0</v>
      </c>
      <c r="AX204">
        <v>0</v>
      </c>
      <c r="AY204">
        <v>352340</v>
      </c>
      <c r="AZ204">
        <v>228342</v>
      </c>
    </row>
    <row r="205" spans="1:52" x14ac:dyDescent="0.3">
      <c r="A205">
        <v>577</v>
      </c>
      <c r="D205">
        <v>2</v>
      </c>
      <c r="E205">
        <v>2</v>
      </c>
      <c r="F205">
        <v>2</v>
      </c>
      <c r="G205">
        <v>2</v>
      </c>
      <c r="H205">
        <v>0</v>
      </c>
      <c r="I205">
        <v>2</v>
      </c>
      <c r="J205">
        <v>0</v>
      </c>
      <c r="K205">
        <v>0</v>
      </c>
      <c r="L205">
        <v>0</v>
      </c>
      <c r="M205">
        <v>2</v>
      </c>
      <c r="N205">
        <v>2</v>
      </c>
      <c r="O205">
        <v>0</v>
      </c>
      <c r="P205">
        <v>2</v>
      </c>
      <c r="Q205">
        <v>2</v>
      </c>
      <c r="R205">
        <v>0</v>
      </c>
      <c r="S205">
        <v>2</v>
      </c>
      <c r="T205">
        <v>0</v>
      </c>
      <c r="U205">
        <v>2</v>
      </c>
      <c r="V205">
        <v>1</v>
      </c>
      <c r="W205">
        <v>0</v>
      </c>
      <c r="X205">
        <v>2</v>
      </c>
      <c r="Y205">
        <v>1</v>
      </c>
      <c r="Z205">
        <v>2</v>
      </c>
      <c r="AA205">
        <v>2</v>
      </c>
      <c r="AB205">
        <v>2</v>
      </c>
      <c r="AC205">
        <v>0</v>
      </c>
      <c r="AD205">
        <v>2</v>
      </c>
      <c r="AE205">
        <v>0</v>
      </c>
      <c r="AF205">
        <v>0</v>
      </c>
      <c r="AG205">
        <v>2</v>
      </c>
      <c r="AH205">
        <v>2</v>
      </c>
      <c r="AI205">
        <v>2</v>
      </c>
      <c r="AJ205">
        <v>0</v>
      </c>
      <c r="AK205">
        <v>0</v>
      </c>
      <c r="AL205">
        <v>2</v>
      </c>
      <c r="AM205">
        <v>2</v>
      </c>
      <c r="AN205">
        <v>0</v>
      </c>
      <c r="AO205">
        <v>2</v>
      </c>
      <c r="AP205">
        <v>2</v>
      </c>
      <c r="AQ205">
        <v>2</v>
      </c>
      <c r="AR205">
        <v>0</v>
      </c>
      <c r="AS205">
        <v>2</v>
      </c>
      <c r="AT205">
        <v>0</v>
      </c>
      <c r="AU205">
        <v>2</v>
      </c>
      <c r="AV205">
        <v>0</v>
      </c>
      <c r="AW205">
        <v>0</v>
      </c>
      <c r="AX205">
        <v>0</v>
      </c>
      <c r="AY205">
        <v>0</v>
      </c>
      <c r="AZ205">
        <v>2</v>
      </c>
    </row>
    <row r="206" spans="1:52" x14ac:dyDescent="0.3">
      <c r="D206" t="e">
        <v>#N/A</v>
      </c>
      <c r="E206" t="e">
        <v>#N/A</v>
      </c>
      <c r="F206" t="e">
        <v>#N/A</v>
      </c>
      <c r="G206" t="e">
        <v>#N/A</v>
      </c>
      <c r="H206" t="e">
        <v>#N/A</v>
      </c>
      <c r="I206" t="e">
        <v>#N/A</v>
      </c>
      <c r="J206" t="e">
        <v>#N/A</v>
      </c>
      <c r="K206" t="e">
        <v>#N/A</v>
      </c>
      <c r="L206" t="e">
        <v>#N/A</v>
      </c>
      <c r="M206" t="e">
        <v>#N/A</v>
      </c>
      <c r="N206" t="e">
        <v>#N/A</v>
      </c>
      <c r="O206" t="e">
        <v>#N/A</v>
      </c>
      <c r="P206" t="e">
        <v>#N/A</v>
      </c>
      <c r="Q206" t="e">
        <v>#N/A</v>
      </c>
      <c r="R206" t="e">
        <v>#N/A</v>
      </c>
      <c r="S206" t="e">
        <v>#N/A</v>
      </c>
      <c r="T206" t="e">
        <v>#N/A</v>
      </c>
      <c r="U206" t="e">
        <v>#N/A</v>
      </c>
      <c r="V206" t="e">
        <v>#N/A</v>
      </c>
      <c r="W206" t="e">
        <v>#N/A</v>
      </c>
      <c r="X206" t="e">
        <v>#N/A</v>
      </c>
      <c r="Y206" t="e">
        <v>#N/A</v>
      </c>
      <c r="Z206" t="e">
        <v>#N/A</v>
      </c>
      <c r="AA206" t="e">
        <v>#N/A</v>
      </c>
      <c r="AB206" t="e">
        <v>#N/A</v>
      </c>
      <c r="AC206" t="e">
        <v>#N/A</v>
      </c>
      <c r="AD206" t="e">
        <v>#N/A</v>
      </c>
      <c r="AE206" t="e">
        <v>#N/A</v>
      </c>
      <c r="AF206" t="e">
        <v>#N/A</v>
      </c>
      <c r="AG206" t="e">
        <v>#N/A</v>
      </c>
      <c r="AH206" t="e">
        <v>#N/A</v>
      </c>
      <c r="AI206" t="e">
        <v>#N/A</v>
      </c>
      <c r="AJ206" t="e">
        <v>#N/A</v>
      </c>
      <c r="AK206" t="e">
        <v>#N/A</v>
      </c>
      <c r="AL206" t="e">
        <v>#N/A</v>
      </c>
      <c r="AM206" t="e">
        <v>#N/A</v>
      </c>
      <c r="AN206" t="e">
        <v>#N/A</v>
      </c>
      <c r="AO206" t="e">
        <v>#N/A</v>
      </c>
      <c r="AP206" t="e">
        <v>#N/A</v>
      </c>
      <c r="AQ206" t="e">
        <v>#N/A</v>
      </c>
      <c r="AR206" t="e">
        <v>#N/A</v>
      </c>
      <c r="AS206" t="e">
        <v>#N/A</v>
      </c>
      <c r="AT206" t="e">
        <v>#N/A</v>
      </c>
      <c r="AU206" t="e">
        <v>#N/A</v>
      </c>
      <c r="AV206" t="e">
        <v>#N/A</v>
      </c>
      <c r="AW206" t="e">
        <v>#N/A</v>
      </c>
      <c r="AX206" t="e">
        <v>#N/A</v>
      </c>
      <c r="AY206" t="e">
        <v>#N/A</v>
      </c>
      <c r="AZ206" t="e">
        <v>#N/A</v>
      </c>
    </row>
    <row r="207" spans="1:52" x14ac:dyDescent="0.3">
      <c r="A207">
        <v>598</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row>
    <row r="208" spans="1:52" x14ac:dyDescent="0.3">
      <c r="A208">
        <v>599</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row>
    <row r="209" spans="1:52" x14ac:dyDescent="0.3">
      <c r="A209">
        <v>602</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row>
    <row r="210" spans="1:52" x14ac:dyDescent="0.3">
      <c r="A210">
        <v>619</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row>
    <row r="211" spans="1:52" x14ac:dyDescent="0.3">
      <c r="D211" t="e">
        <v>#N/A</v>
      </c>
      <c r="E211" t="e">
        <v>#N/A</v>
      </c>
      <c r="F211" t="e">
        <v>#N/A</v>
      </c>
      <c r="G211" t="e">
        <v>#N/A</v>
      </c>
      <c r="H211" t="e">
        <v>#N/A</v>
      </c>
      <c r="I211" t="e">
        <v>#N/A</v>
      </c>
      <c r="J211" t="e">
        <v>#N/A</v>
      </c>
      <c r="K211" t="e">
        <v>#N/A</v>
      </c>
      <c r="L211" t="e">
        <v>#N/A</v>
      </c>
      <c r="M211" t="e">
        <v>#N/A</v>
      </c>
      <c r="N211" t="e">
        <v>#N/A</v>
      </c>
      <c r="O211" t="e">
        <v>#N/A</v>
      </c>
      <c r="P211" t="e">
        <v>#N/A</v>
      </c>
      <c r="Q211" t="e">
        <v>#N/A</v>
      </c>
      <c r="R211" t="e">
        <v>#N/A</v>
      </c>
      <c r="S211" t="e">
        <v>#N/A</v>
      </c>
      <c r="T211" t="e">
        <v>#N/A</v>
      </c>
      <c r="U211" t="e">
        <v>#N/A</v>
      </c>
      <c r="V211" t="e">
        <v>#N/A</v>
      </c>
      <c r="W211" t="e">
        <v>#N/A</v>
      </c>
      <c r="X211" t="e">
        <v>#N/A</v>
      </c>
      <c r="Y211" t="e">
        <v>#N/A</v>
      </c>
      <c r="Z211" t="e">
        <v>#N/A</v>
      </c>
      <c r="AA211" t="e">
        <v>#N/A</v>
      </c>
      <c r="AB211" t="e">
        <v>#N/A</v>
      </c>
      <c r="AC211" t="e">
        <v>#N/A</v>
      </c>
      <c r="AD211" t="e">
        <v>#N/A</v>
      </c>
      <c r="AE211" t="e">
        <v>#N/A</v>
      </c>
      <c r="AF211" t="e">
        <v>#N/A</v>
      </c>
      <c r="AG211" t="e">
        <v>#N/A</v>
      </c>
      <c r="AH211" t="e">
        <v>#N/A</v>
      </c>
      <c r="AI211" t="e">
        <v>#N/A</v>
      </c>
      <c r="AJ211" t="e">
        <v>#N/A</v>
      </c>
      <c r="AK211" t="e">
        <v>#N/A</v>
      </c>
      <c r="AL211" t="e">
        <v>#N/A</v>
      </c>
      <c r="AM211" t="e">
        <v>#N/A</v>
      </c>
      <c r="AN211" t="e">
        <v>#N/A</v>
      </c>
      <c r="AO211" t="e">
        <v>#N/A</v>
      </c>
      <c r="AP211" t="e">
        <v>#N/A</v>
      </c>
      <c r="AQ211" t="e">
        <v>#N/A</v>
      </c>
      <c r="AR211" t="e">
        <v>#N/A</v>
      </c>
      <c r="AS211" t="e">
        <v>#N/A</v>
      </c>
      <c r="AT211" t="e">
        <v>#N/A</v>
      </c>
      <c r="AU211" t="e">
        <v>#N/A</v>
      </c>
      <c r="AV211" t="e">
        <v>#N/A</v>
      </c>
      <c r="AW211" t="e">
        <v>#N/A</v>
      </c>
      <c r="AX211" t="e">
        <v>#N/A</v>
      </c>
      <c r="AY211" t="e">
        <v>#N/A</v>
      </c>
      <c r="AZ211" t="e">
        <v>#N/A</v>
      </c>
    </row>
    <row r="212" spans="1:52" x14ac:dyDescent="0.3">
      <c r="A212">
        <v>621</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row>
    <row r="213" spans="1:52" x14ac:dyDescent="0.3">
      <c r="A213">
        <v>547</v>
      </c>
      <c r="D213">
        <v>2</v>
      </c>
      <c r="E213">
        <v>2</v>
      </c>
      <c r="F213">
        <v>2</v>
      </c>
      <c r="G213">
        <v>2</v>
      </c>
      <c r="H213">
        <v>3</v>
      </c>
      <c r="I213">
        <v>3</v>
      </c>
      <c r="J213">
        <v>3</v>
      </c>
      <c r="K213">
        <v>3</v>
      </c>
      <c r="L213">
        <v>0</v>
      </c>
      <c r="M213">
        <v>3</v>
      </c>
      <c r="N213">
        <v>3</v>
      </c>
      <c r="O213">
        <v>0</v>
      </c>
      <c r="P213">
        <v>3</v>
      </c>
      <c r="Q213">
        <v>2</v>
      </c>
      <c r="R213">
        <v>2</v>
      </c>
      <c r="S213">
        <v>2</v>
      </c>
      <c r="T213">
        <v>2</v>
      </c>
      <c r="U213">
        <v>3</v>
      </c>
      <c r="V213">
        <v>2</v>
      </c>
      <c r="W213">
        <v>2</v>
      </c>
      <c r="X213">
        <v>2</v>
      </c>
      <c r="Y213">
        <v>2</v>
      </c>
      <c r="Z213">
        <v>3</v>
      </c>
      <c r="AA213">
        <v>2</v>
      </c>
      <c r="AB213">
        <v>2</v>
      </c>
      <c r="AC213">
        <v>2</v>
      </c>
      <c r="AD213">
        <v>2</v>
      </c>
      <c r="AE213">
        <v>2</v>
      </c>
      <c r="AF213">
        <v>3</v>
      </c>
      <c r="AG213">
        <v>3</v>
      </c>
      <c r="AH213">
        <v>2</v>
      </c>
      <c r="AI213">
        <v>2</v>
      </c>
      <c r="AJ213">
        <v>1</v>
      </c>
      <c r="AK213">
        <v>2</v>
      </c>
      <c r="AL213">
        <v>2</v>
      </c>
      <c r="AM213">
        <v>0</v>
      </c>
      <c r="AN213">
        <v>2</v>
      </c>
      <c r="AO213">
        <v>2</v>
      </c>
      <c r="AP213">
        <v>0</v>
      </c>
      <c r="AQ213">
        <v>2</v>
      </c>
      <c r="AR213">
        <v>2</v>
      </c>
      <c r="AS213">
        <v>2</v>
      </c>
      <c r="AT213">
        <v>0</v>
      </c>
      <c r="AU213">
        <v>3</v>
      </c>
      <c r="AV213">
        <v>2</v>
      </c>
      <c r="AW213">
        <v>0</v>
      </c>
      <c r="AX213">
        <v>2</v>
      </c>
      <c r="AY213">
        <v>2</v>
      </c>
      <c r="AZ213">
        <v>2</v>
      </c>
    </row>
    <row r="214" spans="1:52" x14ac:dyDescent="0.3">
      <c r="A214">
        <v>659</v>
      </c>
      <c r="D214">
        <v>0</v>
      </c>
      <c r="E214">
        <v>0</v>
      </c>
      <c r="F214">
        <v>0</v>
      </c>
      <c r="G214">
        <v>0</v>
      </c>
      <c r="H214">
        <v>3674000</v>
      </c>
      <c r="I214">
        <v>0</v>
      </c>
      <c r="J214">
        <v>7220979</v>
      </c>
      <c r="K214">
        <v>2589051</v>
      </c>
      <c r="L214">
        <v>0</v>
      </c>
      <c r="M214">
        <v>1186683</v>
      </c>
      <c r="N214">
        <v>2373545</v>
      </c>
      <c r="O214">
        <v>0</v>
      </c>
      <c r="P214">
        <v>34859961</v>
      </c>
      <c r="Q214">
        <v>0</v>
      </c>
      <c r="R214">
        <v>0</v>
      </c>
      <c r="S214">
        <v>0</v>
      </c>
      <c r="T214">
        <v>0</v>
      </c>
      <c r="U214">
        <v>39152706</v>
      </c>
      <c r="V214">
        <v>0</v>
      </c>
      <c r="W214">
        <v>0</v>
      </c>
      <c r="X214">
        <v>0</v>
      </c>
      <c r="Y214">
        <v>0</v>
      </c>
      <c r="Z214">
        <v>0</v>
      </c>
      <c r="AA214">
        <v>0</v>
      </c>
      <c r="AB214">
        <v>0</v>
      </c>
      <c r="AC214">
        <v>0</v>
      </c>
      <c r="AD214">
        <v>0</v>
      </c>
      <c r="AE214">
        <v>0</v>
      </c>
      <c r="AF214">
        <v>5713069</v>
      </c>
      <c r="AG214">
        <v>16637731</v>
      </c>
      <c r="AH214">
        <v>0</v>
      </c>
      <c r="AI214">
        <v>0</v>
      </c>
      <c r="AJ214">
        <v>3813984</v>
      </c>
      <c r="AK214">
        <v>0</v>
      </c>
      <c r="AL214">
        <v>0</v>
      </c>
      <c r="AM214">
        <v>0</v>
      </c>
      <c r="AN214">
        <v>0</v>
      </c>
      <c r="AO214">
        <v>0</v>
      </c>
      <c r="AP214">
        <v>0</v>
      </c>
      <c r="AQ214">
        <v>0</v>
      </c>
      <c r="AR214">
        <v>0</v>
      </c>
      <c r="AS214">
        <v>0</v>
      </c>
      <c r="AT214">
        <v>0</v>
      </c>
      <c r="AU214">
        <v>2521785</v>
      </c>
      <c r="AV214">
        <v>0</v>
      </c>
      <c r="AW214">
        <v>0</v>
      </c>
      <c r="AX214">
        <v>0</v>
      </c>
      <c r="AY214">
        <v>0</v>
      </c>
      <c r="AZ214">
        <v>0</v>
      </c>
    </row>
    <row r="215" spans="1:52" x14ac:dyDescent="0.3">
      <c r="A215">
        <v>660</v>
      </c>
      <c r="D215">
        <v>0</v>
      </c>
      <c r="E215">
        <v>0</v>
      </c>
      <c r="F215">
        <v>0</v>
      </c>
      <c r="G215">
        <v>0</v>
      </c>
      <c r="H215">
        <v>0</v>
      </c>
      <c r="I215">
        <v>0</v>
      </c>
      <c r="J215">
        <v>0</v>
      </c>
      <c r="K215">
        <v>0</v>
      </c>
      <c r="L215">
        <v>0</v>
      </c>
      <c r="M215">
        <v>0</v>
      </c>
      <c r="N215">
        <v>0</v>
      </c>
      <c r="O215">
        <v>0</v>
      </c>
      <c r="P215">
        <v>0</v>
      </c>
      <c r="Q215">
        <v>0</v>
      </c>
      <c r="R215">
        <v>0</v>
      </c>
      <c r="S215">
        <v>0</v>
      </c>
      <c r="T215">
        <v>0</v>
      </c>
      <c r="U215">
        <v>7005050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row>
    <row r="216" spans="1:52" x14ac:dyDescent="0.3">
      <c r="A216">
        <v>661</v>
      </c>
      <c r="D216">
        <v>0</v>
      </c>
      <c r="E216">
        <v>0</v>
      </c>
      <c r="F216">
        <v>0</v>
      </c>
      <c r="G216">
        <v>0</v>
      </c>
      <c r="H216">
        <v>0</v>
      </c>
      <c r="I216">
        <v>0</v>
      </c>
      <c r="J216">
        <v>0</v>
      </c>
      <c r="K216">
        <v>0</v>
      </c>
      <c r="L216">
        <v>0</v>
      </c>
      <c r="M216">
        <v>0</v>
      </c>
      <c r="N216">
        <v>0</v>
      </c>
      <c r="O216">
        <v>0</v>
      </c>
      <c r="P216">
        <v>0</v>
      </c>
      <c r="Q216">
        <v>0</v>
      </c>
      <c r="R216">
        <v>0</v>
      </c>
      <c r="S216">
        <v>0</v>
      </c>
      <c r="T216">
        <v>0</v>
      </c>
      <c r="U216">
        <v>17.899999999999999</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row>
    <row r="217" spans="1:52" x14ac:dyDescent="0.3">
      <c r="D217" t="e">
        <v>#N/A</v>
      </c>
      <c r="E217" t="e">
        <v>#N/A</v>
      </c>
      <c r="F217" t="e">
        <v>#N/A</v>
      </c>
      <c r="G217" t="e">
        <v>#N/A</v>
      </c>
      <c r="H217" t="e">
        <v>#N/A</v>
      </c>
      <c r="I217" t="e">
        <v>#N/A</v>
      </c>
      <c r="J217" t="e">
        <v>#N/A</v>
      </c>
      <c r="K217" t="e">
        <v>#N/A</v>
      </c>
      <c r="L217" t="e">
        <v>#N/A</v>
      </c>
      <c r="M217" t="e">
        <v>#N/A</v>
      </c>
      <c r="N217" t="e">
        <v>#N/A</v>
      </c>
      <c r="O217" t="e">
        <v>#N/A</v>
      </c>
      <c r="P217" t="e">
        <v>#N/A</v>
      </c>
      <c r="Q217" t="e">
        <v>#N/A</v>
      </c>
      <c r="R217" t="e">
        <v>#N/A</v>
      </c>
      <c r="S217" t="e">
        <v>#N/A</v>
      </c>
      <c r="T217" t="e">
        <v>#N/A</v>
      </c>
      <c r="U217" t="e">
        <v>#N/A</v>
      </c>
      <c r="V217" t="e">
        <v>#N/A</v>
      </c>
      <c r="W217" t="e">
        <v>#N/A</v>
      </c>
      <c r="X217" t="e">
        <v>#N/A</v>
      </c>
      <c r="Y217" t="e">
        <v>#N/A</v>
      </c>
      <c r="Z217" t="e">
        <v>#N/A</v>
      </c>
      <c r="AA217" t="e">
        <v>#N/A</v>
      </c>
      <c r="AB217" t="e">
        <v>#N/A</v>
      </c>
      <c r="AC217" t="e">
        <v>#N/A</v>
      </c>
      <c r="AD217" t="e">
        <v>#N/A</v>
      </c>
      <c r="AE217" t="e">
        <v>#N/A</v>
      </c>
      <c r="AF217" t="e">
        <v>#N/A</v>
      </c>
      <c r="AG217" t="e">
        <v>#N/A</v>
      </c>
      <c r="AH217" t="e">
        <v>#N/A</v>
      </c>
      <c r="AI217" t="e">
        <v>#N/A</v>
      </c>
      <c r="AJ217" t="e">
        <v>#N/A</v>
      </c>
      <c r="AK217" t="e">
        <v>#N/A</v>
      </c>
      <c r="AL217" t="e">
        <v>#N/A</v>
      </c>
      <c r="AM217" t="e">
        <v>#N/A</v>
      </c>
      <c r="AN217" t="e">
        <v>#N/A</v>
      </c>
      <c r="AO217" t="e">
        <v>#N/A</v>
      </c>
      <c r="AP217" t="e">
        <v>#N/A</v>
      </c>
      <c r="AQ217" t="e">
        <v>#N/A</v>
      </c>
      <c r="AR217" t="e">
        <v>#N/A</v>
      </c>
      <c r="AS217" t="e">
        <v>#N/A</v>
      </c>
      <c r="AT217" t="e">
        <v>#N/A</v>
      </c>
      <c r="AU217" t="e">
        <v>#N/A</v>
      </c>
      <c r="AV217" t="e">
        <v>#N/A</v>
      </c>
      <c r="AW217" t="e">
        <v>#N/A</v>
      </c>
      <c r="AX217" t="e">
        <v>#N/A</v>
      </c>
      <c r="AY217" t="e">
        <v>#N/A</v>
      </c>
      <c r="AZ217" t="e">
        <v>#N/A</v>
      </c>
    </row>
    <row r="218" spans="1:52" x14ac:dyDescent="0.3">
      <c r="D218" t="e">
        <v>#N/A</v>
      </c>
      <c r="E218" t="e">
        <v>#N/A</v>
      </c>
      <c r="F218" t="e">
        <v>#N/A</v>
      </c>
      <c r="G218" t="e">
        <v>#N/A</v>
      </c>
      <c r="H218" t="e">
        <v>#N/A</v>
      </c>
      <c r="I218" t="e">
        <v>#N/A</v>
      </c>
      <c r="J218" t="e">
        <v>#N/A</v>
      </c>
      <c r="K218" t="e">
        <v>#N/A</v>
      </c>
      <c r="L218" t="e">
        <v>#N/A</v>
      </c>
      <c r="M218" t="e">
        <v>#N/A</v>
      </c>
      <c r="N218" t="e">
        <v>#N/A</v>
      </c>
      <c r="O218" t="e">
        <v>#N/A</v>
      </c>
      <c r="P218" t="e">
        <v>#N/A</v>
      </c>
      <c r="Q218" t="e">
        <v>#N/A</v>
      </c>
      <c r="R218" t="e">
        <v>#N/A</v>
      </c>
      <c r="S218" t="e">
        <v>#N/A</v>
      </c>
      <c r="T218" t="e">
        <v>#N/A</v>
      </c>
      <c r="U218" t="e">
        <v>#N/A</v>
      </c>
      <c r="V218" t="e">
        <v>#N/A</v>
      </c>
      <c r="W218" t="e">
        <v>#N/A</v>
      </c>
      <c r="X218" t="e">
        <v>#N/A</v>
      </c>
      <c r="Y218" t="e">
        <v>#N/A</v>
      </c>
      <c r="Z218" t="e">
        <v>#N/A</v>
      </c>
      <c r="AA218" t="e">
        <v>#N/A</v>
      </c>
      <c r="AB218" t="e">
        <v>#N/A</v>
      </c>
      <c r="AC218" t="e">
        <v>#N/A</v>
      </c>
      <c r="AD218" t="e">
        <v>#N/A</v>
      </c>
      <c r="AE218" t="e">
        <v>#N/A</v>
      </c>
      <c r="AF218" t="e">
        <v>#N/A</v>
      </c>
      <c r="AG218" t="e">
        <v>#N/A</v>
      </c>
      <c r="AH218" t="e">
        <v>#N/A</v>
      </c>
      <c r="AI218" t="e">
        <v>#N/A</v>
      </c>
      <c r="AJ218" t="e">
        <v>#N/A</v>
      </c>
      <c r="AK218" t="e">
        <v>#N/A</v>
      </c>
      <c r="AL218" t="e">
        <v>#N/A</v>
      </c>
      <c r="AM218" t="e">
        <v>#N/A</v>
      </c>
      <c r="AN218" t="e">
        <v>#N/A</v>
      </c>
      <c r="AO218" t="e">
        <v>#N/A</v>
      </c>
      <c r="AP218" t="e">
        <v>#N/A</v>
      </c>
      <c r="AQ218" t="e">
        <v>#N/A</v>
      </c>
      <c r="AR218" t="e">
        <v>#N/A</v>
      </c>
      <c r="AS218" t="e">
        <v>#N/A</v>
      </c>
      <c r="AT218" t="e">
        <v>#N/A</v>
      </c>
      <c r="AU218" t="e">
        <v>#N/A</v>
      </c>
      <c r="AV218" t="e">
        <v>#N/A</v>
      </c>
      <c r="AW218" t="e">
        <v>#N/A</v>
      </c>
      <c r="AX218" t="e">
        <v>#N/A</v>
      </c>
      <c r="AY218" t="e">
        <v>#N/A</v>
      </c>
      <c r="AZ218" t="e">
        <v>#N/A</v>
      </c>
    </row>
    <row r="219" spans="1:52" x14ac:dyDescent="0.3">
      <c r="A219">
        <v>371</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row>
    <row r="220" spans="1:52" x14ac:dyDescent="0.3">
      <c r="A220">
        <v>513</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row>
    <row r="221" spans="1:52" x14ac:dyDescent="0.3">
      <c r="A221">
        <v>514</v>
      </c>
      <c r="D221">
        <v>0</v>
      </c>
      <c r="E221">
        <v>0</v>
      </c>
      <c r="F221">
        <v>0</v>
      </c>
      <c r="G221">
        <v>0</v>
      </c>
      <c r="H221">
        <v>0</v>
      </c>
      <c r="I221">
        <v>0</v>
      </c>
      <c r="J221">
        <v>0</v>
      </c>
      <c r="K221">
        <v>0</v>
      </c>
      <c r="L221">
        <v>0</v>
      </c>
      <c r="M221">
        <v>0</v>
      </c>
      <c r="N221">
        <v>0</v>
      </c>
      <c r="O221">
        <v>0</v>
      </c>
      <c r="P221">
        <v>0</v>
      </c>
      <c r="Q221">
        <v>0</v>
      </c>
      <c r="R221">
        <v>0</v>
      </c>
      <c r="S221">
        <v>0</v>
      </c>
      <c r="T221">
        <v>0</v>
      </c>
      <c r="U221">
        <v>4834992</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row>
    <row r="222" spans="1:52" x14ac:dyDescent="0.3">
      <c r="A222">
        <v>990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row>
    <row r="223" spans="1:52" x14ac:dyDescent="0.3">
      <c r="A223">
        <v>1051</v>
      </c>
      <c r="D223" t="e">
        <v>#N/A</v>
      </c>
      <c r="E223" t="e">
        <v>#N/A</v>
      </c>
      <c r="F223" t="e">
        <v>#N/A</v>
      </c>
      <c r="G223" t="e">
        <v>#N/A</v>
      </c>
      <c r="H223" t="e">
        <v>#N/A</v>
      </c>
      <c r="I223" t="e">
        <v>#N/A</v>
      </c>
      <c r="J223" t="e">
        <v>#N/A</v>
      </c>
      <c r="K223" t="e">
        <v>#N/A</v>
      </c>
      <c r="L223" t="e">
        <v>#N/A</v>
      </c>
      <c r="M223" t="e">
        <v>#N/A</v>
      </c>
      <c r="N223" t="e">
        <v>#N/A</v>
      </c>
      <c r="O223" t="e">
        <v>#N/A</v>
      </c>
      <c r="P223" t="e">
        <v>#N/A</v>
      </c>
      <c r="Q223" t="e">
        <v>#N/A</v>
      </c>
      <c r="R223" t="e">
        <v>#N/A</v>
      </c>
      <c r="S223" t="e">
        <v>#N/A</v>
      </c>
      <c r="T223" t="e">
        <v>#N/A</v>
      </c>
      <c r="U223" t="e">
        <v>#N/A</v>
      </c>
      <c r="V223" t="e">
        <v>#N/A</v>
      </c>
      <c r="W223" t="e">
        <v>#N/A</v>
      </c>
      <c r="X223" t="e">
        <v>#N/A</v>
      </c>
      <c r="Y223" t="e">
        <v>#N/A</v>
      </c>
      <c r="Z223" t="e">
        <v>#N/A</v>
      </c>
      <c r="AA223" t="e">
        <v>#N/A</v>
      </c>
      <c r="AB223" t="e">
        <v>#N/A</v>
      </c>
      <c r="AC223" t="e">
        <v>#N/A</v>
      </c>
      <c r="AD223" t="e">
        <v>#N/A</v>
      </c>
      <c r="AE223" t="e">
        <v>#N/A</v>
      </c>
      <c r="AF223" t="e">
        <v>#N/A</v>
      </c>
      <c r="AG223" t="e">
        <v>#N/A</v>
      </c>
      <c r="AH223" t="e">
        <v>#N/A</v>
      </c>
      <c r="AI223" t="e">
        <v>#N/A</v>
      </c>
      <c r="AJ223" t="e">
        <v>#N/A</v>
      </c>
      <c r="AK223" t="e">
        <v>#N/A</v>
      </c>
      <c r="AL223" t="e">
        <v>#N/A</v>
      </c>
      <c r="AM223" t="e">
        <v>#N/A</v>
      </c>
      <c r="AN223" t="e">
        <v>#N/A</v>
      </c>
      <c r="AO223" t="e">
        <v>#N/A</v>
      </c>
      <c r="AP223" t="e">
        <v>#N/A</v>
      </c>
      <c r="AQ223" t="e">
        <v>#N/A</v>
      </c>
      <c r="AR223" t="e">
        <v>#N/A</v>
      </c>
      <c r="AS223" t="e">
        <v>#N/A</v>
      </c>
      <c r="AT223" t="e">
        <v>#N/A</v>
      </c>
      <c r="AU223" t="e">
        <v>#N/A</v>
      </c>
      <c r="AV223" t="e">
        <v>#N/A</v>
      </c>
      <c r="AW223" t="e">
        <v>#N/A</v>
      </c>
      <c r="AX223" t="e">
        <v>#N/A</v>
      </c>
      <c r="AY223" t="e">
        <v>#N/A</v>
      </c>
      <c r="AZ223" t="e">
        <v>#N/A</v>
      </c>
    </row>
    <row r="224" spans="1:52" x14ac:dyDescent="0.3">
      <c r="D224" t="e">
        <v>#N/A</v>
      </c>
      <c r="E224" t="e">
        <v>#N/A</v>
      </c>
      <c r="F224" t="e">
        <v>#N/A</v>
      </c>
      <c r="G224" t="e">
        <v>#N/A</v>
      </c>
      <c r="H224" t="e">
        <v>#N/A</v>
      </c>
      <c r="I224" t="e">
        <v>#N/A</v>
      </c>
      <c r="J224" t="e">
        <v>#N/A</v>
      </c>
      <c r="K224" t="e">
        <v>#N/A</v>
      </c>
      <c r="L224" t="e">
        <v>#N/A</v>
      </c>
      <c r="M224" t="e">
        <v>#N/A</v>
      </c>
      <c r="N224" t="e">
        <v>#N/A</v>
      </c>
      <c r="O224" t="e">
        <v>#N/A</v>
      </c>
      <c r="P224" t="e">
        <v>#N/A</v>
      </c>
      <c r="Q224" t="e">
        <v>#N/A</v>
      </c>
      <c r="R224" t="e">
        <v>#N/A</v>
      </c>
      <c r="S224" t="e">
        <v>#N/A</v>
      </c>
      <c r="T224" t="e">
        <v>#N/A</v>
      </c>
      <c r="U224" t="e">
        <v>#N/A</v>
      </c>
      <c r="V224" t="e">
        <v>#N/A</v>
      </c>
      <c r="W224" t="e">
        <v>#N/A</v>
      </c>
      <c r="X224" t="e">
        <v>#N/A</v>
      </c>
      <c r="Y224" t="e">
        <v>#N/A</v>
      </c>
      <c r="Z224" t="e">
        <v>#N/A</v>
      </c>
      <c r="AA224" t="e">
        <v>#N/A</v>
      </c>
      <c r="AB224" t="e">
        <v>#N/A</v>
      </c>
      <c r="AC224" t="e">
        <v>#N/A</v>
      </c>
      <c r="AD224" t="e">
        <v>#N/A</v>
      </c>
      <c r="AE224" t="e">
        <v>#N/A</v>
      </c>
      <c r="AF224" t="e">
        <v>#N/A</v>
      </c>
      <c r="AG224" t="e">
        <v>#N/A</v>
      </c>
      <c r="AH224" t="e">
        <v>#N/A</v>
      </c>
      <c r="AI224" t="e">
        <v>#N/A</v>
      </c>
      <c r="AJ224" t="e">
        <v>#N/A</v>
      </c>
      <c r="AK224" t="e">
        <v>#N/A</v>
      </c>
      <c r="AL224" t="e">
        <v>#N/A</v>
      </c>
      <c r="AM224" t="e">
        <v>#N/A</v>
      </c>
      <c r="AN224" t="e">
        <v>#N/A</v>
      </c>
      <c r="AO224" t="e">
        <v>#N/A</v>
      </c>
      <c r="AP224" t="e">
        <v>#N/A</v>
      </c>
      <c r="AQ224" t="e">
        <v>#N/A</v>
      </c>
      <c r="AR224" t="e">
        <v>#N/A</v>
      </c>
      <c r="AS224" t="e">
        <v>#N/A</v>
      </c>
      <c r="AT224" t="e">
        <v>#N/A</v>
      </c>
      <c r="AU224" t="e">
        <v>#N/A</v>
      </c>
      <c r="AV224" t="e">
        <v>#N/A</v>
      </c>
      <c r="AW224" t="e">
        <v>#N/A</v>
      </c>
      <c r="AX224" t="e">
        <v>#N/A</v>
      </c>
      <c r="AY224" t="e">
        <v>#N/A</v>
      </c>
      <c r="AZ224" t="e">
        <v>#N/A</v>
      </c>
    </row>
    <row r="225" spans="1:52" x14ac:dyDescent="0.3">
      <c r="A225">
        <v>6</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row>
    <row r="226" spans="1:52" x14ac:dyDescent="0.3">
      <c r="D226" t="e">
        <v>#N/A</v>
      </c>
      <c r="E226" t="e">
        <v>#N/A</v>
      </c>
      <c r="F226" t="e">
        <v>#N/A</v>
      </c>
      <c r="G226" t="e">
        <v>#N/A</v>
      </c>
      <c r="H226" t="e">
        <v>#N/A</v>
      </c>
      <c r="I226" t="e">
        <v>#N/A</v>
      </c>
      <c r="J226" t="e">
        <v>#N/A</v>
      </c>
      <c r="K226" t="e">
        <v>#N/A</v>
      </c>
      <c r="L226" t="e">
        <v>#N/A</v>
      </c>
      <c r="M226" t="e">
        <v>#N/A</v>
      </c>
      <c r="N226" t="e">
        <v>#N/A</v>
      </c>
      <c r="O226" t="e">
        <v>#N/A</v>
      </c>
      <c r="P226" t="e">
        <v>#N/A</v>
      </c>
      <c r="Q226" t="e">
        <v>#N/A</v>
      </c>
      <c r="R226" t="e">
        <v>#N/A</v>
      </c>
      <c r="S226" t="e">
        <v>#N/A</v>
      </c>
      <c r="T226" t="e">
        <v>#N/A</v>
      </c>
      <c r="U226" t="e">
        <v>#N/A</v>
      </c>
      <c r="V226" t="e">
        <v>#N/A</v>
      </c>
      <c r="W226" t="e">
        <v>#N/A</v>
      </c>
      <c r="X226" t="e">
        <v>#N/A</v>
      </c>
      <c r="Y226" t="e">
        <v>#N/A</v>
      </c>
      <c r="Z226" t="e">
        <v>#N/A</v>
      </c>
      <c r="AA226" t="e">
        <v>#N/A</v>
      </c>
      <c r="AB226" t="e">
        <v>#N/A</v>
      </c>
      <c r="AC226" t="e">
        <v>#N/A</v>
      </c>
      <c r="AD226" t="e">
        <v>#N/A</v>
      </c>
      <c r="AE226" t="e">
        <v>#N/A</v>
      </c>
      <c r="AF226" t="e">
        <v>#N/A</v>
      </c>
      <c r="AG226" t="e">
        <v>#N/A</v>
      </c>
      <c r="AH226" t="e">
        <v>#N/A</v>
      </c>
      <c r="AI226" t="e">
        <v>#N/A</v>
      </c>
      <c r="AJ226" t="e">
        <v>#N/A</v>
      </c>
      <c r="AK226" t="e">
        <v>#N/A</v>
      </c>
      <c r="AL226" t="e">
        <v>#N/A</v>
      </c>
      <c r="AM226" t="e">
        <v>#N/A</v>
      </c>
      <c r="AN226" t="e">
        <v>#N/A</v>
      </c>
      <c r="AO226" t="e">
        <v>#N/A</v>
      </c>
      <c r="AP226" t="e">
        <v>#N/A</v>
      </c>
      <c r="AQ226" t="e">
        <v>#N/A</v>
      </c>
      <c r="AR226" t="e">
        <v>#N/A</v>
      </c>
      <c r="AS226" t="e">
        <v>#N/A</v>
      </c>
      <c r="AT226" t="e">
        <v>#N/A</v>
      </c>
      <c r="AU226" t="e">
        <v>#N/A</v>
      </c>
      <c r="AV226" t="e">
        <v>#N/A</v>
      </c>
      <c r="AW226" t="e">
        <v>#N/A</v>
      </c>
      <c r="AX226" t="e">
        <v>#N/A</v>
      </c>
      <c r="AY226" t="e">
        <v>#N/A</v>
      </c>
      <c r="AZ226" t="e">
        <v>#N/A</v>
      </c>
    </row>
    <row r="227" spans="1:52" x14ac:dyDescent="0.3">
      <c r="A227">
        <v>541</v>
      </c>
      <c r="D227">
        <v>-133559</v>
      </c>
      <c r="E227">
        <v>533923</v>
      </c>
      <c r="F227">
        <v>606248</v>
      </c>
      <c r="G227">
        <v>5850360</v>
      </c>
      <c r="H227">
        <v>1808089</v>
      </c>
      <c r="I227">
        <v>1644297</v>
      </c>
      <c r="J227">
        <v>1633320</v>
      </c>
      <c r="K227">
        <v>884285</v>
      </c>
      <c r="L227">
        <v>0</v>
      </c>
      <c r="M227">
        <v>126604</v>
      </c>
      <c r="N227">
        <v>766789</v>
      </c>
      <c r="O227">
        <v>0</v>
      </c>
      <c r="P227">
        <v>114941369</v>
      </c>
      <c r="Q227">
        <v>67439</v>
      </c>
      <c r="R227">
        <v>-10409</v>
      </c>
      <c r="S227">
        <v>0</v>
      </c>
      <c r="T227">
        <v>372870</v>
      </c>
      <c r="U227">
        <v>1367885</v>
      </c>
      <c r="V227">
        <v>0</v>
      </c>
      <c r="W227">
        <v>161087</v>
      </c>
      <c r="X227">
        <v>-38652</v>
      </c>
      <c r="Y227">
        <v>307827</v>
      </c>
      <c r="Z227">
        <v>1177290</v>
      </c>
      <c r="AA227">
        <v>45448</v>
      </c>
      <c r="AB227">
        <v>91684</v>
      </c>
      <c r="AC227">
        <v>869797</v>
      </c>
      <c r="AD227">
        <v>253385</v>
      </c>
      <c r="AE227">
        <v>-333649</v>
      </c>
      <c r="AF227">
        <v>5844453</v>
      </c>
      <c r="AG227">
        <v>11762728</v>
      </c>
      <c r="AH227">
        <v>1719168</v>
      </c>
      <c r="AI227">
        <v>0</v>
      </c>
      <c r="AJ227">
        <v>7102</v>
      </c>
      <c r="AK227">
        <v>-9704</v>
      </c>
      <c r="AL227">
        <v>-36852</v>
      </c>
      <c r="AM227">
        <v>-7937348</v>
      </c>
      <c r="AN227">
        <v>335309</v>
      </c>
      <c r="AO227">
        <v>746240</v>
      </c>
      <c r="AP227">
        <v>207145</v>
      </c>
      <c r="AQ227">
        <v>308323</v>
      </c>
      <c r="AR227">
        <v>153981</v>
      </c>
      <c r="AS227">
        <v>58866</v>
      </c>
      <c r="AT227">
        <v>0</v>
      </c>
      <c r="AU227">
        <v>1138420</v>
      </c>
      <c r="AV227">
        <v>0</v>
      </c>
      <c r="AW227">
        <v>0</v>
      </c>
      <c r="AX227">
        <v>0</v>
      </c>
      <c r="AY227">
        <v>347717</v>
      </c>
      <c r="AZ227">
        <v>420726</v>
      </c>
    </row>
    <row r="228" spans="1:52" x14ac:dyDescent="0.3">
      <c r="D228" t="e">
        <v>#N/A</v>
      </c>
      <c r="E228" t="e">
        <v>#N/A</v>
      </c>
      <c r="F228" t="e">
        <v>#N/A</v>
      </c>
      <c r="G228" t="e">
        <v>#N/A</v>
      </c>
      <c r="H228" t="e">
        <v>#N/A</v>
      </c>
      <c r="I228" t="e">
        <v>#N/A</v>
      </c>
      <c r="J228" t="e">
        <v>#N/A</v>
      </c>
      <c r="K228" t="e">
        <v>#N/A</v>
      </c>
      <c r="L228" t="e">
        <v>#N/A</v>
      </c>
      <c r="M228" t="e">
        <v>#N/A</v>
      </c>
      <c r="N228" t="e">
        <v>#N/A</v>
      </c>
      <c r="O228" t="e">
        <v>#N/A</v>
      </c>
      <c r="P228" t="e">
        <v>#N/A</v>
      </c>
      <c r="Q228" t="e">
        <v>#N/A</v>
      </c>
      <c r="R228" t="e">
        <v>#N/A</v>
      </c>
      <c r="S228" t="e">
        <v>#N/A</v>
      </c>
      <c r="T228" t="e">
        <v>#N/A</v>
      </c>
      <c r="U228" t="e">
        <v>#N/A</v>
      </c>
      <c r="V228" t="e">
        <v>#N/A</v>
      </c>
      <c r="W228" t="e">
        <v>#N/A</v>
      </c>
      <c r="X228" t="e">
        <v>#N/A</v>
      </c>
      <c r="Y228" t="e">
        <v>#N/A</v>
      </c>
      <c r="Z228" t="e">
        <v>#N/A</v>
      </c>
      <c r="AA228" t="e">
        <v>#N/A</v>
      </c>
      <c r="AB228" t="e">
        <v>#N/A</v>
      </c>
      <c r="AC228" t="e">
        <v>#N/A</v>
      </c>
      <c r="AD228" t="e">
        <v>#N/A</v>
      </c>
      <c r="AE228" t="e">
        <v>#N/A</v>
      </c>
      <c r="AF228" t="e">
        <v>#N/A</v>
      </c>
      <c r="AG228" t="e">
        <v>#N/A</v>
      </c>
      <c r="AH228" t="e">
        <v>#N/A</v>
      </c>
      <c r="AI228" t="e">
        <v>#N/A</v>
      </c>
      <c r="AJ228" t="e">
        <v>#N/A</v>
      </c>
      <c r="AK228" t="e">
        <v>#N/A</v>
      </c>
      <c r="AL228" t="e">
        <v>#N/A</v>
      </c>
      <c r="AM228" t="e">
        <v>#N/A</v>
      </c>
      <c r="AN228" t="e">
        <v>#N/A</v>
      </c>
      <c r="AO228" t="e">
        <v>#N/A</v>
      </c>
      <c r="AP228" t="e">
        <v>#N/A</v>
      </c>
      <c r="AQ228" t="e">
        <v>#N/A</v>
      </c>
      <c r="AR228" t="e">
        <v>#N/A</v>
      </c>
      <c r="AS228" t="e">
        <v>#N/A</v>
      </c>
      <c r="AT228" t="e">
        <v>#N/A</v>
      </c>
      <c r="AU228" t="e">
        <v>#N/A</v>
      </c>
      <c r="AV228" t="e">
        <v>#N/A</v>
      </c>
      <c r="AW228" t="e">
        <v>#N/A</v>
      </c>
      <c r="AX228" t="e">
        <v>#N/A</v>
      </c>
      <c r="AY228" t="e">
        <v>#N/A</v>
      </c>
      <c r="AZ228" t="e">
        <v>#N/A</v>
      </c>
    </row>
    <row r="229" spans="1:52" x14ac:dyDescent="0.3">
      <c r="A229">
        <v>542</v>
      </c>
      <c r="D229">
        <v>0</v>
      </c>
      <c r="E229">
        <v>0</v>
      </c>
      <c r="F229">
        <v>0</v>
      </c>
      <c r="G229">
        <v>0</v>
      </c>
      <c r="H229">
        <v>17006411</v>
      </c>
      <c r="I229">
        <v>5313655</v>
      </c>
      <c r="J229">
        <v>0</v>
      </c>
      <c r="K229">
        <v>0</v>
      </c>
      <c r="L229">
        <v>0</v>
      </c>
      <c r="M229">
        <v>0</v>
      </c>
      <c r="N229">
        <v>0</v>
      </c>
      <c r="O229">
        <v>0</v>
      </c>
      <c r="P229">
        <v>19339800</v>
      </c>
      <c r="Q229">
        <v>0</v>
      </c>
      <c r="R229">
        <v>0</v>
      </c>
      <c r="S229">
        <v>0</v>
      </c>
      <c r="T229">
        <v>0</v>
      </c>
      <c r="U229">
        <v>0</v>
      </c>
      <c r="V229">
        <v>0</v>
      </c>
      <c r="W229">
        <v>0</v>
      </c>
      <c r="X229">
        <v>296500</v>
      </c>
      <c r="Y229">
        <v>0</v>
      </c>
      <c r="Z229">
        <v>0</v>
      </c>
      <c r="AA229">
        <v>0</v>
      </c>
      <c r="AB229">
        <v>0</v>
      </c>
      <c r="AC229">
        <v>0</v>
      </c>
      <c r="AD229">
        <v>0</v>
      </c>
      <c r="AE229">
        <v>0</v>
      </c>
      <c r="AF229">
        <v>2542416</v>
      </c>
      <c r="AG229">
        <v>0</v>
      </c>
      <c r="AH229">
        <v>0</v>
      </c>
      <c r="AI229">
        <v>0</v>
      </c>
      <c r="AJ229">
        <v>0</v>
      </c>
      <c r="AK229">
        <v>0</v>
      </c>
      <c r="AL229">
        <v>0</v>
      </c>
      <c r="AM229">
        <v>218543</v>
      </c>
      <c r="AN229">
        <v>0</v>
      </c>
      <c r="AO229">
        <v>0</v>
      </c>
      <c r="AP229">
        <v>731800</v>
      </c>
      <c r="AQ229">
        <v>0</v>
      </c>
      <c r="AR229">
        <v>0</v>
      </c>
      <c r="AS229">
        <v>0</v>
      </c>
      <c r="AT229">
        <v>0</v>
      </c>
      <c r="AU229">
        <v>0</v>
      </c>
      <c r="AV229">
        <v>0</v>
      </c>
      <c r="AW229">
        <v>0</v>
      </c>
      <c r="AX229">
        <v>0</v>
      </c>
      <c r="AY229">
        <v>0</v>
      </c>
      <c r="AZ229">
        <v>0</v>
      </c>
    </row>
    <row r="230" spans="1:52" x14ac:dyDescent="0.3">
      <c r="D230" t="e">
        <v>#N/A</v>
      </c>
      <c r="E230" t="e">
        <v>#N/A</v>
      </c>
      <c r="F230" t="e">
        <v>#N/A</v>
      </c>
      <c r="G230" t="e">
        <v>#N/A</v>
      </c>
      <c r="H230" t="e">
        <v>#N/A</v>
      </c>
      <c r="I230" t="e">
        <v>#N/A</v>
      </c>
      <c r="J230" t="e">
        <v>#N/A</v>
      </c>
      <c r="K230" t="e">
        <v>#N/A</v>
      </c>
      <c r="L230" t="e">
        <v>#N/A</v>
      </c>
      <c r="M230" t="e">
        <v>#N/A</v>
      </c>
      <c r="N230" t="e">
        <v>#N/A</v>
      </c>
      <c r="O230" t="e">
        <v>#N/A</v>
      </c>
      <c r="P230" t="e">
        <v>#N/A</v>
      </c>
      <c r="Q230" t="e">
        <v>#N/A</v>
      </c>
      <c r="R230" t="e">
        <v>#N/A</v>
      </c>
      <c r="S230" t="e">
        <v>#N/A</v>
      </c>
      <c r="T230" t="e">
        <v>#N/A</v>
      </c>
      <c r="U230" t="e">
        <v>#N/A</v>
      </c>
      <c r="V230" t="e">
        <v>#N/A</v>
      </c>
      <c r="W230" t="e">
        <v>#N/A</v>
      </c>
      <c r="X230" t="e">
        <v>#N/A</v>
      </c>
      <c r="Y230" t="e">
        <v>#N/A</v>
      </c>
      <c r="Z230" t="e">
        <v>#N/A</v>
      </c>
      <c r="AA230" t="e">
        <v>#N/A</v>
      </c>
      <c r="AB230" t="e">
        <v>#N/A</v>
      </c>
      <c r="AC230" t="e">
        <v>#N/A</v>
      </c>
      <c r="AD230" t="e">
        <v>#N/A</v>
      </c>
      <c r="AE230" t="e">
        <v>#N/A</v>
      </c>
      <c r="AF230" t="e">
        <v>#N/A</v>
      </c>
      <c r="AG230" t="e">
        <v>#N/A</v>
      </c>
      <c r="AH230" t="e">
        <v>#N/A</v>
      </c>
      <c r="AI230" t="e">
        <v>#N/A</v>
      </c>
      <c r="AJ230" t="e">
        <v>#N/A</v>
      </c>
      <c r="AK230" t="e">
        <v>#N/A</v>
      </c>
      <c r="AL230" t="e">
        <v>#N/A</v>
      </c>
      <c r="AM230" t="e">
        <v>#N/A</v>
      </c>
      <c r="AN230" t="e">
        <v>#N/A</v>
      </c>
      <c r="AO230" t="e">
        <v>#N/A</v>
      </c>
      <c r="AP230" t="e">
        <v>#N/A</v>
      </c>
      <c r="AQ230" t="e">
        <v>#N/A</v>
      </c>
      <c r="AR230" t="e">
        <v>#N/A</v>
      </c>
      <c r="AS230" t="e">
        <v>#N/A</v>
      </c>
      <c r="AT230" t="e">
        <v>#N/A</v>
      </c>
      <c r="AU230" t="e">
        <v>#N/A</v>
      </c>
      <c r="AV230" t="e">
        <v>#N/A</v>
      </c>
      <c r="AW230" t="e">
        <v>#N/A</v>
      </c>
      <c r="AX230" t="e">
        <v>#N/A</v>
      </c>
      <c r="AY230" t="e">
        <v>#N/A</v>
      </c>
      <c r="AZ230" t="e">
        <v>#N/A</v>
      </c>
    </row>
    <row r="231" spans="1:52" x14ac:dyDescent="0.3">
      <c r="D231" t="e">
        <v>#N/A</v>
      </c>
      <c r="E231" t="e">
        <v>#N/A</v>
      </c>
      <c r="F231" t="e">
        <v>#N/A</v>
      </c>
      <c r="G231" t="e">
        <v>#N/A</v>
      </c>
      <c r="H231" t="e">
        <v>#N/A</v>
      </c>
      <c r="I231" t="e">
        <v>#N/A</v>
      </c>
      <c r="J231" t="e">
        <v>#N/A</v>
      </c>
      <c r="K231" t="e">
        <v>#N/A</v>
      </c>
      <c r="L231" t="e">
        <v>#N/A</v>
      </c>
      <c r="M231" t="e">
        <v>#N/A</v>
      </c>
      <c r="N231" t="e">
        <v>#N/A</v>
      </c>
      <c r="O231" t="e">
        <v>#N/A</v>
      </c>
      <c r="P231" t="e">
        <v>#N/A</v>
      </c>
      <c r="Q231" t="e">
        <v>#N/A</v>
      </c>
      <c r="R231" t="e">
        <v>#N/A</v>
      </c>
      <c r="S231" t="e">
        <v>#N/A</v>
      </c>
      <c r="T231" t="e">
        <v>#N/A</v>
      </c>
      <c r="U231" t="e">
        <v>#N/A</v>
      </c>
      <c r="V231" t="e">
        <v>#N/A</v>
      </c>
      <c r="W231" t="e">
        <v>#N/A</v>
      </c>
      <c r="X231" t="e">
        <v>#N/A</v>
      </c>
      <c r="Y231" t="e">
        <v>#N/A</v>
      </c>
      <c r="Z231" t="e">
        <v>#N/A</v>
      </c>
      <c r="AA231" t="e">
        <v>#N/A</v>
      </c>
      <c r="AB231" t="e">
        <v>#N/A</v>
      </c>
      <c r="AC231" t="e">
        <v>#N/A</v>
      </c>
      <c r="AD231" t="e">
        <v>#N/A</v>
      </c>
      <c r="AE231" t="e">
        <v>#N/A</v>
      </c>
      <c r="AF231" t="e">
        <v>#N/A</v>
      </c>
      <c r="AG231" t="e">
        <v>#N/A</v>
      </c>
      <c r="AH231" t="e">
        <v>#N/A</v>
      </c>
      <c r="AI231" t="e">
        <v>#N/A</v>
      </c>
      <c r="AJ231" t="e">
        <v>#N/A</v>
      </c>
      <c r="AK231" t="e">
        <v>#N/A</v>
      </c>
      <c r="AL231" t="e">
        <v>#N/A</v>
      </c>
      <c r="AM231" t="e">
        <v>#N/A</v>
      </c>
      <c r="AN231" t="e">
        <v>#N/A</v>
      </c>
      <c r="AO231" t="e">
        <v>#N/A</v>
      </c>
      <c r="AP231" t="e">
        <v>#N/A</v>
      </c>
      <c r="AQ231" t="e">
        <v>#N/A</v>
      </c>
      <c r="AR231" t="e">
        <v>#N/A</v>
      </c>
      <c r="AS231" t="e">
        <v>#N/A</v>
      </c>
      <c r="AT231" t="e">
        <v>#N/A</v>
      </c>
      <c r="AU231" t="e">
        <v>#N/A</v>
      </c>
      <c r="AV231" t="e">
        <v>#N/A</v>
      </c>
      <c r="AW231" t="e">
        <v>#N/A</v>
      </c>
      <c r="AX231" t="e">
        <v>#N/A</v>
      </c>
      <c r="AY231" t="e">
        <v>#N/A</v>
      </c>
      <c r="AZ231" t="e">
        <v>#N/A</v>
      </c>
    </row>
    <row r="232" spans="1:52" x14ac:dyDescent="0.3">
      <c r="A232">
        <v>528</v>
      </c>
      <c r="D232">
        <v>0</v>
      </c>
      <c r="E232">
        <v>0</v>
      </c>
      <c r="F232">
        <v>0</v>
      </c>
      <c r="G232">
        <v>0</v>
      </c>
      <c r="H232">
        <v>0</v>
      </c>
      <c r="I232">
        <v>0</v>
      </c>
      <c r="J232">
        <v>0</v>
      </c>
      <c r="K232">
        <v>828933</v>
      </c>
      <c r="L232">
        <v>0</v>
      </c>
      <c r="M232">
        <v>0</v>
      </c>
      <c r="N232">
        <v>0</v>
      </c>
      <c r="O232">
        <v>0</v>
      </c>
      <c r="P232">
        <v>0</v>
      </c>
      <c r="Q232">
        <v>0</v>
      </c>
      <c r="R232">
        <v>0</v>
      </c>
      <c r="S232">
        <v>0</v>
      </c>
      <c r="T232">
        <v>0</v>
      </c>
      <c r="U232">
        <v>0</v>
      </c>
      <c r="V232">
        <v>0</v>
      </c>
      <c r="W232">
        <v>0</v>
      </c>
      <c r="X232">
        <v>249638</v>
      </c>
      <c r="Y232">
        <v>0</v>
      </c>
      <c r="Z232">
        <v>0</v>
      </c>
      <c r="AA232">
        <v>0</v>
      </c>
      <c r="AB232">
        <v>0</v>
      </c>
      <c r="AC232">
        <v>0</v>
      </c>
      <c r="AD232">
        <v>0</v>
      </c>
      <c r="AE232">
        <v>0</v>
      </c>
      <c r="AF232">
        <v>0</v>
      </c>
      <c r="AG232">
        <v>0</v>
      </c>
      <c r="AH232">
        <v>0</v>
      </c>
      <c r="AI232">
        <v>58876</v>
      </c>
      <c r="AJ232">
        <v>0</v>
      </c>
      <c r="AK232">
        <v>0</v>
      </c>
      <c r="AL232">
        <v>122498</v>
      </c>
      <c r="AM232">
        <v>0</v>
      </c>
      <c r="AN232">
        <v>0</v>
      </c>
      <c r="AO232">
        <v>0</v>
      </c>
      <c r="AP232">
        <v>0</v>
      </c>
      <c r="AQ232">
        <v>0</v>
      </c>
      <c r="AR232">
        <v>0</v>
      </c>
      <c r="AS232">
        <v>0</v>
      </c>
      <c r="AT232">
        <v>0</v>
      </c>
      <c r="AU232">
        <v>0</v>
      </c>
      <c r="AV232">
        <v>0</v>
      </c>
      <c r="AW232">
        <v>0</v>
      </c>
      <c r="AX232">
        <v>0</v>
      </c>
      <c r="AY232">
        <v>0</v>
      </c>
      <c r="AZ232">
        <v>0</v>
      </c>
    </row>
    <row r="233" spans="1:52" x14ac:dyDescent="0.3">
      <c r="A233">
        <v>529</v>
      </c>
      <c r="D233">
        <v>0</v>
      </c>
      <c r="E233">
        <v>0</v>
      </c>
      <c r="F233">
        <v>0</v>
      </c>
      <c r="G233">
        <v>0</v>
      </c>
      <c r="H233">
        <v>0</v>
      </c>
      <c r="I233">
        <v>0</v>
      </c>
      <c r="J233">
        <v>0</v>
      </c>
      <c r="K233">
        <v>42843</v>
      </c>
      <c r="L233">
        <v>0</v>
      </c>
      <c r="M233">
        <v>0</v>
      </c>
      <c r="N233">
        <v>0</v>
      </c>
      <c r="O233">
        <v>0</v>
      </c>
      <c r="P233">
        <v>0</v>
      </c>
      <c r="Q233">
        <v>0</v>
      </c>
      <c r="R233">
        <v>0</v>
      </c>
      <c r="S233">
        <v>0</v>
      </c>
      <c r="T233">
        <v>0</v>
      </c>
      <c r="U233">
        <v>0</v>
      </c>
      <c r="V233">
        <v>0</v>
      </c>
      <c r="W233">
        <v>0</v>
      </c>
      <c r="X233">
        <v>23633</v>
      </c>
      <c r="Y233">
        <v>0</v>
      </c>
      <c r="Z233">
        <v>0</v>
      </c>
      <c r="AA233">
        <v>0</v>
      </c>
      <c r="AB233">
        <v>0</v>
      </c>
      <c r="AC233">
        <v>0</v>
      </c>
      <c r="AD233">
        <v>0</v>
      </c>
      <c r="AE233">
        <v>0</v>
      </c>
      <c r="AF233">
        <v>0</v>
      </c>
      <c r="AG233">
        <v>0</v>
      </c>
      <c r="AH233">
        <v>0</v>
      </c>
      <c r="AI233">
        <v>11027</v>
      </c>
      <c r="AJ233">
        <v>0</v>
      </c>
      <c r="AK233">
        <v>0</v>
      </c>
      <c r="AL233">
        <v>14687</v>
      </c>
      <c r="AM233">
        <v>0</v>
      </c>
      <c r="AN233">
        <v>0</v>
      </c>
      <c r="AO233">
        <v>0</v>
      </c>
      <c r="AP233">
        <v>0</v>
      </c>
      <c r="AQ233">
        <v>0</v>
      </c>
      <c r="AR233">
        <v>0</v>
      </c>
      <c r="AS233">
        <v>0</v>
      </c>
      <c r="AT233">
        <v>0</v>
      </c>
      <c r="AU233">
        <v>0</v>
      </c>
      <c r="AV233">
        <v>0</v>
      </c>
      <c r="AW233">
        <v>0</v>
      </c>
      <c r="AX233">
        <v>0</v>
      </c>
      <c r="AY233">
        <v>0</v>
      </c>
      <c r="AZ233">
        <v>0</v>
      </c>
    </row>
    <row r="234" spans="1:52" x14ac:dyDescent="0.3">
      <c r="A234">
        <v>530</v>
      </c>
      <c r="D234">
        <v>0</v>
      </c>
      <c r="E234">
        <v>0</v>
      </c>
      <c r="F234">
        <v>0</v>
      </c>
      <c r="G234">
        <v>0</v>
      </c>
      <c r="H234">
        <v>0</v>
      </c>
      <c r="I234">
        <v>0</v>
      </c>
      <c r="J234">
        <v>0</v>
      </c>
      <c r="K234">
        <v>14243</v>
      </c>
      <c r="L234">
        <v>0</v>
      </c>
      <c r="M234">
        <v>0</v>
      </c>
      <c r="N234">
        <v>0</v>
      </c>
      <c r="O234">
        <v>0</v>
      </c>
      <c r="P234">
        <v>0</v>
      </c>
      <c r="Q234">
        <v>0</v>
      </c>
      <c r="R234">
        <v>0</v>
      </c>
      <c r="S234">
        <v>0</v>
      </c>
      <c r="T234">
        <v>0</v>
      </c>
      <c r="U234">
        <v>0</v>
      </c>
      <c r="V234">
        <v>0</v>
      </c>
      <c r="W234">
        <v>0</v>
      </c>
      <c r="X234">
        <v>3299</v>
      </c>
      <c r="Y234">
        <v>0</v>
      </c>
      <c r="Z234">
        <v>0</v>
      </c>
      <c r="AA234">
        <v>0</v>
      </c>
      <c r="AB234">
        <v>0</v>
      </c>
      <c r="AC234">
        <v>0</v>
      </c>
      <c r="AD234">
        <v>0</v>
      </c>
      <c r="AE234">
        <v>0</v>
      </c>
      <c r="AF234">
        <v>0</v>
      </c>
      <c r="AG234">
        <v>0</v>
      </c>
      <c r="AH234">
        <v>0</v>
      </c>
      <c r="AI234">
        <v>440</v>
      </c>
      <c r="AJ234">
        <v>0</v>
      </c>
      <c r="AK234">
        <v>0</v>
      </c>
      <c r="AL234">
        <v>347</v>
      </c>
      <c r="AM234">
        <v>0</v>
      </c>
      <c r="AN234">
        <v>0</v>
      </c>
      <c r="AO234">
        <v>0</v>
      </c>
      <c r="AP234">
        <v>0</v>
      </c>
      <c r="AQ234">
        <v>0</v>
      </c>
      <c r="AR234">
        <v>0</v>
      </c>
      <c r="AS234">
        <v>0</v>
      </c>
      <c r="AT234">
        <v>0</v>
      </c>
      <c r="AU234">
        <v>0</v>
      </c>
      <c r="AV234">
        <v>0</v>
      </c>
      <c r="AW234">
        <v>0</v>
      </c>
      <c r="AX234">
        <v>0</v>
      </c>
      <c r="AY234">
        <v>0</v>
      </c>
      <c r="AZ234">
        <v>0</v>
      </c>
    </row>
    <row r="235" spans="1:52" x14ac:dyDescent="0.3">
      <c r="A235">
        <v>531</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row>
    <row r="236" spans="1:52" x14ac:dyDescent="0.3">
      <c r="A236">
        <v>61</v>
      </c>
      <c r="D236">
        <v>0</v>
      </c>
      <c r="E236">
        <v>0</v>
      </c>
      <c r="F236">
        <v>0</v>
      </c>
      <c r="G236">
        <v>0</v>
      </c>
      <c r="H236">
        <v>0</v>
      </c>
      <c r="I236">
        <v>0</v>
      </c>
      <c r="J236">
        <v>0</v>
      </c>
      <c r="K236">
        <v>98.37</v>
      </c>
      <c r="L236">
        <v>0</v>
      </c>
      <c r="M236">
        <v>0</v>
      </c>
      <c r="N236">
        <v>0</v>
      </c>
      <c r="O236">
        <v>0</v>
      </c>
      <c r="P236">
        <v>0</v>
      </c>
      <c r="Q236">
        <v>0</v>
      </c>
      <c r="R236">
        <v>0</v>
      </c>
      <c r="S236">
        <v>0</v>
      </c>
      <c r="T236">
        <v>0</v>
      </c>
      <c r="U236">
        <v>0</v>
      </c>
      <c r="V236">
        <v>0</v>
      </c>
      <c r="W236">
        <v>0</v>
      </c>
      <c r="X236">
        <v>98.79</v>
      </c>
      <c r="Y236">
        <v>0</v>
      </c>
      <c r="Z236">
        <v>0</v>
      </c>
      <c r="AA236">
        <v>0</v>
      </c>
      <c r="AB236">
        <v>0</v>
      </c>
      <c r="AC236">
        <v>0</v>
      </c>
      <c r="AD236">
        <v>0</v>
      </c>
      <c r="AE236">
        <v>0</v>
      </c>
      <c r="AF236">
        <v>0</v>
      </c>
      <c r="AG236">
        <v>0</v>
      </c>
      <c r="AH236">
        <v>0</v>
      </c>
      <c r="AI236">
        <v>99.37</v>
      </c>
      <c r="AJ236">
        <v>0</v>
      </c>
      <c r="AK236">
        <v>0</v>
      </c>
      <c r="AL236">
        <v>99.75</v>
      </c>
      <c r="AM236">
        <v>0</v>
      </c>
      <c r="AN236">
        <v>0</v>
      </c>
      <c r="AO236">
        <v>0</v>
      </c>
      <c r="AP236">
        <v>0</v>
      </c>
      <c r="AQ236">
        <v>0</v>
      </c>
      <c r="AR236">
        <v>0</v>
      </c>
      <c r="AS236">
        <v>0</v>
      </c>
      <c r="AT236">
        <v>0</v>
      </c>
      <c r="AU236">
        <v>0</v>
      </c>
      <c r="AV236">
        <v>0</v>
      </c>
      <c r="AW236">
        <v>0</v>
      </c>
      <c r="AX236">
        <v>0</v>
      </c>
      <c r="AY236">
        <v>0</v>
      </c>
      <c r="AZ236">
        <v>0</v>
      </c>
    </row>
    <row r="237" spans="1:52" x14ac:dyDescent="0.3">
      <c r="A237">
        <v>102</v>
      </c>
      <c r="D237">
        <v>0</v>
      </c>
      <c r="E237">
        <v>0</v>
      </c>
      <c r="F237">
        <v>0</v>
      </c>
      <c r="G237">
        <v>0</v>
      </c>
      <c r="H237">
        <v>0</v>
      </c>
      <c r="I237">
        <v>0</v>
      </c>
      <c r="J237">
        <v>0</v>
      </c>
      <c r="K237">
        <v>98.28</v>
      </c>
      <c r="L237">
        <v>0</v>
      </c>
      <c r="M237">
        <v>0</v>
      </c>
      <c r="N237">
        <v>0</v>
      </c>
      <c r="O237">
        <v>0</v>
      </c>
      <c r="P237">
        <v>0</v>
      </c>
      <c r="Q237">
        <v>0</v>
      </c>
      <c r="R237">
        <v>0</v>
      </c>
      <c r="S237">
        <v>0</v>
      </c>
      <c r="T237">
        <v>0</v>
      </c>
      <c r="U237">
        <v>0</v>
      </c>
      <c r="V237">
        <v>0</v>
      </c>
      <c r="W237">
        <v>0</v>
      </c>
      <c r="X237">
        <v>98.68</v>
      </c>
      <c r="Y237">
        <v>0</v>
      </c>
      <c r="Z237">
        <v>0</v>
      </c>
      <c r="AA237">
        <v>0</v>
      </c>
      <c r="AB237">
        <v>0</v>
      </c>
      <c r="AC237">
        <v>0</v>
      </c>
      <c r="AD237">
        <v>0</v>
      </c>
      <c r="AE237">
        <v>0</v>
      </c>
      <c r="AF237">
        <v>0</v>
      </c>
      <c r="AG237">
        <v>0</v>
      </c>
      <c r="AH237">
        <v>0</v>
      </c>
      <c r="AI237">
        <v>99.25</v>
      </c>
      <c r="AJ237">
        <v>0</v>
      </c>
      <c r="AK237">
        <v>0</v>
      </c>
      <c r="AL237">
        <v>99.72</v>
      </c>
      <c r="AM237">
        <v>0</v>
      </c>
      <c r="AN237">
        <v>0</v>
      </c>
      <c r="AO237">
        <v>0</v>
      </c>
      <c r="AP237">
        <v>0</v>
      </c>
      <c r="AQ237">
        <v>0</v>
      </c>
      <c r="AR237">
        <v>0</v>
      </c>
      <c r="AS237">
        <v>0</v>
      </c>
      <c r="AT237">
        <v>0</v>
      </c>
      <c r="AU237">
        <v>0</v>
      </c>
      <c r="AV237">
        <v>0</v>
      </c>
      <c r="AW237">
        <v>0</v>
      </c>
      <c r="AX237">
        <v>0</v>
      </c>
      <c r="AY237">
        <v>0</v>
      </c>
      <c r="AZ237">
        <v>0</v>
      </c>
    </row>
    <row r="238" spans="1:52" x14ac:dyDescent="0.3">
      <c r="A238">
        <v>103</v>
      </c>
      <c r="D238">
        <v>0</v>
      </c>
      <c r="E238">
        <v>0</v>
      </c>
      <c r="F238">
        <v>0</v>
      </c>
      <c r="G238">
        <v>0</v>
      </c>
      <c r="H238">
        <v>0</v>
      </c>
      <c r="I238">
        <v>0</v>
      </c>
      <c r="J238">
        <v>0</v>
      </c>
      <c r="K238">
        <v>100</v>
      </c>
      <c r="L238">
        <v>0</v>
      </c>
      <c r="M238">
        <v>0</v>
      </c>
      <c r="N238">
        <v>0</v>
      </c>
      <c r="O238">
        <v>0</v>
      </c>
      <c r="P238">
        <v>0</v>
      </c>
      <c r="Q238">
        <v>0</v>
      </c>
      <c r="R238">
        <v>0</v>
      </c>
      <c r="S238">
        <v>0</v>
      </c>
      <c r="T238">
        <v>0</v>
      </c>
      <c r="U238">
        <v>0</v>
      </c>
      <c r="V238">
        <v>0</v>
      </c>
      <c r="W238">
        <v>0</v>
      </c>
      <c r="X238">
        <v>100</v>
      </c>
      <c r="Y238">
        <v>0</v>
      </c>
      <c r="Z238">
        <v>0</v>
      </c>
      <c r="AA238">
        <v>0</v>
      </c>
      <c r="AB238">
        <v>0</v>
      </c>
      <c r="AC238">
        <v>0</v>
      </c>
      <c r="AD238">
        <v>0</v>
      </c>
      <c r="AE238">
        <v>0</v>
      </c>
      <c r="AF238">
        <v>0</v>
      </c>
      <c r="AG238">
        <v>0</v>
      </c>
      <c r="AH238">
        <v>0</v>
      </c>
      <c r="AI238">
        <v>100</v>
      </c>
      <c r="AJ238">
        <v>0</v>
      </c>
      <c r="AK238">
        <v>0</v>
      </c>
      <c r="AL238">
        <v>100</v>
      </c>
      <c r="AM238">
        <v>0</v>
      </c>
      <c r="AN238">
        <v>0</v>
      </c>
      <c r="AO238">
        <v>0</v>
      </c>
      <c r="AP238">
        <v>0</v>
      </c>
      <c r="AQ238">
        <v>0</v>
      </c>
      <c r="AR238">
        <v>0</v>
      </c>
      <c r="AS238">
        <v>0</v>
      </c>
      <c r="AT238">
        <v>0</v>
      </c>
      <c r="AU238">
        <v>0</v>
      </c>
      <c r="AV238">
        <v>0</v>
      </c>
      <c r="AW238">
        <v>0</v>
      </c>
      <c r="AX238">
        <v>0</v>
      </c>
      <c r="AY238">
        <v>0</v>
      </c>
      <c r="AZ238">
        <v>0</v>
      </c>
    </row>
    <row r="239" spans="1:52" x14ac:dyDescent="0.3">
      <c r="A239">
        <v>544</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row>
    <row r="240" spans="1:52" x14ac:dyDescent="0.3">
      <c r="A240">
        <v>545</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1.6999999999999999E-3</v>
      </c>
      <c r="AM240">
        <v>0</v>
      </c>
      <c r="AN240">
        <v>0</v>
      </c>
      <c r="AO240">
        <v>0</v>
      </c>
      <c r="AP240">
        <v>0</v>
      </c>
      <c r="AQ240">
        <v>0</v>
      </c>
      <c r="AR240">
        <v>0</v>
      </c>
      <c r="AS240">
        <v>0</v>
      </c>
      <c r="AT240">
        <v>0</v>
      </c>
      <c r="AU240">
        <v>0</v>
      </c>
      <c r="AV240">
        <v>0</v>
      </c>
      <c r="AW240">
        <v>0</v>
      </c>
      <c r="AX240">
        <v>0</v>
      </c>
      <c r="AY240">
        <v>0</v>
      </c>
      <c r="AZ240">
        <v>0</v>
      </c>
    </row>
    <row r="241" spans="1:52" x14ac:dyDescent="0.3">
      <c r="D241" t="e">
        <v>#N/A</v>
      </c>
      <c r="E241" t="e">
        <v>#N/A</v>
      </c>
      <c r="F241" t="e">
        <v>#N/A</v>
      </c>
      <c r="G241" t="e">
        <v>#N/A</v>
      </c>
      <c r="H241" t="e">
        <v>#N/A</v>
      </c>
      <c r="I241" t="e">
        <v>#N/A</v>
      </c>
      <c r="J241" t="e">
        <v>#N/A</v>
      </c>
      <c r="K241" t="e">
        <v>#N/A</v>
      </c>
      <c r="L241" t="e">
        <v>#N/A</v>
      </c>
      <c r="M241" t="e">
        <v>#N/A</v>
      </c>
      <c r="N241" t="e">
        <v>#N/A</v>
      </c>
      <c r="O241" t="e">
        <v>#N/A</v>
      </c>
      <c r="P241" t="e">
        <v>#N/A</v>
      </c>
      <c r="Q241" t="e">
        <v>#N/A</v>
      </c>
      <c r="R241" t="e">
        <v>#N/A</v>
      </c>
      <c r="S241" t="e">
        <v>#N/A</v>
      </c>
      <c r="T241" t="e">
        <v>#N/A</v>
      </c>
      <c r="U241" t="e">
        <v>#N/A</v>
      </c>
      <c r="V241" t="e">
        <v>#N/A</v>
      </c>
      <c r="W241" t="e">
        <v>#N/A</v>
      </c>
      <c r="X241" t="e">
        <v>#N/A</v>
      </c>
      <c r="Y241" t="e">
        <v>#N/A</v>
      </c>
      <c r="Z241" t="e">
        <v>#N/A</v>
      </c>
      <c r="AA241" t="e">
        <v>#N/A</v>
      </c>
      <c r="AB241" t="e">
        <v>#N/A</v>
      </c>
      <c r="AC241" t="e">
        <v>#N/A</v>
      </c>
      <c r="AD241" t="e">
        <v>#N/A</v>
      </c>
      <c r="AE241" t="e">
        <v>#N/A</v>
      </c>
      <c r="AF241" t="e">
        <v>#N/A</v>
      </c>
      <c r="AG241" t="e">
        <v>#N/A</v>
      </c>
      <c r="AH241" t="e">
        <v>#N/A</v>
      </c>
      <c r="AI241" t="e">
        <v>#N/A</v>
      </c>
      <c r="AJ241" t="e">
        <v>#N/A</v>
      </c>
      <c r="AK241" t="e">
        <v>#N/A</v>
      </c>
      <c r="AL241" t="e">
        <v>#N/A</v>
      </c>
      <c r="AM241" t="e">
        <v>#N/A</v>
      </c>
      <c r="AN241" t="e">
        <v>#N/A</v>
      </c>
      <c r="AO241" t="e">
        <v>#N/A</v>
      </c>
      <c r="AP241" t="e">
        <v>#N/A</v>
      </c>
      <c r="AQ241" t="e">
        <v>#N/A</v>
      </c>
      <c r="AR241" t="e">
        <v>#N/A</v>
      </c>
      <c r="AS241" t="e">
        <v>#N/A</v>
      </c>
      <c r="AT241" t="e">
        <v>#N/A</v>
      </c>
      <c r="AU241" t="e">
        <v>#N/A</v>
      </c>
      <c r="AV241" t="e">
        <v>#N/A</v>
      </c>
      <c r="AW241" t="e">
        <v>#N/A</v>
      </c>
      <c r="AX241" t="e">
        <v>#N/A</v>
      </c>
      <c r="AY241" t="e">
        <v>#N/A</v>
      </c>
      <c r="AZ241" t="e">
        <v>#N/A</v>
      </c>
    </row>
    <row r="242" spans="1:52" x14ac:dyDescent="0.3">
      <c r="A242">
        <v>620</v>
      </c>
      <c r="D242">
        <v>2</v>
      </c>
      <c r="E242">
        <v>2</v>
      </c>
      <c r="F242">
        <v>2</v>
      </c>
      <c r="G242">
        <v>2</v>
      </c>
      <c r="H242">
        <v>2</v>
      </c>
      <c r="I242">
        <v>1</v>
      </c>
      <c r="J242">
        <v>2</v>
      </c>
      <c r="K242">
        <v>1</v>
      </c>
      <c r="L242">
        <v>0</v>
      </c>
      <c r="M242">
        <v>2</v>
      </c>
      <c r="N242">
        <v>2</v>
      </c>
      <c r="O242">
        <v>0</v>
      </c>
      <c r="P242">
        <v>1</v>
      </c>
      <c r="Q242">
        <v>2</v>
      </c>
      <c r="R242">
        <v>2</v>
      </c>
      <c r="S242">
        <v>2</v>
      </c>
      <c r="T242">
        <v>2</v>
      </c>
      <c r="U242">
        <v>1</v>
      </c>
      <c r="V242">
        <v>2</v>
      </c>
      <c r="W242">
        <v>2</v>
      </c>
      <c r="X242">
        <v>2</v>
      </c>
      <c r="Y242">
        <v>1</v>
      </c>
      <c r="Z242">
        <v>2</v>
      </c>
      <c r="AA242">
        <v>2</v>
      </c>
      <c r="AB242">
        <v>2</v>
      </c>
      <c r="AC242">
        <v>2</v>
      </c>
      <c r="AD242">
        <v>2</v>
      </c>
      <c r="AE242">
        <v>2</v>
      </c>
      <c r="AF242">
        <v>1</v>
      </c>
      <c r="AG242">
        <v>1</v>
      </c>
      <c r="AH242">
        <v>1</v>
      </c>
      <c r="AI242">
        <v>2</v>
      </c>
      <c r="AJ242">
        <v>2</v>
      </c>
      <c r="AK242">
        <v>0</v>
      </c>
      <c r="AL242">
        <v>2</v>
      </c>
      <c r="AM242">
        <v>2</v>
      </c>
      <c r="AN242">
        <v>2</v>
      </c>
      <c r="AO242">
        <v>2</v>
      </c>
      <c r="AP242">
        <v>2</v>
      </c>
      <c r="AQ242">
        <v>2</v>
      </c>
      <c r="AR242">
        <v>1</v>
      </c>
      <c r="AS242">
        <v>2</v>
      </c>
      <c r="AT242">
        <v>0</v>
      </c>
      <c r="AU242">
        <v>1</v>
      </c>
      <c r="AV242">
        <v>2</v>
      </c>
      <c r="AW242">
        <v>0</v>
      </c>
      <c r="AX242">
        <v>2</v>
      </c>
      <c r="AY242">
        <v>2</v>
      </c>
      <c r="AZ242">
        <v>2</v>
      </c>
    </row>
  </sheetData>
  <sheetProtection algorithmName="SHA-512" hashValue="aK4vqJarr9bNfteiCDwuXMEdcPIe0PhPYuh6i7KcztR9fTPUiS+k26pyr6NajdzstBKo41nMgjS3GA375u3SIw==" saltValue="XPY3hL6qsT9CZ7a7Q2PX3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Instructions</vt:lpstr>
      <vt:lpstr>Unit Data from Audit Worksheet</vt:lpstr>
      <vt:lpstr>TD Info Completed by Auditor</vt:lpstr>
      <vt:lpstr>Import</vt:lpstr>
      <vt:lpstr>Performance  Indicators Print</vt:lpstr>
      <vt:lpstr>RSS</vt:lpstr>
      <vt:lpstr>UAL</vt:lpstr>
      <vt:lpstr>Formula for unit data</vt:lpstr>
      <vt:lpstr>Unit Data</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2022-10-21T16:57:39Z</cp:lastPrinted>
  <dcterms:created xsi:type="dcterms:W3CDTF">2011-03-11T21:05:05Z</dcterms:created>
  <dcterms:modified xsi:type="dcterms:W3CDTF">2023-06-28T18:40:15Z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