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Burke Jim\DHHS worksheets\2025 Audits\DSS\"/>
    </mc:Choice>
  </mc:AlternateContent>
  <xr:revisionPtr revIDLastSave="0" documentId="13_ncr:1_{3246709B-FBE1-4919-ADEA-200AD38483E0}" xr6:coauthVersionLast="47" xr6:coauthVersionMax="47" xr10:uidLastSave="{00000000-0000-0000-0000-000000000000}"/>
  <bookViews>
    <workbookView xWindow="-120" yWindow="-120" windowWidth="29040" windowHeight="15720" activeTab="1" xr2:uid="{41B86003-F57A-4056-9852-C7AB52B57C0A}"/>
  </bookViews>
  <sheets>
    <sheet name="Instructions" sheetId="3" r:id="rId1"/>
    <sheet name="WC302 Input" sheetId="1" r:id="rId2"/>
    <sheet name="SEFSA" sheetId="2" r:id="rId3"/>
  </sheets>
  <definedNames>
    <definedName name="_xlnm.Print_Area" localSheetId="1">'WC302 Input'!$A$1:$D$104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7" i="1" l="1"/>
  <c r="G67" i="1"/>
  <c r="F67" i="1"/>
  <c r="E67" i="1"/>
  <c r="H61" i="1"/>
  <c r="G61" i="1"/>
  <c r="F61" i="1"/>
  <c r="E61" i="1"/>
  <c r="H59" i="1"/>
  <c r="G59" i="1"/>
  <c r="F59" i="1"/>
  <c r="E59" i="1"/>
  <c r="H57" i="1"/>
  <c r="G57" i="1"/>
  <c r="F57" i="1"/>
  <c r="E57" i="1"/>
  <c r="H47" i="1"/>
  <c r="G47" i="1"/>
  <c r="F47" i="1"/>
  <c r="E47" i="1"/>
  <c r="H43" i="1"/>
  <c r="G43" i="1"/>
  <c r="F43" i="1"/>
  <c r="E43" i="1"/>
  <c r="H36" i="1"/>
  <c r="G36" i="1"/>
  <c r="F36" i="1"/>
  <c r="E36" i="1"/>
  <c r="H34" i="1"/>
  <c r="G34" i="1"/>
  <c r="F34" i="1"/>
  <c r="E34" i="1"/>
  <c r="H32" i="1"/>
  <c r="G32" i="1"/>
  <c r="F32" i="1"/>
  <c r="E32" i="1"/>
  <c r="H21" i="1"/>
  <c r="G21" i="1"/>
  <c r="F21" i="1"/>
  <c r="E21" i="1"/>
  <c r="H19" i="1"/>
  <c r="G19" i="1"/>
  <c r="F19" i="1"/>
  <c r="E19" i="1"/>
  <c r="H17" i="1"/>
  <c r="G17" i="1"/>
  <c r="F17" i="1"/>
  <c r="E17" i="1"/>
  <c r="H12" i="1"/>
  <c r="G12" i="1"/>
  <c r="F12" i="1"/>
  <c r="E12" i="1"/>
  <c r="H9" i="1"/>
  <c r="G9" i="1"/>
  <c r="F9" i="1"/>
  <c r="E9" i="1"/>
  <c r="O104" i="2" l="1"/>
  <c r="O86" i="2"/>
  <c r="D77" i="1"/>
  <c r="M93" i="2" s="1"/>
  <c r="C77" i="1"/>
  <c r="K93" i="2" s="1"/>
  <c r="C18" i="1"/>
  <c r="C20" i="1"/>
  <c r="C22" i="1"/>
  <c r="C23" i="1"/>
  <c r="C24" i="1"/>
  <c r="C25" i="1"/>
  <c r="C26" i="1"/>
  <c r="C27" i="1"/>
  <c r="C28" i="1"/>
  <c r="C29" i="1"/>
  <c r="C30" i="1"/>
  <c r="C31" i="1"/>
  <c r="C33" i="1"/>
  <c r="C35" i="1"/>
  <c r="D18" i="1"/>
  <c r="D20" i="1"/>
  <c r="M30" i="2" s="1"/>
  <c r="C4" i="1" l="1"/>
  <c r="K17" i="2" s="1"/>
  <c r="C5" i="1"/>
  <c r="C6" i="1"/>
  <c r="C7" i="1"/>
  <c r="C8" i="1"/>
  <c r="D4" i="1"/>
  <c r="M17" i="2" s="1"/>
  <c r="D5" i="1"/>
  <c r="D6" i="1"/>
  <c r="D7" i="1"/>
  <c r="D8" i="1"/>
  <c r="A1" i="2"/>
  <c r="M19" i="2" l="1"/>
  <c r="M20" i="2" s="1"/>
  <c r="K19" i="2"/>
  <c r="H104" i="1"/>
  <c r="K12" i="1"/>
  <c r="I12" i="1"/>
  <c r="D103" i="1"/>
  <c r="M85" i="2" s="1"/>
  <c r="C103" i="1"/>
  <c r="K85" i="2" s="1"/>
  <c r="D70" i="1"/>
  <c r="M77" i="2" s="1"/>
  <c r="L12" i="1"/>
  <c r="J12" i="1"/>
  <c r="O20" i="2"/>
  <c r="C11" i="1"/>
  <c r="M128" i="2"/>
  <c r="K128" i="2"/>
  <c r="O62" i="2"/>
  <c r="L78" i="1"/>
  <c r="K78" i="1"/>
  <c r="J78" i="1"/>
  <c r="I78" i="1"/>
  <c r="H78" i="1"/>
  <c r="G78" i="1"/>
  <c r="F78" i="1"/>
  <c r="E78" i="1"/>
  <c r="L67" i="1"/>
  <c r="K67" i="1"/>
  <c r="J67" i="1"/>
  <c r="I67" i="1"/>
  <c r="L61" i="1"/>
  <c r="K61" i="1"/>
  <c r="J61" i="1"/>
  <c r="I61" i="1"/>
  <c r="L59" i="1"/>
  <c r="K59" i="1"/>
  <c r="J59" i="1"/>
  <c r="I59" i="1"/>
  <c r="L57" i="1" l="1"/>
  <c r="K57" i="1"/>
  <c r="J57" i="1"/>
  <c r="I57" i="1"/>
  <c r="L47" i="1"/>
  <c r="K47" i="1"/>
  <c r="J47" i="1"/>
  <c r="I47" i="1"/>
  <c r="L43" i="1"/>
  <c r="K43" i="1"/>
  <c r="J43" i="1"/>
  <c r="I43" i="1"/>
  <c r="L36" i="1"/>
  <c r="K36" i="1"/>
  <c r="J36" i="1"/>
  <c r="I36" i="1"/>
  <c r="L34" i="1"/>
  <c r="K34" i="1"/>
  <c r="J34" i="1"/>
  <c r="I34" i="1"/>
  <c r="L32" i="1"/>
  <c r="K32" i="1"/>
  <c r="J32" i="1"/>
  <c r="I32" i="1"/>
  <c r="L21" i="1"/>
  <c r="K21" i="1"/>
  <c r="J21" i="1"/>
  <c r="I21" i="1"/>
  <c r="L19" i="1"/>
  <c r="K19" i="1"/>
  <c r="J19" i="1"/>
  <c r="I19" i="1"/>
  <c r="L17" i="1"/>
  <c r="K17" i="1"/>
  <c r="J17" i="1"/>
  <c r="I17" i="1"/>
  <c r="L9" i="1"/>
  <c r="K9" i="1"/>
  <c r="J9" i="1"/>
  <c r="I9" i="1"/>
  <c r="L104" i="1"/>
  <c r="K104" i="1"/>
  <c r="J104" i="1"/>
  <c r="I104" i="1"/>
  <c r="G104" i="1"/>
  <c r="F104" i="1"/>
  <c r="E104" i="1"/>
  <c r="D99" i="1"/>
  <c r="M84" i="2" s="1"/>
  <c r="C99" i="1"/>
  <c r="K84" i="2" s="1"/>
  <c r="D41" i="1"/>
  <c r="C41" i="1"/>
  <c r="D74" i="1"/>
  <c r="C74" i="1"/>
  <c r="K92" i="2" s="1"/>
  <c r="D75" i="1"/>
  <c r="M76" i="2" s="1"/>
  <c r="C75" i="1"/>
  <c r="K76" i="2" s="1"/>
  <c r="C70" i="1"/>
  <c r="D45" i="1"/>
  <c r="C45" i="1"/>
  <c r="H79" i="1" l="1"/>
  <c r="H106" i="1" s="1"/>
  <c r="K79" i="1"/>
  <c r="K106" i="1" s="1"/>
  <c r="L79" i="1"/>
  <c r="J79" i="1"/>
  <c r="J106" i="1" s="1"/>
  <c r="F79" i="1"/>
  <c r="F106" i="1" s="1"/>
  <c r="I79" i="1"/>
  <c r="I106" i="1" s="1"/>
  <c r="G79" i="1"/>
  <c r="G106" i="1" s="1"/>
  <c r="E79" i="1"/>
  <c r="E106" i="1" s="1"/>
  <c r="D16" i="1"/>
  <c r="C16" i="1"/>
  <c r="D15" i="1"/>
  <c r="C15" i="1"/>
  <c r="C62" i="1"/>
  <c r="D102" i="1"/>
  <c r="M79" i="2" s="1"/>
  <c r="C102" i="1"/>
  <c r="K79" i="2" s="1"/>
  <c r="D101" i="1"/>
  <c r="M80" i="2" s="1"/>
  <c r="C101" i="1"/>
  <c r="K80" i="2" s="1"/>
  <c r="D100" i="1"/>
  <c r="C100" i="1"/>
  <c r="D98" i="1"/>
  <c r="M102" i="2" s="1"/>
  <c r="C98" i="1"/>
  <c r="K102" i="2" s="1"/>
  <c r="D97" i="1"/>
  <c r="M83" i="2" s="1"/>
  <c r="C97" i="1"/>
  <c r="K83" i="2" s="1"/>
  <c r="D96" i="1"/>
  <c r="M81" i="2" s="1"/>
  <c r="C96" i="1"/>
  <c r="K81" i="2" s="1"/>
  <c r="D95" i="1"/>
  <c r="M82" i="2" s="1"/>
  <c r="C95" i="1"/>
  <c r="K82" i="2" s="1"/>
  <c r="D94" i="1"/>
  <c r="C94" i="1"/>
  <c r="D84" i="1"/>
  <c r="C84" i="1"/>
  <c r="D83" i="1"/>
  <c r="C83" i="1"/>
  <c r="D82" i="1"/>
  <c r="C82" i="1"/>
  <c r="D85" i="1"/>
  <c r="C85" i="1"/>
  <c r="D86" i="1"/>
  <c r="C86" i="1"/>
  <c r="D91" i="1"/>
  <c r="C91" i="1"/>
  <c r="D90" i="1"/>
  <c r="C90" i="1"/>
  <c r="D89" i="1"/>
  <c r="C89" i="1"/>
  <c r="D88" i="1"/>
  <c r="C88" i="1"/>
  <c r="D87" i="1"/>
  <c r="C87" i="1"/>
  <c r="D92" i="1"/>
  <c r="M124" i="2" s="1"/>
  <c r="C92" i="1"/>
  <c r="K124" i="2" s="1"/>
  <c r="D93" i="1"/>
  <c r="C93" i="1"/>
  <c r="D73" i="1"/>
  <c r="D72" i="1"/>
  <c r="D71" i="1"/>
  <c r="D69" i="1"/>
  <c r="D68" i="1"/>
  <c r="D76" i="1"/>
  <c r="M75" i="2" s="1"/>
  <c r="D11" i="1"/>
  <c r="D10" i="1"/>
  <c r="D14" i="1"/>
  <c r="D13" i="1"/>
  <c r="D19" i="1"/>
  <c r="D21" i="1"/>
  <c r="D31" i="1"/>
  <c r="D30" i="1"/>
  <c r="D29" i="1"/>
  <c r="D28" i="1"/>
  <c r="D27" i="1"/>
  <c r="D26" i="1"/>
  <c r="M33" i="2" s="1"/>
  <c r="D25" i="1"/>
  <c r="D24" i="1"/>
  <c r="D23" i="1"/>
  <c r="D22" i="1"/>
  <c r="D33" i="1"/>
  <c r="D35" i="1"/>
  <c r="D36" i="1" s="1"/>
  <c r="D42" i="1"/>
  <c r="D40" i="1"/>
  <c r="D39" i="1"/>
  <c r="D38" i="1"/>
  <c r="D37" i="1"/>
  <c r="D46" i="1"/>
  <c r="D44" i="1"/>
  <c r="D56" i="1"/>
  <c r="D55" i="1"/>
  <c r="D54" i="1"/>
  <c r="D53" i="1"/>
  <c r="D52" i="1"/>
  <c r="D51" i="1"/>
  <c r="D50" i="1"/>
  <c r="D49" i="1"/>
  <c r="D48" i="1"/>
  <c r="D58" i="1"/>
  <c r="D59" i="1" s="1"/>
  <c r="D60" i="1"/>
  <c r="D61" i="1" s="1"/>
  <c r="D66" i="1"/>
  <c r="D65" i="1"/>
  <c r="D64" i="1"/>
  <c r="D63" i="1"/>
  <c r="D62" i="1"/>
  <c r="C73" i="1"/>
  <c r="C72" i="1"/>
  <c r="C71" i="1"/>
  <c r="K77" i="2" s="1"/>
  <c r="C69" i="1"/>
  <c r="K74" i="2" s="1"/>
  <c r="C68" i="1"/>
  <c r="C76" i="1"/>
  <c r="K75" i="2" s="1"/>
  <c r="C10" i="1"/>
  <c r="C12" i="1" s="1"/>
  <c r="C14" i="1"/>
  <c r="C13" i="1"/>
  <c r="C19" i="1"/>
  <c r="C21" i="1"/>
  <c r="C34" i="1"/>
  <c r="C36" i="1"/>
  <c r="C42" i="1"/>
  <c r="C40" i="1"/>
  <c r="C39" i="1"/>
  <c r="C38" i="1"/>
  <c r="C37" i="1"/>
  <c r="C46" i="1"/>
  <c r="C44" i="1"/>
  <c r="C56" i="1"/>
  <c r="C55" i="1"/>
  <c r="C54" i="1"/>
  <c r="C53" i="1"/>
  <c r="C52" i="1"/>
  <c r="C51" i="1"/>
  <c r="C50" i="1"/>
  <c r="C49" i="1"/>
  <c r="C48" i="1"/>
  <c r="C58" i="1"/>
  <c r="C59" i="1" s="1"/>
  <c r="C60" i="1"/>
  <c r="C61" i="1" s="1"/>
  <c r="C66" i="1"/>
  <c r="C65" i="1"/>
  <c r="C64" i="1"/>
  <c r="C63" i="1"/>
  <c r="L106" i="1"/>
  <c r="M92" i="2" l="1"/>
  <c r="M91" i="2"/>
  <c r="M58" i="2"/>
  <c r="M32" i="2"/>
  <c r="D34" i="1"/>
  <c r="M40" i="2"/>
  <c r="M23" i="2"/>
  <c r="M34" i="2"/>
  <c r="M35" i="2" s="1"/>
  <c r="M22" i="2"/>
  <c r="C47" i="1"/>
  <c r="D67" i="1"/>
  <c r="C78" i="1"/>
  <c r="C67" i="1"/>
  <c r="C43" i="1"/>
  <c r="D78" i="1"/>
  <c r="C17" i="1"/>
  <c r="D47" i="1"/>
  <c r="D57" i="1"/>
  <c r="C57" i="1"/>
  <c r="D43" i="1"/>
  <c r="D12" i="1"/>
  <c r="C32" i="1"/>
  <c r="D32" i="1"/>
  <c r="D17" i="1"/>
  <c r="D9" i="1"/>
  <c r="C9" i="1"/>
  <c r="K123" i="2"/>
  <c r="M123" i="2"/>
  <c r="D104" i="1"/>
  <c r="C104" i="1"/>
  <c r="K23" i="2"/>
  <c r="K25" i="2"/>
  <c r="A147" i="2"/>
  <c r="A149" i="2" s="1"/>
  <c r="A151" i="2" s="1"/>
  <c r="D79" i="1" l="1"/>
  <c r="D106" i="1" s="1"/>
  <c r="C79" i="1"/>
  <c r="A153" i="2"/>
  <c r="A155" i="2" s="1"/>
  <c r="A157" i="2" s="1"/>
  <c r="A159" i="2" s="1"/>
  <c r="O48" i="2"/>
  <c r="O44" i="2"/>
  <c r="M131" i="2" l="1"/>
  <c r="K126" i="2"/>
  <c r="P62" i="2"/>
  <c r="N62" i="2"/>
  <c r="O35" i="2"/>
  <c r="O28" i="2"/>
  <c r="M101" i="2" l="1"/>
  <c r="K101" i="2"/>
  <c r="M99" i="2"/>
  <c r="K99" i="2"/>
  <c r="M98" i="2"/>
  <c r="K98" i="2"/>
  <c r="M97" i="2"/>
  <c r="K97" i="2"/>
  <c r="M96" i="2"/>
  <c r="K96" i="2"/>
  <c r="M95" i="2"/>
  <c r="K95" i="2"/>
  <c r="M100" i="2"/>
  <c r="K100" i="2"/>
  <c r="M47" i="2"/>
  <c r="K47" i="2"/>
  <c r="K91" i="2"/>
  <c r="M74" i="2"/>
  <c r="M90" i="2"/>
  <c r="M29" i="2"/>
  <c r="M43" i="2"/>
  <c r="M44" i="2" s="1"/>
  <c r="M55" i="2"/>
  <c r="M61" i="2"/>
  <c r="M60" i="2"/>
  <c r="M46" i="2"/>
  <c r="M67" i="2"/>
  <c r="K90" i="2"/>
  <c r="K29" i="2"/>
  <c r="K30" i="2"/>
  <c r="K40" i="2"/>
  <c r="K43" i="2"/>
  <c r="K44" i="2" s="1"/>
  <c r="K55" i="2"/>
  <c r="K58" i="2"/>
  <c r="K61" i="2"/>
  <c r="K60" i="2"/>
  <c r="K46" i="2"/>
  <c r="K67" i="2"/>
  <c r="M48" i="2" l="1"/>
  <c r="M25" i="2"/>
  <c r="K33" i="2"/>
  <c r="K34" i="2"/>
  <c r="K48" i="2"/>
  <c r="K22" i="2"/>
  <c r="K20" i="2"/>
  <c r="M59" i="2"/>
  <c r="M62" i="2" s="1"/>
  <c r="K26" i="2"/>
  <c r="K27" i="2"/>
  <c r="K32" i="2"/>
  <c r="M27" i="2"/>
  <c r="M26" i="2"/>
  <c r="K59" i="2"/>
  <c r="K62" i="2" s="1"/>
  <c r="M69" i="2"/>
  <c r="K69" i="2"/>
  <c r="K35" i="2" l="1"/>
  <c r="M28" i="2"/>
  <c r="M70" i="2" s="1"/>
  <c r="M86" i="2" s="1"/>
  <c r="C106" i="1"/>
  <c r="K28" i="2"/>
  <c r="K70" i="2" l="1"/>
  <c r="K86" i="2" s="1"/>
  <c r="K104" i="2" s="1"/>
  <c r="C108" i="1" s="1"/>
  <c r="C110" i="1" s="1"/>
  <c r="M104" i="2"/>
  <c r="D108" i="1" s="1"/>
  <c r="D110" i="1" s="1"/>
</calcChain>
</file>

<file path=xl/sharedStrings.xml><?xml version="1.0" encoding="utf-8"?>
<sst xmlns="http://schemas.openxmlformats.org/spreadsheetml/2006/main" count="410" uniqueCount="255">
  <si>
    <t>MAC</t>
  </si>
  <si>
    <t>Medical Assistance Adminstration</t>
  </si>
  <si>
    <t>Medical Transportation Adminstration</t>
  </si>
  <si>
    <t>State County / Special Assistance</t>
  </si>
  <si>
    <t>NC Health Choice / NCHC / MIC1</t>
  </si>
  <si>
    <t>Links</t>
  </si>
  <si>
    <t>Adult Day Care</t>
  </si>
  <si>
    <t>Adult Day Care Over 60</t>
  </si>
  <si>
    <t>Adult Protection Services</t>
  </si>
  <si>
    <t>APS Essent SVC/APS ARPAs</t>
  </si>
  <si>
    <t>CPS TANF to SSBG</t>
  </si>
  <si>
    <t>In-Home Services</t>
  </si>
  <si>
    <t>In-Home Services Over 60</t>
  </si>
  <si>
    <t>SSBG Other SVCS &amp; TRNG</t>
  </si>
  <si>
    <t>Title IV-E Adoption/Off TRN</t>
  </si>
  <si>
    <t>Title IV-E Optional Adopt TRN 5</t>
  </si>
  <si>
    <t>Title IV-E Admin Foster Care</t>
  </si>
  <si>
    <t>Title IV-E CPS</t>
  </si>
  <si>
    <t>Title IV-E Foster Care TRN</t>
  </si>
  <si>
    <t>Title IV-E Foster Care /Off TRN</t>
  </si>
  <si>
    <t>Perm Plan SVC &amp; ADM</t>
  </si>
  <si>
    <t>CCDF</t>
  </si>
  <si>
    <t>Crisis Intervention PY RE</t>
  </si>
  <si>
    <t>Crisis Intervention PYMTS</t>
  </si>
  <si>
    <t>LIHWAP Adm</t>
  </si>
  <si>
    <t>LIHWAP ARP</t>
  </si>
  <si>
    <t>LIHWAP ARP Adm</t>
  </si>
  <si>
    <t>LIHWAP CAA</t>
  </si>
  <si>
    <t>Low Income Energy Admin</t>
  </si>
  <si>
    <t>Low Income Home Energy AS</t>
  </si>
  <si>
    <t>Title IV-D Adminstration</t>
  </si>
  <si>
    <t>Work First Admin.</t>
  </si>
  <si>
    <t>Work First Services</t>
  </si>
  <si>
    <t>Comm Resp-Admin</t>
  </si>
  <si>
    <t>Family Preservation</t>
  </si>
  <si>
    <t>FNS ARPA Funds</t>
  </si>
  <si>
    <t>Food Stamp Admin</t>
  </si>
  <si>
    <t>Refuge Assistance Adminstration</t>
  </si>
  <si>
    <t>Food Stamp E&amp;T &amp; Depend C</t>
  </si>
  <si>
    <t>Food Stamp Fraud Admin</t>
  </si>
  <si>
    <t>St Child Welfare/CPS/CS LD</t>
  </si>
  <si>
    <t>County Funded Programs</t>
  </si>
  <si>
    <t>DCD Smart Start</t>
  </si>
  <si>
    <t>Foster Care</t>
  </si>
  <si>
    <t>Independent Living Transition</t>
  </si>
  <si>
    <t>Title IV-E Adopt &amp; Vendor &amp; Gua</t>
  </si>
  <si>
    <t>Title IV-E Family Foster Max</t>
  </si>
  <si>
    <t>Title IV-E FC &amp; Extend Max</t>
  </si>
  <si>
    <t>Title IV-E FC &amp; Extend Reg</t>
  </si>
  <si>
    <t>Title IV-E Max Level III</t>
  </si>
  <si>
    <t>Refugee Assistance Payment</t>
  </si>
  <si>
    <t>PEAF</t>
  </si>
  <si>
    <t>SP Children Adopt Promation</t>
  </si>
  <si>
    <t>TANF Payments and Penalties</t>
  </si>
  <si>
    <t>CWS Adopt, Vendor, Guard</t>
  </si>
  <si>
    <t>Extended FC/Max Non IV-E</t>
  </si>
  <si>
    <t>SC/SA Domiciliary Care</t>
  </si>
  <si>
    <t>SFHF Maximization</t>
  </si>
  <si>
    <t>State Foster Home</t>
  </si>
  <si>
    <t>F/C At Risk Max</t>
  </si>
  <si>
    <t>Foster Care AT RISK</t>
  </si>
  <si>
    <t>N/A</t>
  </si>
  <si>
    <t>Federal</t>
  </si>
  <si>
    <t>State</t>
  </si>
  <si>
    <t>APS Essent SVCS</t>
  </si>
  <si>
    <t>Asst.</t>
  </si>
  <si>
    <t>List No.</t>
  </si>
  <si>
    <t>(CFDA)</t>
  </si>
  <si>
    <t>Food Stamp E&amp;T</t>
  </si>
  <si>
    <t>Program Description</t>
  </si>
  <si>
    <t>DSS - WC302 Last FY (Accrual)</t>
  </si>
  <si>
    <t>DSS - WC302 Report (Cash)</t>
  </si>
  <si>
    <t>DSS - WC302 Curr FY (Accrual)</t>
  </si>
  <si>
    <t>AFDC Payments and Penalties</t>
  </si>
  <si>
    <t>Total Public Assistance</t>
  </si>
  <si>
    <t>Title IV-E Adoption</t>
  </si>
  <si>
    <t>Energy Assistance Private Grant</t>
  </si>
  <si>
    <t>Temporary Assistance for Needy Families</t>
  </si>
  <si>
    <t xml:space="preserve"> </t>
  </si>
  <si>
    <t>to be reported on SEFSA</t>
  </si>
  <si>
    <t xml:space="preserve">  SCHEDULE OF EXPENDITURES OF FEDERAL AND STATE AWARDS</t>
  </si>
  <si>
    <t>State/</t>
  </si>
  <si>
    <t>Pass-through</t>
  </si>
  <si>
    <t>(Direct &amp;</t>
  </si>
  <si>
    <t>Provided</t>
  </si>
  <si>
    <t>Grantor/Pass-through</t>
  </si>
  <si>
    <t>Assistance</t>
  </si>
  <si>
    <t>Grantor's</t>
  </si>
  <si>
    <t>Pass-through)</t>
  </si>
  <si>
    <t>to</t>
  </si>
  <si>
    <t>Grantor/Program Title</t>
  </si>
  <si>
    <t>Listing No.</t>
  </si>
  <si>
    <t>Number</t>
  </si>
  <si>
    <t>Expenditures</t>
  </si>
  <si>
    <t>Subrecipients</t>
  </si>
  <si>
    <t>1(a)</t>
  </si>
  <si>
    <t>1(a)(b)</t>
  </si>
  <si>
    <t>1(c)</t>
  </si>
  <si>
    <t>1(c),2</t>
  </si>
  <si>
    <t>1(d)</t>
  </si>
  <si>
    <t>1(e)</t>
  </si>
  <si>
    <t>Federal Awards:</t>
  </si>
  <si>
    <t>U.S. Dept. of Agriculture</t>
  </si>
  <si>
    <t>Passed-through the N.C. Dept. of Health and Human Services:</t>
  </si>
  <si>
    <t>Division of  Social Services:</t>
  </si>
  <si>
    <t>Administration:</t>
  </si>
  <si>
    <r>
      <t xml:space="preserve">SNAP Cluster </t>
    </r>
    <r>
      <rPr>
        <vertAlign val="superscript"/>
        <sz val="10"/>
        <rFont val="Arial"/>
        <family val="2"/>
      </rPr>
      <t>3</t>
    </r>
    <r>
      <rPr>
        <sz val="10"/>
        <rFont val="Arial"/>
        <family val="2"/>
      </rPr>
      <t xml:space="preserve"> </t>
    </r>
    <r>
      <rPr>
        <vertAlign val="superscript"/>
        <sz val="10"/>
        <rFont val="Arial"/>
        <family val="2"/>
      </rPr>
      <t>4</t>
    </r>
  </si>
  <si>
    <t>State Administrative Matching Grants for the</t>
  </si>
  <si>
    <t>XXXX</t>
  </si>
  <si>
    <t>Division of Social Services</t>
  </si>
  <si>
    <r>
      <t>TANF - Work First</t>
    </r>
    <r>
      <rPr>
        <vertAlign val="superscript"/>
        <sz val="10"/>
        <rFont val="Arial"/>
        <family val="2"/>
      </rPr>
      <t xml:space="preserve"> 3</t>
    </r>
  </si>
  <si>
    <r>
      <t>Total Foster Care and Adoption Cluster</t>
    </r>
    <r>
      <rPr>
        <vertAlign val="superscript"/>
        <sz val="10"/>
        <rFont val="Arial"/>
        <family val="2"/>
      </rPr>
      <t xml:space="preserve"> 9</t>
    </r>
  </si>
  <si>
    <t>Child Support Enforcement</t>
  </si>
  <si>
    <t>Low-Income Home Energy Assistance:</t>
  </si>
  <si>
    <t>Division of Child Development and Early Education:</t>
  </si>
  <si>
    <t>Subsidized Child Care</t>
  </si>
  <si>
    <t>Division of Social Services:</t>
  </si>
  <si>
    <t>Stephanie Tubbs Jones Child Welfare Services Program:</t>
  </si>
  <si>
    <t>- Adoption Subsidy - Benefit Payments</t>
  </si>
  <si>
    <t>- Permanency Planning - Families for Kids</t>
  </si>
  <si>
    <t>Division of Health Benefits:</t>
  </si>
  <si>
    <r>
      <t>Medicaid Cluster</t>
    </r>
    <r>
      <rPr>
        <u/>
        <vertAlign val="superscript"/>
        <sz val="10"/>
        <rFont val="Arial"/>
        <family val="2"/>
      </rPr>
      <t xml:space="preserve"> 3 4 </t>
    </r>
  </si>
  <si>
    <t>State Awards:</t>
  </si>
  <si>
    <t>Administration</t>
  </si>
  <si>
    <t>Smart Start</t>
  </si>
  <si>
    <t>Direct Benefit Payments</t>
  </si>
  <si>
    <t>State Foster Home Fund (SFHF) Maximization</t>
  </si>
  <si>
    <t>Foster Care at Risk Maximization</t>
  </si>
  <si>
    <t>Extended Foster Care Maximization Non IV-E programs</t>
  </si>
  <si>
    <t>Total Division of Social Service</t>
  </si>
  <si>
    <t>Notes to the Schedule of Expenditures of Federal and State Financial Awards:</t>
  </si>
  <si>
    <t>Expenditures reported in the SEFSA are reported on the modified accrual basis of accounting.  Such expenditures are recognized following the cost principles contained in Uniform Guidance, wherein certain types of expenditures are not allowable or are limited as to reimbursement.</t>
  </si>
  <si>
    <t>Carolina County has elected not to use the 10-percent de minimis indirect cost rate as allowed under the Uniform Guidance.</t>
  </si>
  <si>
    <t>Program Title</t>
  </si>
  <si>
    <t>The following are clustered by the NC Department of Health and Human Services and are treated separately for state audit requirement purposes:  Foster Care and Adoption</t>
  </si>
  <si>
    <t>The amounts listed below were paid directly to individual recipients by the State from federal and State moneys. County personnel are involved with certain functions, primarily eligibility determinations that cause benefit payments to be issued by the State. These amounts disclose this additional aid to County recipients that do not appear in the basic financial statements because they are not revenues and expenditures of the County.</t>
  </si>
  <si>
    <t>Supplemental Nutrition Assistance Program</t>
  </si>
  <si>
    <t>Adoption Assistance</t>
  </si>
  <si>
    <t>Child Care and Development Block Grant</t>
  </si>
  <si>
    <t>Child Care and Development Fund Mandatory/Match</t>
  </si>
  <si>
    <t>Foster Care - Title IV-E</t>
  </si>
  <si>
    <t>Medical Assistance Program</t>
  </si>
  <si>
    <t>Children's Health Insurance Program</t>
  </si>
  <si>
    <t>Child Welfare Services Adoption</t>
  </si>
  <si>
    <t>State / County Special Assistance program</t>
  </si>
  <si>
    <t>Notes to the preparer:</t>
  </si>
  <si>
    <t>1.  (a)</t>
  </si>
  <si>
    <t xml:space="preserve">Assistance Listing title and No. has replaced CFDA, effective Nov. 12, 2020 (Guidance for Grants and Agreements, Federal Register 8/13/2020).  Assistance Listing titles and numbers (ALN) can be found at www.SAM.gov.  Both terms are presented for explanatory purposes. </t>
  </si>
  <si>
    <t xml:space="preserve">     (b) </t>
  </si>
  <si>
    <r>
      <t xml:space="preserve">If the ALN (CFDA No.) is missing, the Uniform Guidance recommends providing another identifying number.  The AICPA's </t>
    </r>
    <r>
      <rPr>
        <i/>
        <sz val="10"/>
        <rFont val="Arial"/>
        <family val="2"/>
      </rPr>
      <t xml:space="preserve">Audit Guide - Government Auditing Standards and Single Audits </t>
    </r>
    <r>
      <rPr>
        <sz val="10"/>
        <rFont val="Arial"/>
        <family val="2"/>
      </rPr>
      <t>paragraph 7.14</t>
    </r>
    <r>
      <rPr>
        <i/>
        <sz val="10"/>
        <rFont val="Arial"/>
        <family val="2"/>
      </rPr>
      <t xml:space="preserve"> </t>
    </r>
    <r>
      <rPr>
        <sz val="10"/>
        <rFont val="Arial"/>
        <family val="2"/>
      </rPr>
      <t xml:space="preserve">states as a best practice that the preparer of the SEFSA use the reporting format prescribe by the Federal Audit Clearinghouse (FAC).  If the granting agency is known, but the three digit extension is unknown, the auditor should use the two digit Agency prefix followed by a U and a two digit number, such as 01, representing all awards for that program.  If necessary, a second program can be represented by 02.  For example, unknown HHS programs can be 93.U01, 93U02, etc.   </t>
    </r>
  </si>
  <si>
    <t xml:space="preserve">     (c)</t>
  </si>
  <si>
    <t xml:space="preserve">Uniform Guidance requires an identifying number assigned by the pass-through entity to be included.  If there is not a number provided on this illustrative schedule, the agency has not recommended an identifying number to be used, so one is not included on Carolina County's SEFSA.  </t>
  </si>
  <si>
    <t xml:space="preserve">     (d)</t>
  </si>
  <si>
    <t>State and local matching expenditures should be reflected in the appropriate columns.  Amounts listed are examples only and not representative of actual programs.  Reporting of local expenditures are not required.</t>
  </si>
  <si>
    <t xml:space="preserve">     (e)</t>
  </si>
  <si>
    <t>Total amount provided to subrecipients from each federal or State program should be presented on the face of schedule in accordance with the Uniform Guidance.  Previously, this could be presented as a footnote.  If there are no funds passed to subrecipients, this column is not necessary.</t>
  </si>
  <si>
    <t>If federal and State moneys cannot be segregated, a statement to that effect should be indicated on this schedule, and the expenditures should be presented under the federal column.</t>
  </si>
  <si>
    <t xml:space="preserve">The Office of State Auditors has determined that the direct benefit payments (i.e. payments for programs in which the County Department of Social Services (DSS) determines eligibility and the benefits are paid directly by the state to the participant) should only be reflected on the State’s Schedule of Expenditures of Federal Awards (SEFA). Therefore, these direct benefit payments will NOT be shown on the County’s Schedule of Expenditures of Federal and State Awards (SEFSA).  Programs with direct benefit payments that are affected include:  Medical Assistance (93.778), Children's Health Insurance Program (93.767), Temporary Assistance to Needy Families, Work First (93.558), Women, Infants, and Children (10.557), Adoption Assistance (93.659), Supplemental Nutrition Assistance Program (10.561) Subsidized Child Care, and State/County Special Assistance for Adults. </t>
  </si>
  <si>
    <t xml:space="preserve">The name of the cluster of program and individual program(s) within the cluster are to be shown on the face of the schedule.  The federal agency name and pass-through entity must also be provided (2 CFR 200.510(b)(1)).  There must be a total for the cluster (2 CFR 200.510(b)(3)).  </t>
  </si>
  <si>
    <t xml:space="preserve">When a nonfederal entity has incurred expenditures under only one program within a cluster of programs, the name of the cluster of programs is required to be provided on the SEFSA, along with the program name (refer to the document 2 CFR FAQ OMB 5/3/2021).  </t>
  </si>
  <si>
    <t>When a federal or State program is listed separate and have the same Assistance Listing number, there must be a total.</t>
  </si>
  <si>
    <t>All financial assistance listed in 2 CFR 200.502(a), including noncash assistance, must go onto the schedule.</t>
  </si>
  <si>
    <t xml:space="preserve">Each cluster should be considered one program for determining major programs in accordance with OMB Uniform Guidance.  Federal clusters and programs are to be treated separately from State programs for federal audited purpose.   </t>
  </si>
  <si>
    <t>The AICPA has informed State and Local Government Finance Division that OMB requires cluster of programs presented in Part 5 of OMB Compliance Supplement be separated from the portion clustered by a State Agency.  There should be a total for each part and also a note explaining the State cluster.</t>
  </si>
  <si>
    <t>This note is included to meet the requirement of OMB Uniform Guidance that the SEFSA include notes that describe the significant accounting polices used in preparing the SEFSA.  This example is taken from AG:GAS/SA modified for the requirements of reporting on the State Single Audit Implementation Act.</t>
  </si>
  <si>
    <t>2 CRF 200.510(b)(6) requires a note whether or not the auditee elected to use the 10% de minimis cost rate as covered in §200.414 Indirect (F&amp;A) costs.  Refer to §200.414 for an explanation of the de minimis cost rate.</t>
  </si>
  <si>
    <t>LIEAP ARPA</t>
  </si>
  <si>
    <t>LIEAP ARPA Adm</t>
  </si>
  <si>
    <t xml:space="preserve">MaryLee Allen Promoting Safe and Stable Families Program </t>
  </si>
  <si>
    <t>Weatherization Assistance and Heating and Air Repair</t>
  </si>
  <si>
    <t>COVID - 19 Weatherization Assistance and Heating and Air Repair</t>
  </si>
  <si>
    <t>Crisis Intervention Program</t>
  </si>
  <si>
    <t>Social Service Block Grant - Other Service and Training</t>
  </si>
  <si>
    <t>Adult Care Home Case Management/Specialty</t>
  </si>
  <si>
    <t>Social Services Block Grant</t>
  </si>
  <si>
    <t>State In Home Service Fund</t>
  </si>
  <si>
    <t>State Adult Day Care</t>
  </si>
  <si>
    <t>State Child Protective Services</t>
  </si>
  <si>
    <t>Refugee and Entrant Assistance State / Replacement Designee Administered Programs</t>
  </si>
  <si>
    <t>Energy Assistance Private Grants</t>
  </si>
  <si>
    <t>County Admin and Services</t>
  </si>
  <si>
    <t>Public Assistance</t>
  </si>
  <si>
    <t>Total County Adm and Services and Public Assistance</t>
  </si>
  <si>
    <t>COVID-19 - State Adult Day Care</t>
  </si>
  <si>
    <t>Total Administrative Services</t>
  </si>
  <si>
    <t>Total Adm Services and Public Asst.</t>
  </si>
  <si>
    <t>State Child Welfare - State Protective Services</t>
  </si>
  <si>
    <t>The bottom of the SEFSA in the SEFSA tab has a “Total County Adm and Services and Public Assistance” amount that should tie to the spreadsheet.</t>
  </si>
  <si>
    <t>Instructions for Completing the DHHS-DSS Spreadsheet</t>
  </si>
  <si>
    <r>
      <rPr>
        <b/>
        <sz val="11"/>
        <color theme="1"/>
        <rFont val="Arial"/>
        <family val="2"/>
      </rPr>
      <t>Direct Benefit Payments:</t>
    </r>
    <r>
      <rPr>
        <sz val="11"/>
        <color theme="1"/>
        <rFont val="Arial"/>
        <family val="2"/>
      </rPr>
      <t xml:space="preserve">  The WC302 reports include Public Assistance amounts, which are payments made directly to beneficiaries.  Per the Office of State Auditors’ recommendations, amounts paid by the County to the beneficiaries are to be reported on the SEFSA.  Public Assistance payments paid by the State are not to be reported, even though the County determined eligibility for these payments.  Public Assistance amounts reported on the WC302, paid by the County to beneficiaries, are presented on the SEFSA tab as federal or State expenditures, such as Adoption and Foster Care.  Public Assistance amounts paid by the State, such as TANF (93.558), are not reported as expenditures on the SEFSA.  </t>
    </r>
  </si>
  <si>
    <r>
      <t>Adoption Assistance</t>
    </r>
    <r>
      <rPr>
        <vertAlign val="superscript"/>
        <sz val="10"/>
        <rFont val="Arial"/>
        <family val="2"/>
      </rPr>
      <t xml:space="preserve"> </t>
    </r>
  </si>
  <si>
    <t>Foster Care - Title IV-E - Benefit Payments</t>
  </si>
  <si>
    <r>
      <t>Child Care Development Fund Cluster</t>
    </r>
    <r>
      <rPr>
        <sz val="10"/>
        <rFont val="Arial"/>
        <family val="2"/>
      </rPr>
      <t xml:space="preserve">: </t>
    </r>
    <r>
      <rPr>
        <vertAlign val="superscript"/>
        <sz val="10"/>
        <rFont val="Arial"/>
        <family val="2"/>
      </rPr>
      <t xml:space="preserve"> 3 4 5</t>
    </r>
  </si>
  <si>
    <r>
      <t>Total Low-Income Home Energy Assistance</t>
    </r>
    <r>
      <rPr>
        <vertAlign val="superscript"/>
        <sz val="10"/>
        <color rgb="FF0000FF"/>
        <rFont val="Arial"/>
        <family val="2"/>
      </rPr>
      <t xml:space="preserve"> 6</t>
    </r>
  </si>
  <si>
    <t>John H. Chafee Foster Care Program for Successful Transition to Adulthood</t>
  </si>
  <si>
    <t>Administrative and Services</t>
  </si>
  <si>
    <t>Benefit Payments</t>
  </si>
  <si>
    <r>
      <t>Total John H. Chafee Foster Care Program for Successful Transition to Adulthood</t>
    </r>
    <r>
      <rPr>
        <vertAlign val="superscript"/>
        <sz val="10"/>
        <rFont val="Arial"/>
        <family val="2"/>
      </rPr>
      <t xml:space="preserve"> 6</t>
    </r>
  </si>
  <si>
    <r>
      <t>Total Stephanie Tubbs Jones Child Welfare Services Program:</t>
    </r>
    <r>
      <rPr>
        <sz val="10"/>
        <color rgb="FF0000FF"/>
        <rFont val="Arial"/>
        <family val="2"/>
      </rPr>
      <t xml:space="preserve"> </t>
    </r>
    <r>
      <rPr>
        <vertAlign val="superscript"/>
        <sz val="10"/>
        <color rgb="FF0000FF"/>
        <rFont val="Arial"/>
        <family val="2"/>
      </rPr>
      <t>6</t>
    </r>
  </si>
  <si>
    <r>
      <t>Total Social Service Block Grant</t>
    </r>
    <r>
      <rPr>
        <vertAlign val="superscript"/>
        <sz val="10"/>
        <rFont val="Arial"/>
        <family val="2"/>
      </rPr>
      <t xml:space="preserve"> </t>
    </r>
    <r>
      <rPr>
        <sz val="10"/>
        <rFont val="Arial"/>
        <family val="2"/>
      </rPr>
      <t>(SSBG)</t>
    </r>
    <r>
      <rPr>
        <vertAlign val="superscript"/>
        <sz val="10"/>
        <color rgb="FF0000FF"/>
        <rFont val="Arial"/>
        <family val="2"/>
      </rPr>
      <t xml:space="preserve"> 6</t>
    </r>
  </si>
  <si>
    <r>
      <t>Note 1:  Basis of Presentation</t>
    </r>
    <r>
      <rPr>
        <b/>
        <vertAlign val="superscript"/>
        <sz val="10"/>
        <rFont val="Arial"/>
        <family val="2"/>
      </rPr>
      <t xml:space="preserve"> 10</t>
    </r>
  </si>
  <si>
    <r>
      <t xml:space="preserve">Note 2:  Summary of Significant Accounting Policies </t>
    </r>
    <r>
      <rPr>
        <b/>
        <vertAlign val="superscript"/>
        <sz val="10"/>
        <rFont val="Arial"/>
        <family val="2"/>
      </rPr>
      <t>10</t>
    </r>
  </si>
  <si>
    <r>
      <t xml:space="preserve">Note 3:  Indirect Cost Rate </t>
    </r>
    <r>
      <rPr>
        <b/>
        <vertAlign val="superscript"/>
        <sz val="10"/>
        <rFont val="Arial"/>
        <family val="2"/>
      </rPr>
      <t>11</t>
    </r>
  </si>
  <si>
    <r>
      <t xml:space="preserve">Note 4: Cluster of Programs </t>
    </r>
    <r>
      <rPr>
        <b/>
        <vertAlign val="superscript"/>
        <sz val="10"/>
        <rFont val="Arial"/>
        <family val="2"/>
      </rPr>
      <t>12</t>
    </r>
  </si>
  <si>
    <r>
      <t>Children's Health Insurance Program - N.C. Health Choice (Note 5)</t>
    </r>
    <r>
      <rPr>
        <sz val="10"/>
        <color rgb="FF0000FF"/>
        <rFont val="Arial"/>
        <family val="2"/>
      </rPr>
      <t xml:space="preserve"> </t>
    </r>
    <r>
      <rPr>
        <vertAlign val="superscript"/>
        <sz val="10"/>
        <color rgb="FF0000FF"/>
        <rFont val="Arial"/>
        <family val="2"/>
      </rPr>
      <t>3</t>
    </r>
  </si>
  <si>
    <r>
      <t>Medical Assistance Program (Note 5)</t>
    </r>
    <r>
      <rPr>
        <vertAlign val="superscript"/>
        <sz val="10"/>
        <rFont val="Arial"/>
        <family val="2"/>
      </rPr>
      <t xml:space="preserve"> 5</t>
    </r>
  </si>
  <si>
    <r>
      <t>Foster Care and Adoption Cluster (Note  4 and 5)</t>
    </r>
    <r>
      <rPr>
        <vertAlign val="superscript"/>
        <sz val="10"/>
        <rFont val="Arial"/>
        <family val="2"/>
      </rPr>
      <t xml:space="preserve">  3 4</t>
    </r>
    <r>
      <rPr>
        <sz val="10"/>
        <rFont val="Arial"/>
        <family val="2"/>
      </rPr>
      <t xml:space="preserve"> </t>
    </r>
    <r>
      <rPr>
        <vertAlign val="superscript"/>
        <sz val="10"/>
        <rFont val="Arial"/>
        <family val="2"/>
      </rPr>
      <t>10</t>
    </r>
  </si>
  <si>
    <r>
      <t>Child Care Development Mandatory and Matching Funds-Administration</t>
    </r>
    <r>
      <rPr>
        <vertAlign val="superscript"/>
        <sz val="10"/>
        <rFont val="Arial"/>
        <family val="2"/>
      </rPr>
      <t xml:space="preserve"> </t>
    </r>
    <r>
      <rPr>
        <vertAlign val="superscript"/>
        <sz val="10"/>
        <color rgb="FF0000FF"/>
        <rFont val="Arial"/>
        <family val="2"/>
      </rPr>
      <t>7</t>
    </r>
    <r>
      <rPr>
        <sz val="10"/>
        <rFont val="Arial"/>
        <family val="2"/>
      </rPr>
      <t xml:space="preserve">  (Note 5)</t>
    </r>
  </si>
  <si>
    <t>FOS./PAR. FING &amp; CRIME HIS</t>
  </si>
  <si>
    <t>SC/SA Certain Disabled PY</t>
  </si>
  <si>
    <t>Using the respective WC302, federal and State amounts located on the WC302 should be entered on the spreadsheet under the appropriate column.  Once the amounts on a WC302 are entered, the total amounts on the spreadsheet, under the light gray columns, should be compared to the respective WC302.  Total Administrative Services on the spreadsheet should be compared to “Subtotal Admin.  Services” on the WC302, and “Total Public Assistance” should be compared to “Subtotal Public Assistance.”  All the federal and State amounts reported on the WC302 for Administrative Services and Public Assistance should be accurately entered.  Amounts for each WC302 must be entered in the respective column.  Users are reminded that no data is to be entered in the first two columns, noted in light gray, since they contain formulas.</t>
  </si>
  <si>
    <t xml:space="preserve">If a WC302 for a particular County has a program that is not reported on the spreadsheet, this must be added.  Formulas may need to be adjusted on the SEFSA tab (refer to SEFSA below).  The user may contact our office, SLGFD@nctreasurer.com or 919-814-4281, for assistance.  </t>
  </si>
  <si>
    <t>Programs that have benefit payments that are paid by the State, listed under Public Assistance on the WC302, are not to be reported on the SEFSA.   For reconciling purposes, these amounts are included on a separate section on the SEFSA in tab SEFSA.  This section should not be included on the SEFSA.</t>
  </si>
  <si>
    <t>Adjustments / Reconciliations</t>
  </si>
  <si>
    <t xml:space="preserve">The last two columns on the spreadsheet, represented by the color rose, are to be used for adjustments due to analysis of actual expenditures and reconciling accounts.  Adjustments included in this column will be reflected in the 2003 Expenditures column noted in gray.  These columns do not represent the adjustments noted on the WC302s. </t>
  </si>
  <si>
    <r>
      <rPr>
        <b/>
        <sz val="11"/>
        <color theme="1"/>
        <rFont val="Arial"/>
        <family val="2"/>
      </rPr>
      <t xml:space="preserve">SEFSA:  </t>
    </r>
    <r>
      <rPr>
        <sz val="11"/>
        <color theme="1"/>
        <rFont val="Arial"/>
        <family val="2"/>
      </rPr>
      <t>Once the amounts have been entered on the spreadsheet and adjustments, as noted above, have been made to reflect actual expenditures, the SEFSA tab presents how these expenditures should be reported on the County’s SEFSA.  The cells on the SEFSA that represent expenditures for the programs have cell references to the spreadsheet to reflect the expenditures for the programs.  The SEFSA has the correct names of the federal programs, Assistance Listing Nos. (formerly CFDA Nos.), and State program/project names.  Programs listed on the WC302s that are required to be reported as “cluster of programs” are presented on the SEFSA as required by US Office of Management and Budget and the State Single Audit Act.</t>
    </r>
  </si>
  <si>
    <t>The LGC-DSS spreadsheet is designed to assist local County auditors in confirming amounts provided to County governments by DHHS and to assist Counties responsible in properly presenting the expenditures of financial assistance provided by DHHS-DSS on their Schedule of Expenditures of Federal and State Awards (SEFSA).  Once the LGS-DSS has been completed using guidance found in these instructions, the amounts provided do not necessarily reflect the actual expenditures incurred for the programs during the fiscal year.  Analysis of the expenditures on the completed LGC-DSS must be performed using other reports and data provided, such as the DSS 1571 and XS337, and balances reported in the County's reconciled subsidiary accounts.</t>
  </si>
  <si>
    <t>TANF TEA FOS CRE MAX</t>
  </si>
  <si>
    <t>TABF TEA FOSTER CARE</t>
  </si>
  <si>
    <t>The LGC-DSS spreadsheet has three tabs:  Instructions, WC302 input, and SEFSA.  The WC302 input spreadsheet has the Program Descriptions as they appear on the WC302's, along with the related CFDA # (Assistance Listing No.).  The columns noted in blue accent represent the federal and State amounts reported on the DSS WC302 (Cash).   The green accent columns represent the amounts reported on the DSS WC302 Current (Accrual), and light orange represents amounts reported on the DSS WC302 Last (Accrual).  Each cell in the columns noted in light gray contains formulas that report the expenditures based on the adjustments noted in the prior paragraph.  No date should be entered in the light gray columns.  The columns on the spreadsheet only include the “County Admin and Services” and “Public Assistance” Amounts.  County Admin Adjustments reported on the WC302's are not on the spreadsheet.  They usually are not material, and do not reflect the expenditures to be reported; therefore, the amounts are not to be reported on the spreadsheet.</t>
  </si>
  <si>
    <r>
      <rPr>
        <b/>
        <sz val="11"/>
        <color theme="1"/>
        <rFont val="Arial"/>
        <family val="2"/>
      </rPr>
      <t xml:space="preserve">IMPORTANT!: </t>
    </r>
    <r>
      <rPr>
        <sz val="11"/>
        <color theme="1"/>
        <rFont val="Arial"/>
        <family val="2"/>
      </rPr>
      <t xml:space="preserve"> The amounts reported on the LGC-DSS spreadsheets do not necessarily reflect the actual expenditures incurred by the County during the fiscal reporting year.  An analysis of the data on spreadsheet should be performed to identify amounts that may not reflect expenditures that were actually incurred.  This would include unusualy large amounts, especially if reported on the WC302 Accrual reports.  Also, “negative amounts” do not accurately reflect expenditures and further analysis may be required.  It is imperative that expenditure amounts be accurate so that auditors can determine Type A and B programs, and select programs required to be tested as major.  Also, DHHS will be reviewing these expenditures when they are reported on SEFSA's as part of their monitoring responsibility.  The last two columns can be used for adjustments.</t>
    </r>
  </si>
  <si>
    <t>Emergency PLMT FC</t>
  </si>
  <si>
    <t>Repatriation Program</t>
  </si>
  <si>
    <t>Wrk Frt Non Reimbursable</t>
  </si>
  <si>
    <t>Non-Allocating County Cos</t>
  </si>
  <si>
    <t>Pre Training CWS</t>
  </si>
  <si>
    <t>Title IV-E Adoption Training</t>
  </si>
  <si>
    <t>Foster Care Kinship</t>
  </si>
  <si>
    <t>State-Family Foster Max</t>
  </si>
  <si>
    <t xml:space="preserve">Total  </t>
  </si>
  <si>
    <t>Total</t>
  </si>
  <si>
    <r>
      <t xml:space="preserve">Note 5:  Benefit Payments Issued by the State </t>
    </r>
    <r>
      <rPr>
        <b/>
        <sz val="10"/>
        <color rgb="FFFF0000"/>
        <rFont val="Arial"/>
        <family val="2"/>
      </rPr>
      <t xml:space="preserve"> (Optional presentation - not required)</t>
    </r>
  </si>
  <si>
    <r>
      <t xml:space="preserve">Supplemental Nutrition Assistance Program. </t>
    </r>
    <r>
      <rPr>
        <vertAlign val="superscript"/>
        <sz val="10"/>
        <rFont val="Arial"/>
        <family val="2"/>
      </rPr>
      <t>5</t>
    </r>
  </si>
  <si>
    <t>COVID-19 State Administrative Matching Grants</t>
  </si>
  <si>
    <t>for the Supplemental Nutrition Assistance Program</t>
  </si>
  <si>
    <t>Total - SNAP</t>
  </si>
  <si>
    <t>Title IV-E Admin County Paid to Counties</t>
  </si>
  <si>
    <t>The following Programs with Public Assistance Payments listed on WC302s are not to be reported on SEFSAs:</t>
  </si>
  <si>
    <t xml:space="preserve">2025 Expenditures </t>
  </si>
  <si>
    <t xml:space="preserve">Period of July 2024 </t>
  </si>
  <si>
    <t>Period of July 2024 thru June 2025</t>
  </si>
  <si>
    <r>
      <t xml:space="preserve">  For the Year Ended June 30, </t>
    </r>
    <r>
      <rPr>
        <b/>
        <sz val="10"/>
        <color rgb="FF0000FF"/>
        <rFont val="Arial"/>
        <family val="2"/>
      </rPr>
      <t>2025</t>
    </r>
  </si>
  <si>
    <r>
      <t xml:space="preserve">The accompanying schedule of expenditures of federal and State awards (SEFSA) includes the federal and State grant activity of the Carolina County under the programs of the federal government and the State of North Carolina for the year ended June 30, </t>
    </r>
    <r>
      <rPr>
        <sz val="10"/>
        <color rgb="FF0000FF"/>
        <rFont val="Arial"/>
        <family val="2"/>
      </rPr>
      <t>2025</t>
    </r>
    <r>
      <rPr>
        <sz val="10"/>
        <rFont val="Arial"/>
        <family val="2"/>
      </rPr>
      <t>.  The information in this SEFSA is presented in accordance with the requirements of Title 2 US Code of Federal Regulations Part 200, Uniform Administrative Requirements, Cost Principles, and Audit Requirements for Federal Awards and the State Single Audit Implementation Act.  Because the Schedule presents only a selected portion of the operations of Carolina County, it is not intended to and does not present the financial position, changes in net position or cash flows of Carolina County.</t>
    </r>
  </si>
  <si>
    <t>ALN</t>
  </si>
  <si>
    <t>The LGC-DSS spreadsheet assumes that amounts reported on the WC302 are expenditures incurred in the prior month.  The DSS WC302 (Cash) Report reflects cash payments made by DHHS to the respective County during fiscal year 2025 for reimbursements of expenditures incurred by a County for DSS programs in the month prior.  There are two DSS WC302 Accrual reports, “Current” reflects cash payments made in July 2025 to reimburse June 2025 expenditures.  “Last” reflects payments made July 2024 for the June 2024 expenditures.  Once the data on the WC302's are entered onto the LGC-DSS spreadsheet in the correct columns, the spreadsheet has a column that will add the amounts on the “Curr” WC302 (June 2025 expenditures, paid in July 2025) to the DSS WC302 (Cash) Report and deducts the amounts on the “Last” WC302 (June 2024 expenditures, paid in July 2024).  The expenditures incurred during the FY 2025 are presented in one of the columns.</t>
  </si>
  <si>
    <t xml:space="preserve">DHHS posts the WC302 reports on their confirmation website late August or early September.  To complete the LGC-DSS spreadsheet, preparers should use the DSS WC302 reports found on the DHHS Confirmation Reports website. </t>
  </si>
  <si>
    <t>https://www.ncdhhs.gov/about/administrative-offices/office-controller/audit-confirmation-reports</t>
  </si>
  <si>
    <t xml:space="preserve">A link to the website can be found on the SLGFD website: </t>
  </si>
  <si>
    <t>https://www.nctreasurer.gov/divisions/state-and-local-government-finance</t>
  </si>
  <si>
    <t xml:space="preserve">At the bottom of the page, select “Access Compliance Supplements and Related Resources.” Select “NCDEQ, NC DHHS, NC DOT DST Reports” and select “NC DHHS Financial Assistance Resources.”  There is a link to DHHS Confirmation Reports as well as a link to the LGC-DSS spreadsheet and examples.  </t>
  </si>
  <si>
    <t>At DHHS Confirmation website, select the link to the year to be confirmed, State Fiscal Year 2024-2025.  Select the County (first option under Local Government Entity).  Under the next Column, “Reports,” scroll down and there are three reports needed to complete the LGC-DSS spreadsheet:  DSS WC 302 (Cash), DSS WC302 Curr (Accrual), and DSS WC302 Last (Accrual).  It may be necessary to print the three reports in order to enter data onto the spreadsheet.</t>
  </si>
  <si>
    <r>
      <t xml:space="preserve">The DSS WC 302 reports utilizes the North Carolina Financial System (NCFS).  There are no DSS WC302 reports from the NC Accounting System (NCAS).  </t>
    </r>
    <r>
      <rPr>
        <u/>
        <sz val="11"/>
        <color rgb="FF0000FF"/>
        <rFont val="Arial"/>
        <family val="2"/>
      </rPr>
      <t>All Counties are included on the spreadsheet, not individual spreadsheets</t>
    </r>
    <r>
      <rPr>
        <sz val="11"/>
        <color rgb="FF0000FF"/>
        <rFont val="Arial"/>
        <family val="2"/>
      </rPr>
      <t>.  A user of the LGC-DSS worksheets should isolate their unit of government on a DSS WC 302 report and delete all the rows of other units.</t>
    </r>
  </si>
  <si>
    <t>Work First Reimb</t>
  </si>
  <si>
    <t>Period of July 2025</t>
  </si>
  <si>
    <t>Wake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</si>
</sst>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_(* #,##0_);_(* \(#,##0\);_(* &quot;-&quot;??_);_(@_)"/>
    <numFmt numFmtId="166" formatCode="General_)"/>
    <numFmt numFmtId="167" formatCode="0."/>
    <numFmt numFmtId="168" formatCode="_(&quot;$&quot;* #,##0.00_);_(&quot;$&quot;* \(#,##0.00\);_(&quot;$&quot;* &quot;-&quot;_);_(@_)"/>
  </numFmts>
  <fonts count="3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9"/>
      <name val="Arial"/>
      <family val="2"/>
    </font>
    <font>
      <sz val="10"/>
      <name val="Arial"/>
      <family val="2"/>
    </font>
    <font>
      <sz val="10"/>
      <name val="Times New Roman"/>
      <family val="1"/>
    </font>
    <font>
      <sz val="10"/>
      <color rgb="FF0000FF"/>
      <name val="Arial"/>
      <family val="2"/>
    </font>
    <font>
      <b/>
      <sz val="10"/>
      <name val="Arial"/>
      <family val="2"/>
    </font>
    <font>
      <sz val="10"/>
      <name val="Courier"/>
      <family val="3"/>
    </font>
    <font>
      <u/>
      <sz val="9"/>
      <name val="Arial"/>
      <family val="2"/>
    </font>
    <font>
      <u/>
      <sz val="10"/>
      <name val="Arial"/>
      <family val="2"/>
    </font>
    <font>
      <u/>
      <sz val="10"/>
      <name val="Times New Roman"/>
      <family val="1"/>
    </font>
    <font>
      <sz val="8"/>
      <name val="Arial"/>
      <family val="2"/>
    </font>
    <font>
      <strike/>
      <sz val="10"/>
      <name val="Arial"/>
      <family val="2"/>
    </font>
    <font>
      <u/>
      <sz val="8"/>
      <name val="Arial"/>
      <family val="2"/>
    </font>
    <font>
      <b/>
      <sz val="10"/>
      <color rgb="FF0000FF"/>
      <name val="Arial"/>
      <family val="2"/>
    </font>
    <font>
      <vertAlign val="superscript"/>
      <sz val="10"/>
      <name val="Arial"/>
      <family val="2"/>
    </font>
    <font>
      <u/>
      <vertAlign val="superscript"/>
      <sz val="10"/>
      <name val="Arial"/>
      <family val="2"/>
    </font>
    <font>
      <vertAlign val="superscript"/>
      <sz val="10"/>
      <color rgb="FF0000FF"/>
      <name val="Arial"/>
      <family val="2"/>
    </font>
    <font>
      <b/>
      <vertAlign val="superscript"/>
      <sz val="10"/>
      <name val="Arial"/>
      <family val="2"/>
    </font>
    <font>
      <i/>
      <sz val="10"/>
      <name val="Arial"/>
      <family val="2"/>
    </font>
    <font>
      <sz val="10"/>
      <color theme="1"/>
      <name val="Arial"/>
      <family val="2"/>
    </font>
    <font>
      <sz val="11"/>
      <color rgb="FF0000FF"/>
      <name val="Arial"/>
      <family val="2"/>
    </font>
    <font>
      <b/>
      <sz val="10"/>
      <color rgb="FFFF0000"/>
      <name val="Arial"/>
      <family val="2"/>
    </font>
    <font>
      <u/>
      <sz val="11"/>
      <color theme="10"/>
      <name val="Calibri"/>
      <family val="2"/>
      <scheme val="minor"/>
    </font>
    <font>
      <sz val="11"/>
      <name val="Arial"/>
      <family val="2"/>
    </font>
    <font>
      <u/>
      <sz val="11"/>
      <color rgb="FF0000FF"/>
      <name val="Arial"/>
      <family val="2"/>
    </font>
    <font>
      <b/>
      <sz val="11"/>
      <name val="Arial"/>
      <family val="2"/>
    </font>
    <font>
      <b/>
      <sz val="12"/>
      <name val="Arial"/>
      <family val="2"/>
    </font>
    <font>
      <sz val="12"/>
      <name val="Arial"/>
      <family val="2"/>
    </font>
  </fonts>
  <fills count="10">
    <fill>
      <patternFill patternType="none"/>
    </fill>
    <fill>
      <patternFill patternType="gray125"/>
    </fill>
    <fill>
      <patternFill patternType="solid">
        <fgColor rgb="FFFFCC99"/>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CCCC"/>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diagonal/>
    </border>
    <border>
      <left/>
      <right/>
      <top style="thin">
        <color indexed="8"/>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166" fontId="9" fillId="0" borderId="0"/>
    <xf numFmtId="0" fontId="25" fillId="0" borderId="0" applyNumberFormat="0" applyFill="0" applyBorder="0" applyAlignment="0" applyProtection="0"/>
  </cellStyleXfs>
  <cellXfs count="271">
    <xf numFmtId="0" fontId="0" fillId="0" borderId="0" xfId="0"/>
    <xf numFmtId="0" fontId="2" fillId="0" borderId="0" xfId="0" applyFont="1"/>
    <xf numFmtId="164" fontId="2" fillId="0" borderId="0" xfId="0" applyNumberFormat="1" applyFont="1"/>
    <xf numFmtId="164" fontId="2" fillId="0" borderId="0" xfId="0" applyNumberFormat="1" applyFont="1" applyAlignment="1">
      <alignment horizontal="right"/>
    </xf>
    <xf numFmtId="43" fontId="2" fillId="5" borderId="8" xfId="1" applyFont="1" applyFill="1" applyBorder="1"/>
    <xf numFmtId="0" fontId="3" fillId="0" borderId="5" xfId="0" applyFont="1" applyBorder="1"/>
    <xf numFmtId="43" fontId="2" fillId="0" borderId="0" xfId="1" applyFont="1" applyFill="1" applyBorder="1"/>
    <xf numFmtId="43" fontId="2" fillId="0" borderId="5" xfId="1" applyFont="1" applyFill="1" applyBorder="1"/>
    <xf numFmtId="43" fontId="2" fillId="0" borderId="0" xfId="0" applyNumberFormat="1" applyFont="1"/>
    <xf numFmtId="0" fontId="5" fillId="0" borderId="0" xfId="0" applyFont="1"/>
    <xf numFmtId="0" fontId="5" fillId="0" borderId="0" xfId="0" applyFont="1" applyAlignment="1">
      <alignment vertical="top" wrapText="1"/>
    </xf>
    <xf numFmtId="0" fontId="6" fillId="0" borderId="0" xfId="0" applyFont="1"/>
    <xf numFmtId="0" fontId="7" fillId="0" borderId="0" xfId="0" applyFont="1"/>
    <xf numFmtId="0" fontId="5" fillId="0" borderId="0" xfId="0" applyFont="1" applyAlignment="1">
      <alignment wrapText="1"/>
    </xf>
    <xf numFmtId="0" fontId="5" fillId="0" borderId="0" xfId="0" applyFont="1"/>
    <xf numFmtId="166" fontId="5" fillId="0" borderId="0" xfId="0" applyNumberFormat="1" applyFont="1"/>
    <xf numFmtId="166" fontId="5" fillId="0" borderId="0" xfId="2" applyFont="1"/>
    <xf numFmtId="166" fontId="5" fillId="0" borderId="0" xfId="0" applyNumberFormat="1" applyFont="1" applyAlignment="1">
      <alignment horizontal="center"/>
    </xf>
    <xf numFmtId="166" fontId="5" fillId="0" borderId="0" xfId="2" applyFont="1" applyAlignment="1">
      <alignment horizontal="center"/>
    </xf>
    <xf numFmtId="166" fontId="4" fillId="0" borderId="0" xfId="2" applyFont="1"/>
    <xf numFmtId="166" fontId="4" fillId="0" borderId="0" xfId="2" applyFont="1" applyAlignment="1">
      <alignment horizontal="center"/>
    </xf>
    <xf numFmtId="166" fontId="4" fillId="0" borderId="0" xfId="2" applyFont="1" applyAlignment="1">
      <alignment horizontal="left"/>
    </xf>
    <xf numFmtId="166" fontId="10" fillId="0" borderId="0" xfId="2" applyFont="1" applyAlignment="1">
      <alignment horizontal="left"/>
    </xf>
    <xf numFmtId="0" fontId="5" fillId="0" borderId="5" xfId="0" applyFont="1" applyBorder="1" applyAlignment="1">
      <alignment horizontal="center"/>
    </xf>
    <xf numFmtId="166" fontId="10" fillId="0" borderId="0" xfId="2" applyFont="1" applyAlignment="1">
      <alignment horizontal="center"/>
    </xf>
    <xf numFmtId="166" fontId="5" fillId="0" borderId="0" xfId="2" applyFont="1" applyAlignment="1">
      <alignment horizontal="left"/>
    </xf>
    <xf numFmtId="164" fontId="5" fillId="0" borderId="0" xfId="2" applyNumberFormat="1" applyFont="1" applyAlignment="1">
      <alignment horizontal="center"/>
    </xf>
    <xf numFmtId="166" fontId="8" fillId="0" borderId="0" xfId="2" applyFont="1" applyAlignment="1">
      <alignment horizontal="left"/>
    </xf>
    <xf numFmtId="166" fontId="11" fillId="0" borderId="0" xfId="2" applyFont="1" applyAlignment="1">
      <alignment horizontal="left"/>
    </xf>
    <xf numFmtId="164" fontId="5" fillId="0" borderId="0" xfId="2" applyNumberFormat="1" applyFont="1"/>
    <xf numFmtId="166" fontId="5" fillId="0" borderId="0" xfId="2" applyFont="1"/>
    <xf numFmtId="166" fontId="5" fillId="0" borderId="0" xfId="2" applyFont="1" applyAlignment="1">
      <alignment horizontal="left" wrapText="1"/>
    </xf>
    <xf numFmtId="164" fontId="5" fillId="0" borderId="0" xfId="0" applyNumberFormat="1" applyFont="1" applyAlignment="1">
      <alignment horizontal="center"/>
    </xf>
    <xf numFmtId="166" fontId="5" fillId="6" borderId="0" xfId="2" applyFont="1" applyFill="1"/>
    <xf numFmtId="166" fontId="5" fillId="6" borderId="5" xfId="2" applyFont="1" applyFill="1" applyBorder="1" applyAlignment="1">
      <alignment horizontal="left"/>
    </xf>
    <xf numFmtId="166" fontId="5" fillId="6" borderId="5" xfId="2" applyFont="1" applyFill="1" applyBorder="1"/>
    <xf numFmtId="164" fontId="5" fillId="6" borderId="0" xfId="2" applyNumberFormat="1" applyFont="1" applyFill="1" applyAlignment="1">
      <alignment horizontal="center"/>
    </xf>
    <xf numFmtId="164" fontId="5" fillId="6" borderId="0" xfId="2" applyNumberFormat="1" applyFont="1" applyFill="1"/>
    <xf numFmtId="166" fontId="5" fillId="6" borderId="0" xfId="2" applyFont="1" applyFill="1" applyAlignment="1">
      <alignment horizontal="left"/>
    </xf>
    <xf numFmtId="166" fontId="14" fillId="0" borderId="0" xfId="2" applyFont="1"/>
    <xf numFmtId="166" fontId="5" fillId="5" borderId="0" xfId="2" applyFont="1" applyFill="1"/>
    <xf numFmtId="166" fontId="5" fillId="5" borderId="0" xfId="2" applyFont="1" applyFill="1" applyAlignment="1">
      <alignment horizontal="left"/>
    </xf>
    <xf numFmtId="164" fontId="5" fillId="5" borderId="0" xfId="2" applyNumberFormat="1" applyFont="1" applyFill="1" applyAlignment="1">
      <alignment horizontal="center"/>
    </xf>
    <xf numFmtId="166" fontId="11" fillId="5" borderId="0" xfId="2" applyFont="1" applyFill="1" applyAlignment="1">
      <alignment horizontal="left"/>
    </xf>
    <xf numFmtId="164" fontId="5" fillId="5" borderId="0" xfId="2" applyNumberFormat="1" applyFont="1" applyFill="1"/>
    <xf numFmtId="164" fontId="5" fillId="5" borderId="0" xfId="0" applyNumberFormat="1" applyFont="1" applyFill="1" applyAlignment="1">
      <alignment horizontal="center"/>
    </xf>
    <xf numFmtId="0" fontId="5" fillId="5" borderId="0" xfId="0" applyFont="1" applyFill="1"/>
    <xf numFmtId="0" fontId="5" fillId="0" borderId="0" xfId="0" quotePrefix="1" applyFont="1"/>
    <xf numFmtId="166" fontId="5" fillId="0" borderId="0" xfId="2" quotePrefix="1" applyFont="1" applyAlignment="1">
      <alignment horizontal="left"/>
    </xf>
    <xf numFmtId="0" fontId="0" fillId="0" borderId="0" xfId="0"/>
    <xf numFmtId="165" fontId="5" fillId="0" borderId="0" xfId="2" applyNumberFormat="1" applyFont="1"/>
    <xf numFmtId="166" fontId="7" fillId="0" borderId="0" xfId="2" applyFont="1" applyAlignment="1">
      <alignment horizontal="left"/>
    </xf>
    <xf numFmtId="166" fontId="5" fillId="0" borderId="5" xfId="0" applyNumberFormat="1" applyFont="1" applyBorder="1" applyAlignment="1">
      <alignment horizontal="left"/>
    </xf>
    <xf numFmtId="166" fontId="5" fillId="0" borderId="5" xfId="0" applyNumberFormat="1" applyFont="1" applyBorder="1"/>
    <xf numFmtId="42" fontId="5" fillId="0" borderId="5" xfId="0" applyNumberFormat="1" applyFont="1" applyBorder="1" applyAlignment="1">
      <alignment horizontal="right"/>
    </xf>
    <xf numFmtId="37" fontId="5" fillId="0" borderId="5" xfId="0" applyNumberFormat="1" applyFont="1" applyBorder="1"/>
    <xf numFmtId="166" fontId="8" fillId="0" borderId="0" xfId="0" applyNumberFormat="1" applyFont="1" applyAlignment="1">
      <alignment horizontal="left"/>
    </xf>
    <xf numFmtId="42" fontId="5" fillId="0" borderId="0" xfId="0" applyNumberFormat="1" applyFont="1" applyAlignment="1">
      <alignment horizontal="right"/>
    </xf>
    <xf numFmtId="37" fontId="5" fillId="0" borderId="0" xfId="0" applyNumberFormat="1" applyFont="1"/>
    <xf numFmtId="37" fontId="5" fillId="0" borderId="0" xfId="2" applyNumberFormat="1" applyFont="1"/>
    <xf numFmtId="167" fontId="8" fillId="0" borderId="0" xfId="0" applyNumberFormat="1" applyFont="1" applyAlignment="1">
      <alignment horizontal="left"/>
    </xf>
    <xf numFmtId="167" fontId="5" fillId="0" borderId="0" xfId="0" applyNumberFormat="1" applyFont="1" applyAlignment="1">
      <alignment horizontal="left" wrapText="1"/>
    </xf>
    <xf numFmtId="166" fontId="5" fillId="0" borderId="0" xfId="0" applyNumberFormat="1" applyFont="1" applyAlignment="1">
      <alignment wrapText="1"/>
    </xf>
    <xf numFmtId="0" fontId="5" fillId="0" borderId="0" xfId="0" applyFont="1" applyAlignment="1">
      <alignment horizontal="center" vertical="center" wrapText="1"/>
    </xf>
    <xf numFmtId="166" fontId="13" fillId="0" borderId="0" xfId="0" applyNumberFormat="1" applyFont="1" applyAlignment="1">
      <alignment wrapText="1"/>
    </xf>
    <xf numFmtId="166" fontId="15" fillId="0" borderId="0" xfId="2" applyFont="1" applyAlignment="1">
      <alignment horizontal="left"/>
    </xf>
    <xf numFmtId="166" fontId="13" fillId="0" borderId="0" xfId="2" applyFont="1"/>
    <xf numFmtId="164" fontId="15" fillId="0" borderId="0" xfId="2" applyNumberFormat="1" applyFont="1" applyAlignment="1">
      <alignment horizontal="center"/>
    </xf>
    <xf numFmtId="0" fontId="13" fillId="0" borderId="0" xfId="0" applyFont="1" applyAlignment="1">
      <alignment horizontal="center" vertical="center" wrapText="1"/>
    </xf>
    <xf numFmtId="166" fontId="13" fillId="0" borderId="0" xfId="0" applyNumberFormat="1" applyFont="1" applyAlignment="1">
      <alignment horizontal="center" wrapText="1"/>
    </xf>
    <xf numFmtId="0" fontId="0" fillId="0" borderId="0" xfId="0" applyAlignment="1">
      <alignment wrapText="1"/>
    </xf>
    <xf numFmtId="166" fontId="5" fillId="0" borderId="5" xfId="2" applyFont="1" applyBorder="1" applyAlignment="1">
      <alignment horizontal="left"/>
    </xf>
    <xf numFmtId="166" fontId="5" fillId="0" borderId="5" xfId="2" applyFont="1" applyBorder="1"/>
    <xf numFmtId="37" fontId="5" fillId="0" borderId="5" xfId="2" applyNumberFormat="1" applyFont="1" applyBorder="1"/>
    <xf numFmtId="166" fontId="5" fillId="0" borderId="0" xfId="2" applyFont="1" applyAlignment="1">
      <alignment horizontal="left" vertical="center"/>
    </xf>
    <xf numFmtId="166" fontId="5" fillId="0" borderId="0" xfId="2" applyFont="1" applyAlignment="1">
      <alignment horizontal="left" vertical="top"/>
    </xf>
    <xf numFmtId="167" fontId="5" fillId="0" borderId="0" xfId="2" applyNumberFormat="1" applyFont="1" applyAlignment="1">
      <alignment horizontal="left" vertical="center"/>
    </xf>
    <xf numFmtId="166" fontId="5" fillId="0" borderId="0" xfId="2" applyFont="1" applyAlignment="1">
      <alignment vertical="center"/>
    </xf>
    <xf numFmtId="166" fontId="5" fillId="0" borderId="0" xfId="2" applyFont="1" applyAlignment="1">
      <alignment vertical="center" wrapText="1"/>
    </xf>
    <xf numFmtId="0" fontId="6" fillId="0" borderId="0" xfId="0" applyFont="1" applyAlignment="1">
      <alignment vertical="center" wrapText="1"/>
    </xf>
    <xf numFmtId="0" fontId="0" fillId="0" borderId="0" xfId="0" applyAlignment="1">
      <alignment vertical="center" wrapText="1"/>
    </xf>
    <xf numFmtId="166" fontId="5" fillId="0" borderId="0" xfId="2" applyFont="1" applyAlignment="1">
      <alignment vertical="top" wrapText="1"/>
    </xf>
    <xf numFmtId="0" fontId="5" fillId="0" borderId="0" xfId="0" applyFont="1" applyAlignment="1">
      <alignment vertical="center" wrapText="1"/>
    </xf>
    <xf numFmtId="166" fontId="5" fillId="0" borderId="0" xfId="2" applyFont="1" applyAlignment="1">
      <alignment wrapText="1"/>
    </xf>
    <xf numFmtId="0" fontId="13" fillId="0" borderId="0" xfId="0" applyFont="1" applyAlignment="1">
      <alignment wrapText="1"/>
    </xf>
    <xf numFmtId="166" fontId="5" fillId="0" borderId="0" xfId="2" applyFont="1" applyAlignment="1">
      <alignment horizontal="left" vertical="center" wrapText="1"/>
    </xf>
    <xf numFmtId="166" fontId="4" fillId="0" borderId="0" xfId="2" applyFont="1" applyAlignment="1">
      <alignment horizontal="center" vertical="center"/>
    </xf>
    <xf numFmtId="42" fontId="5" fillId="0" borderId="0" xfId="2" applyNumberFormat="1" applyFont="1"/>
    <xf numFmtId="42" fontId="5" fillId="0" borderId="0" xfId="0" applyNumberFormat="1" applyFont="1"/>
    <xf numFmtId="165" fontId="5" fillId="0" borderId="0" xfId="2" applyNumberFormat="1" applyFont="1" applyAlignment="1">
      <alignment horizontal="left"/>
    </xf>
    <xf numFmtId="165" fontId="5" fillId="0" borderId="0" xfId="2" applyNumberFormat="1" applyFont="1" applyAlignment="1">
      <alignment horizontal="right"/>
    </xf>
    <xf numFmtId="165" fontId="5" fillId="0" borderId="5" xfId="2" applyNumberFormat="1" applyFont="1" applyBorder="1" applyAlignment="1">
      <alignment horizontal="right"/>
    </xf>
    <xf numFmtId="165" fontId="5" fillId="0" borderId="0" xfId="0" applyNumberFormat="1" applyFont="1"/>
    <xf numFmtId="37" fontId="5" fillId="6" borderId="0" xfId="2" applyNumberFormat="1" applyFont="1" applyFill="1"/>
    <xf numFmtId="165" fontId="5" fillId="6" borderId="0" xfId="0" applyNumberFormat="1" applyFont="1" applyFill="1"/>
    <xf numFmtId="43" fontId="5" fillId="6" borderId="12" xfId="2" applyNumberFormat="1" applyFont="1" applyFill="1" applyBorder="1"/>
    <xf numFmtId="43" fontId="5" fillId="0" borderId="0" xfId="1" applyFont="1" applyProtection="1"/>
    <xf numFmtId="165" fontId="5" fillId="5" borderId="0" xfId="2" applyNumberFormat="1" applyFont="1" applyFill="1"/>
    <xf numFmtId="37" fontId="5" fillId="5" borderId="0" xfId="2" applyNumberFormat="1" applyFont="1" applyFill="1"/>
    <xf numFmtId="37" fontId="5" fillId="5" borderId="0" xfId="2" applyNumberFormat="1" applyFont="1" applyFill="1" applyAlignment="1">
      <alignment horizontal="right"/>
    </xf>
    <xf numFmtId="165" fontId="5" fillId="5" borderId="0" xfId="0" applyNumberFormat="1" applyFont="1" applyFill="1"/>
    <xf numFmtId="43" fontId="5" fillId="0" borderId="0" xfId="1" applyFont="1" applyBorder="1" applyProtection="1"/>
    <xf numFmtId="165" fontId="5" fillId="0" borderId="12" xfId="0" applyNumberFormat="1" applyFont="1" applyBorder="1"/>
    <xf numFmtId="43" fontId="5" fillId="0" borderId="0" xfId="2" applyNumberFormat="1" applyFont="1"/>
    <xf numFmtId="165" fontId="5" fillId="0" borderId="13" xfId="2" applyNumberFormat="1" applyFont="1" applyBorder="1" applyAlignment="1">
      <alignment horizontal="right"/>
    </xf>
    <xf numFmtId="0" fontId="5" fillId="0" borderId="5" xfId="0" applyFont="1" applyBorder="1"/>
    <xf numFmtId="166" fontId="8" fillId="0" borderId="0" xfId="0" applyNumberFormat="1" applyFont="1" applyAlignment="1">
      <alignment wrapText="1"/>
    </xf>
    <xf numFmtId="166" fontId="13" fillId="0" borderId="0" xfId="0" applyNumberFormat="1" applyFont="1" applyAlignment="1">
      <alignment horizontal="center" vertical="center" wrapText="1"/>
    </xf>
    <xf numFmtId="165" fontId="13" fillId="0" borderId="0" xfId="1" applyNumberFormat="1" applyFont="1" applyFill="1" applyAlignment="1" applyProtection="1">
      <alignment wrapText="1"/>
    </xf>
    <xf numFmtId="166" fontId="7" fillId="0" borderId="0" xfId="2" applyFont="1" applyAlignment="1">
      <alignment horizontal="left" vertical="center" wrapText="1"/>
    </xf>
    <xf numFmtId="0" fontId="5" fillId="0" borderId="0" xfId="0" applyFont="1"/>
    <xf numFmtId="166" fontId="5" fillId="0" borderId="0" xfId="2" applyFont="1" applyAlignment="1">
      <alignment horizontal="left"/>
    </xf>
    <xf numFmtId="166" fontId="5" fillId="0" borderId="0" xfId="2" applyFont="1"/>
    <xf numFmtId="0" fontId="0" fillId="0" borderId="0" xfId="0"/>
    <xf numFmtId="166" fontId="5" fillId="0" borderId="0" xfId="2" applyFont="1"/>
    <xf numFmtId="0" fontId="5" fillId="0" borderId="0" xfId="0" applyFont="1"/>
    <xf numFmtId="165" fontId="5" fillId="0" borderId="0" xfId="1" applyNumberFormat="1" applyFont="1"/>
    <xf numFmtId="0" fontId="5" fillId="0" borderId="0" xfId="0" applyFont="1" applyFill="1"/>
    <xf numFmtId="165" fontId="5" fillId="0" borderId="0" xfId="2" applyNumberFormat="1" applyFont="1" applyBorder="1" applyAlignment="1">
      <alignment horizontal="right"/>
    </xf>
    <xf numFmtId="0" fontId="0" fillId="0" borderId="0" xfId="0" applyFill="1"/>
    <xf numFmtId="166" fontId="8" fillId="0" borderId="0" xfId="2" applyFont="1"/>
    <xf numFmtId="0" fontId="2" fillId="0" borderId="5" xfId="0" applyFont="1" applyBorder="1"/>
    <xf numFmtId="0" fontId="22" fillId="0" borderId="5" xfId="0" applyFont="1" applyBorder="1"/>
    <xf numFmtId="165" fontId="5" fillId="0" borderId="5" xfId="1" applyNumberFormat="1" applyFont="1" applyBorder="1"/>
    <xf numFmtId="0" fontId="5" fillId="0" borderId="0" xfId="0" applyFont="1"/>
    <xf numFmtId="166" fontId="5" fillId="0" borderId="0" xfId="2" applyFont="1"/>
    <xf numFmtId="37" fontId="5" fillId="0" borderId="0" xfId="2" applyNumberFormat="1" applyFont="1" applyBorder="1"/>
    <xf numFmtId="165" fontId="5" fillId="0" borderId="0" xfId="0" applyNumberFormat="1" applyFont="1" applyBorder="1"/>
    <xf numFmtId="166" fontId="5" fillId="0" borderId="0" xfId="2" applyFont="1" applyAlignment="1">
      <alignment wrapText="1"/>
    </xf>
    <xf numFmtId="0" fontId="0" fillId="0" borderId="0" xfId="0" applyAlignment="1">
      <alignment wrapText="1"/>
    </xf>
    <xf numFmtId="0" fontId="5" fillId="0" borderId="0" xfId="0" applyFont="1" applyAlignment="1">
      <alignment wrapText="1"/>
    </xf>
    <xf numFmtId="166" fontId="5" fillId="0" borderId="0" xfId="2" applyFont="1" applyAlignment="1">
      <alignment horizontal="left" wrapText="1"/>
    </xf>
    <xf numFmtId="166" fontId="5" fillId="0" borderId="0" xfId="2" applyFont="1"/>
    <xf numFmtId="166" fontId="5" fillId="0" borderId="0" xfId="2" applyFont="1" applyFill="1"/>
    <xf numFmtId="43" fontId="5" fillId="0" borderId="0" xfId="1" applyFont="1"/>
    <xf numFmtId="43" fontId="5" fillId="0" borderId="12" xfId="1" applyFont="1" applyBorder="1"/>
    <xf numFmtId="43" fontId="5" fillId="0" borderId="0" xfId="1" applyFont="1" applyBorder="1"/>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4"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3" fillId="7" borderId="8" xfId="0" applyFont="1" applyFill="1" applyBorder="1" applyAlignment="1" applyProtection="1">
      <alignment horizontal="center"/>
      <protection locked="0"/>
    </xf>
    <xf numFmtId="43" fontId="2" fillId="4" borderId="8" xfId="1" applyFont="1" applyFill="1" applyBorder="1" applyProtection="1">
      <protection locked="0"/>
    </xf>
    <xf numFmtId="43" fontId="2" fillId="7" borderId="8" xfId="1" applyFont="1" applyFill="1" applyBorder="1" applyProtection="1">
      <protection locked="0"/>
    </xf>
    <xf numFmtId="0" fontId="3" fillId="0" borderId="0" xfId="0" applyFont="1" applyAlignment="1" applyProtection="1">
      <alignment horizontal="center" vertical="center"/>
    </xf>
    <xf numFmtId="0" fontId="3" fillId="0" borderId="0" xfId="0" applyFont="1" applyBorder="1" applyProtection="1"/>
    <xf numFmtId="0" fontId="3" fillId="0" borderId="5" xfId="0" applyFont="1" applyBorder="1" applyProtection="1"/>
    <xf numFmtId="0" fontId="3" fillId="0" borderId="1" xfId="0" applyFont="1" applyBorder="1" applyAlignment="1" applyProtection="1">
      <alignment horizontal="center"/>
    </xf>
    <xf numFmtId="0" fontId="3" fillId="5" borderId="8" xfId="0" applyFont="1" applyFill="1" applyBorder="1" applyAlignment="1" applyProtection="1">
      <alignment horizontal="center"/>
    </xf>
    <xf numFmtId="0" fontId="2" fillId="0" borderId="0" xfId="0" applyFont="1" applyFill="1" applyProtection="1"/>
    <xf numFmtId="164" fontId="2" fillId="0" borderId="0" xfId="0" applyNumberFormat="1" applyFont="1" applyProtection="1"/>
    <xf numFmtId="43" fontId="2" fillId="5" borderId="8" xfId="1" applyFont="1" applyFill="1" applyBorder="1" applyProtection="1"/>
    <xf numFmtId="164" fontId="2" fillId="0" borderId="0" xfId="0" applyNumberFormat="1" applyFont="1" applyAlignment="1" applyProtection="1">
      <alignment horizontal="right"/>
    </xf>
    <xf numFmtId="43" fontId="2" fillId="0" borderId="0" xfId="1" applyFont="1" applyFill="1" applyBorder="1" applyProtection="1">
      <protection locked="0"/>
    </xf>
    <xf numFmtId="43" fontId="2" fillId="0" borderId="5" xfId="1" applyFont="1" applyFill="1" applyBorder="1" applyProtection="1">
      <protection locked="0"/>
    </xf>
    <xf numFmtId="0" fontId="0" fillId="0" borderId="0" xfId="0" applyProtection="1">
      <protection locked="0"/>
    </xf>
    <xf numFmtId="165" fontId="5" fillId="0" borderId="0" xfId="1" applyNumberFormat="1" applyFont="1" applyBorder="1"/>
    <xf numFmtId="165" fontId="5" fillId="6" borderId="0" xfId="1" applyNumberFormat="1" applyFont="1" applyFill="1"/>
    <xf numFmtId="165" fontId="5" fillId="6" borderId="12" xfId="1" applyNumberFormat="1" applyFont="1" applyFill="1" applyBorder="1"/>
    <xf numFmtId="0" fontId="23" fillId="0" borderId="0" xfId="0" applyFont="1"/>
    <xf numFmtId="164" fontId="23" fillId="0" borderId="0" xfId="0" applyNumberFormat="1" applyFont="1" applyProtection="1"/>
    <xf numFmtId="166" fontId="5" fillId="0" borderId="0" xfId="2" applyFont="1" applyAlignment="1">
      <alignment horizontal="left"/>
    </xf>
    <xf numFmtId="166" fontId="5" fillId="0" borderId="0" xfId="2" applyFont="1"/>
    <xf numFmtId="0" fontId="5" fillId="0" borderId="0" xfId="0" applyFont="1"/>
    <xf numFmtId="43" fontId="2" fillId="5" borderId="14" xfId="1" applyFont="1" applyFill="1" applyBorder="1" applyProtection="1"/>
    <xf numFmtId="43" fontId="2" fillId="4" borderId="14" xfId="1" applyFont="1" applyFill="1" applyBorder="1" applyProtection="1">
      <protection locked="0"/>
    </xf>
    <xf numFmtId="43" fontId="0" fillId="0" borderId="0" xfId="0" applyNumberFormat="1"/>
    <xf numFmtId="2" fontId="0" fillId="0" borderId="0" xfId="0" applyNumberFormat="1"/>
    <xf numFmtId="43" fontId="5" fillId="0" borderId="0" xfId="2" applyNumberFormat="1" applyFont="1" applyAlignment="1">
      <alignment horizontal="right"/>
    </xf>
    <xf numFmtId="168" fontId="5" fillId="0" borderId="5" xfId="0" applyNumberFormat="1" applyFont="1" applyBorder="1" applyAlignment="1">
      <alignment horizontal="right"/>
    </xf>
    <xf numFmtId="44" fontId="5" fillId="0" borderId="0" xfId="0" applyNumberFormat="1" applyFont="1"/>
    <xf numFmtId="165" fontId="5" fillId="0" borderId="15" xfId="1" applyNumberFormat="1" applyFont="1" applyBorder="1"/>
    <xf numFmtId="43" fontId="2" fillId="5" borderId="14" xfId="1" applyFont="1" applyFill="1" applyBorder="1"/>
    <xf numFmtId="43" fontId="2" fillId="0" borderId="0" xfId="1" applyFont="1" applyProtection="1">
      <protection locked="0"/>
    </xf>
    <xf numFmtId="43" fontId="2" fillId="8" borderId="8" xfId="1" applyFont="1" applyFill="1" applyBorder="1" applyProtection="1"/>
    <xf numFmtId="0" fontId="2" fillId="0" borderId="5" xfId="0" applyFont="1" applyFill="1" applyBorder="1" applyProtection="1"/>
    <xf numFmtId="164" fontId="2" fillId="0" borderId="1" xfId="0" applyNumberFormat="1" applyFont="1" applyBorder="1" applyProtection="1"/>
    <xf numFmtId="0" fontId="23" fillId="0" borderId="5" xfId="0" applyFont="1" applyBorder="1"/>
    <xf numFmtId="164" fontId="23" fillId="0" borderId="1" xfId="0" applyNumberFormat="1" applyFont="1" applyBorder="1" applyProtection="1"/>
    <xf numFmtId="164" fontId="2" fillId="0" borderId="16" xfId="0" applyNumberFormat="1" applyFont="1" applyBorder="1" applyProtection="1"/>
    <xf numFmtId="165" fontId="5" fillId="0" borderId="5" xfId="1" applyNumberFormat="1" applyFont="1" applyBorder="1" applyAlignment="1">
      <alignment horizontal="right"/>
    </xf>
    <xf numFmtId="0" fontId="2" fillId="0" borderId="5" xfId="0" applyFont="1" applyFill="1" applyBorder="1"/>
    <xf numFmtId="164" fontId="2" fillId="0" borderId="1" xfId="0" applyNumberFormat="1" applyFont="1" applyFill="1" applyBorder="1" applyProtection="1"/>
    <xf numFmtId="43" fontId="2" fillId="0" borderId="8" xfId="1" applyFont="1" applyFill="1" applyBorder="1" applyProtection="1"/>
    <xf numFmtId="43" fontId="2" fillId="0" borderId="15" xfId="1" applyFont="1" applyFill="1" applyBorder="1" applyProtection="1"/>
    <xf numFmtId="0" fontId="2" fillId="0" borderId="0" xfId="0" applyFont="1" applyFill="1"/>
    <xf numFmtId="164" fontId="2" fillId="0" borderId="1" xfId="0" applyNumberFormat="1" applyFont="1" applyBorder="1" applyAlignment="1" applyProtection="1">
      <alignment horizontal="right"/>
    </xf>
    <xf numFmtId="0" fontId="2" fillId="0" borderId="17" xfId="0" applyFont="1" applyFill="1" applyBorder="1" applyProtection="1"/>
    <xf numFmtId="164" fontId="2" fillId="0" borderId="17" xfId="0" applyNumberFormat="1" applyFont="1" applyBorder="1" applyAlignment="1" applyProtection="1">
      <alignment horizontal="right"/>
    </xf>
    <xf numFmtId="0" fontId="2" fillId="0" borderId="17" xfId="0" applyFont="1" applyBorder="1" applyProtection="1"/>
    <xf numFmtId="43" fontId="2" fillId="0" borderId="17" xfId="1" applyFont="1" applyFill="1" applyBorder="1" applyProtection="1"/>
    <xf numFmtId="0" fontId="5" fillId="0" borderId="0" xfId="0" applyFont="1"/>
    <xf numFmtId="0" fontId="0" fillId="0" borderId="0" xfId="0" applyAlignment="1"/>
    <xf numFmtId="166" fontId="5" fillId="0" borderId="0" xfId="2" applyFont="1"/>
    <xf numFmtId="166" fontId="5" fillId="0" borderId="0" xfId="2" applyFont="1" applyAlignment="1">
      <alignment horizontal="left"/>
    </xf>
    <xf numFmtId="41" fontId="5" fillId="0" borderId="0" xfId="2" applyNumberFormat="1" applyFont="1"/>
    <xf numFmtId="41" fontId="5" fillId="0" borderId="5" xfId="2" applyNumberFormat="1" applyFont="1" applyBorder="1"/>
    <xf numFmtId="166" fontId="5" fillId="0" borderId="0" xfId="2" applyFont="1"/>
    <xf numFmtId="43" fontId="2" fillId="0" borderId="8" xfId="1" applyFont="1" applyFill="1" applyBorder="1" applyProtection="1">
      <protection locked="0"/>
    </xf>
    <xf numFmtId="0" fontId="5" fillId="0" borderId="0" xfId="0" applyFont="1"/>
    <xf numFmtId="166" fontId="5" fillId="0" borderId="0" xfId="2" applyFont="1"/>
    <xf numFmtId="166" fontId="5" fillId="0" borderId="0" xfId="2" applyFont="1" applyAlignment="1">
      <alignment horizontal="left"/>
    </xf>
    <xf numFmtId="0" fontId="28" fillId="9" borderId="0" xfId="0" applyFont="1" applyFill="1" applyProtection="1"/>
    <xf numFmtId="165" fontId="5" fillId="0" borderId="0" xfId="2" quotePrefix="1" applyNumberFormat="1" applyFont="1" applyAlignment="1">
      <alignment horizontal="right"/>
    </xf>
    <xf numFmtId="43" fontId="2" fillId="2" borderId="18" xfId="1" applyFont="1" applyFill="1" applyBorder="1" applyProtection="1">
      <protection locked="0"/>
    </xf>
    <xf numFmtId="43" fontId="2" fillId="3" borderId="18" xfId="1" applyFont="1" applyFill="1" applyBorder="1" applyProtection="1">
      <protection locked="0"/>
    </xf>
    <xf numFmtId="43" fontId="2" fillId="0" borderId="18" xfId="1" applyFont="1" applyFill="1" applyBorder="1" applyProtection="1">
      <protection locked="0"/>
    </xf>
    <xf numFmtId="43" fontId="2" fillId="2" borderId="19" xfId="1" applyFont="1" applyFill="1" applyBorder="1" applyProtection="1">
      <protection locked="0"/>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wrapText="1"/>
    </xf>
    <xf numFmtId="0" fontId="26" fillId="0" borderId="0" xfId="3" applyFont="1" applyAlignment="1">
      <alignment horizontal="left" vertical="center" wrapText="1"/>
    </xf>
    <xf numFmtId="0" fontId="26" fillId="0" borderId="0" xfId="0" applyFont="1" applyAlignment="1">
      <alignment horizontal="left" vertical="center" wrapText="1"/>
    </xf>
    <xf numFmtId="0" fontId="23" fillId="0" borderId="0" xfId="0" applyFont="1" applyAlignment="1">
      <alignment horizontal="left" vertical="center" wrapText="1"/>
    </xf>
    <xf numFmtId="0" fontId="25" fillId="0" borderId="0" xfId="3" applyAlignment="1">
      <alignment horizontal="left" vertical="center" wrapText="1"/>
    </xf>
    <xf numFmtId="0" fontId="3" fillId="5" borderId="7" xfId="0" applyFont="1" applyFill="1" applyBorder="1" applyAlignment="1" applyProtection="1">
      <alignment horizontal="center"/>
    </xf>
    <xf numFmtId="0" fontId="3" fillId="5" borderId="0" xfId="0" applyFont="1" applyFill="1" applyBorder="1" applyAlignment="1" applyProtection="1">
      <alignment horizontal="center"/>
    </xf>
    <xf numFmtId="0" fontId="3" fillId="5" borderId="2" xfId="0" applyFont="1" applyFill="1" applyBorder="1" applyAlignment="1" applyProtection="1">
      <alignment horizontal="center"/>
    </xf>
    <xf numFmtId="0" fontId="3" fillId="0" borderId="5" xfId="0" applyFont="1" applyBorder="1" applyAlignment="1" applyProtection="1">
      <alignment horizontal="center"/>
    </xf>
    <xf numFmtId="0" fontId="3" fillId="2" borderId="1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protection locked="0"/>
    </xf>
    <xf numFmtId="0" fontId="3" fillId="7" borderId="7"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5" xfId="0" applyFont="1" applyFill="1" applyBorder="1" applyAlignment="1" applyProtection="1">
      <alignment horizontal="center"/>
      <protection locked="0"/>
    </xf>
    <xf numFmtId="0" fontId="3" fillId="4" borderId="7"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2"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166" fontId="5" fillId="0" borderId="0" xfId="2" applyFont="1" applyAlignment="1">
      <alignment horizontal="left" vertical="center" wrapText="1"/>
    </xf>
    <xf numFmtId="0" fontId="6" fillId="0" borderId="0" xfId="0" applyFont="1" applyAlignment="1">
      <alignment horizontal="left" vertical="center" wrapText="1"/>
    </xf>
    <xf numFmtId="166" fontId="5" fillId="0" borderId="0" xfId="2" applyFont="1" applyAlignment="1"/>
    <xf numFmtId="0" fontId="0" fillId="0" borderId="0" xfId="0" applyAlignment="1"/>
    <xf numFmtId="166" fontId="5" fillId="0" borderId="0" xfId="2" applyFont="1" applyAlignment="1">
      <alignment vertical="center" wrapText="1"/>
    </xf>
    <xf numFmtId="0" fontId="6" fillId="0" borderId="0" xfId="0" applyFont="1" applyAlignment="1">
      <alignment vertical="center" wrapText="1"/>
    </xf>
    <xf numFmtId="166" fontId="13" fillId="0" borderId="0" xfId="0" applyNumberFormat="1" applyFont="1" applyAlignment="1">
      <alignment wrapText="1"/>
    </xf>
    <xf numFmtId="0" fontId="0" fillId="0" borderId="0" xfId="0" applyAlignment="1">
      <alignment wrapText="1"/>
    </xf>
    <xf numFmtId="0" fontId="5" fillId="0" borderId="0" xfId="0" applyFont="1" applyAlignment="1">
      <alignment vertical="center" wrapText="1"/>
    </xf>
    <xf numFmtId="166" fontId="5" fillId="0" borderId="0" xfId="2" applyFont="1" applyAlignment="1">
      <alignment horizontal="left" wrapText="1"/>
    </xf>
    <xf numFmtId="0" fontId="6" fillId="0" borderId="0" xfId="0" applyFont="1" applyAlignment="1">
      <alignment horizontal="left" wrapText="1"/>
    </xf>
    <xf numFmtId="166" fontId="5" fillId="0" borderId="0" xfId="2" applyFont="1" applyAlignment="1">
      <alignment wrapText="1"/>
    </xf>
    <xf numFmtId="0" fontId="6" fillId="0" borderId="0" xfId="0" applyFont="1" applyAlignment="1">
      <alignment wrapText="1"/>
    </xf>
    <xf numFmtId="166" fontId="5" fillId="0" borderId="0" xfId="2" applyFont="1" applyAlignment="1">
      <alignment vertical="top" wrapText="1"/>
    </xf>
    <xf numFmtId="0" fontId="6" fillId="0" borderId="0" xfId="0" applyFont="1" applyAlignment="1">
      <alignment vertical="top" wrapText="1"/>
    </xf>
    <xf numFmtId="166" fontId="29" fillId="9" borderId="0" xfId="0" applyNumberFormat="1" applyFont="1" applyFill="1" applyAlignment="1">
      <alignment horizontal="center"/>
    </xf>
    <xf numFmtId="0" fontId="30" fillId="9" borderId="0" xfId="0" applyFont="1" applyFill="1"/>
    <xf numFmtId="166" fontId="8" fillId="0" borderId="0" xfId="0" applyNumberFormat="1" applyFont="1" applyAlignment="1">
      <alignment horizontal="center"/>
    </xf>
    <xf numFmtId="0" fontId="5" fillId="0" borderId="0" xfId="0" applyFont="1"/>
    <xf numFmtId="166" fontId="5" fillId="0" borderId="0" xfId="0" applyNumberFormat="1" applyFont="1" applyAlignment="1">
      <alignment horizontal="left" wrapText="1"/>
    </xf>
    <xf numFmtId="167" fontId="5" fillId="0" borderId="0" xfId="0" applyNumberFormat="1" applyFont="1" applyAlignment="1">
      <alignment horizontal="left" vertical="center" wrapText="1"/>
    </xf>
    <xf numFmtId="0" fontId="0" fillId="0" borderId="0" xfId="0" applyAlignment="1">
      <alignment vertical="center" wrapText="1"/>
    </xf>
    <xf numFmtId="166" fontId="5" fillId="0" borderId="0" xfId="0" applyNumberFormat="1" applyFont="1" applyAlignment="1">
      <alignment vertical="center" wrapText="1"/>
    </xf>
    <xf numFmtId="166" fontId="8" fillId="0" borderId="0" xfId="0" applyNumberFormat="1" applyFont="1" applyAlignment="1">
      <alignment vertical="center" wrapText="1"/>
    </xf>
    <xf numFmtId="166" fontId="5" fillId="0" borderId="0" xfId="0" applyNumberFormat="1" applyFont="1" applyAlignment="1">
      <alignment wrapText="1"/>
    </xf>
    <xf numFmtId="166" fontId="5" fillId="0" borderId="9" xfId="2" applyFont="1" applyBorder="1" applyAlignment="1">
      <alignment horizontal="left" vertical="center" wrapText="1"/>
    </xf>
    <xf numFmtId="0" fontId="6" fillId="0" borderId="9" xfId="0" applyFont="1" applyBorder="1" applyAlignment="1">
      <alignment horizontal="left" vertical="center" wrapText="1"/>
    </xf>
    <xf numFmtId="0" fontId="13" fillId="0" borderId="0" xfId="0" applyFont="1" applyAlignment="1">
      <alignment wrapText="1"/>
    </xf>
    <xf numFmtId="166" fontId="11" fillId="0" borderId="0" xfId="2" applyFont="1"/>
    <xf numFmtId="0" fontId="12" fillId="0" borderId="0" xfId="0" applyFont="1"/>
    <xf numFmtId="166" fontId="5" fillId="0" borderId="0" xfId="2" applyFont="1" applyAlignment="1">
      <alignment horizontal="left" vertical="top" wrapText="1"/>
    </xf>
    <xf numFmtId="0" fontId="5" fillId="0" borderId="0" xfId="0" applyFont="1" applyAlignment="1">
      <alignment vertical="top"/>
    </xf>
    <xf numFmtId="0" fontId="22" fillId="0" borderId="0" xfId="0" applyFont="1" applyAlignment="1"/>
    <xf numFmtId="0" fontId="5" fillId="0" borderId="0" xfId="0" applyFont="1" applyAlignment="1"/>
    <xf numFmtId="166" fontId="5" fillId="0" borderId="0" xfId="2" applyFont="1" applyAlignment="1">
      <alignment horizontal="left"/>
    </xf>
    <xf numFmtId="166" fontId="5" fillId="5" borderId="0" xfId="2" applyFont="1" applyFill="1" applyAlignment="1">
      <alignment horizontal="left" wrapText="1"/>
    </xf>
    <xf numFmtId="0" fontId="5" fillId="0" borderId="0" xfId="0" applyFont="1" applyAlignment="1">
      <alignment wrapText="1"/>
    </xf>
    <xf numFmtId="166" fontId="5" fillId="0" borderId="0" xfId="2" quotePrefix="1" applyFont="1" applyAlignment="1">
      <alignment horizontal="left" wrapText="1"/>
    </xf>
    <xf numFmtId="166" fontId="5" fillId="0" borderId="0" xfId="2" applyFont="1"/>
    <xf numFmtId="0" fontId="6" fillId="0" borderId="0" xfId="0" applyFont="1"/>
    <xf numFmtId="43" fontId="2" fillId="3" borderId="8" xfId="1" applyFont="1" applyFill="1" applyBorder="1" applyProtection="1">
      <protection locked="0"/>
    </xf>
  </cellXfs>
  <cellStyles count="4">
    <cellStyle name="Comma" xfId="1" builtinId="3"/>
    <cellStyle name="Hyperlink" xfId="3" builtinId="8"/>
    <cellStyle name="Normal" xfId="0" builtinId="0"/>
    <cellStyle name="Normal_A" xfId="2" xr:uid="{0458C823-1F33-46DE-9FDF-D46EE80A61B5}"/>
  </cellStyles>
  <dxfs count="0"/>
  <tableStyles count="0" defaultTableStyle="TableStyleMedium2" defaultPivotStyle="PivotStyleLight16"/>
  <colors>
    <mruColors>
      <color rgb="FF0000FF"/>
      <color rgb="FFFFFFCC"/>
      <color rgb="FFFFFFFF"/>
      <color rgb="FFFFCCCC"/>
      <color rgb="FFFF99CC"/>
      <color rgb="FFCC99FF"/>
      <color rgb="FF6699FF"/>
      <color rgb="FF9999FF"/>
      <color rgb="FF0000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treasurer.gov/divisions/state-and-local-government-finance" TargetMode="External"/><Relationship Id="rId1" Type="http://schemas.openxmlformats.org/officeDocument/2006/relationships/hyperlink" Target="https://www.ncdhhs.gov/about/administrative-offices/office-controller/audit-confirmation-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C7383-2204-4B1D-ADED-1E9186A0DCE3}">
  <dimension ref="A1:N19"/>
  <sheetViews>
    <sheetView zoomScaleNormal="100" workbookViewId="0">
      <selection activeCell="A5" sqref="A5:N5"/>
    </sheetView>
  </sheetViews>
  <sheetFormatPr defaultRowHeight="15" x14ac:dyDescent="0.25"/>
  <sheetData>
    <row r="1" spans="1:14" s="113" customFormat="1" x14ac:dyDescent="0.25">
      <c r="A1" s="211" t="s">
        <v>188</v>
      </c>
      <c r="B1" s="211"/>
      <c r="C1" s="211"/>
      <c r="D1" s="211"/>
      <c r="E1" s="211"/>
      <c r="F1" s="211"/>
      <c r="G1" s="211"/>
      <c r="H1" s="211"/>
      <c r="I1" s="211"/>
      <c r="J1" s="211"/>
      <c r="K1" s="211"/>
      <c r="L1" s="211"/>
      <c r="M1" s="211"/>
      <c r="N1" s="211"/>
    </row>
    <row r="2" spans="1:14" ht="97.5" customHeight="1" x14ac:dyDescent="0.25">
      <c r="A2" s="209" t="s">
        <v>216</v>
      </c>
      <c r="B2" s="209"/>
      <c r="C2" s="209"/>
      <c r="D2" s="209"/>
      <c r="E2" s="209"/>
      <c r="F2" s="209"/>
      <c r="G2" s="209"/>
      <c r="H2" s="209"/>
      <c r="I2" s="209"/>
      <c r="J2" s="209"/>
      <c r="K2" s="209"/>
      <c r="L2" s="209"/>
      <c r="M2" s="209"/>
      <c r="N2" s="209"/>
    </row>
    <row r="3" spans="1:14" s="113" customFormat="1" ht="42.75" customHeight="1" x14ac:dyDescent="0.25">
      <c r="A3" s="209" t="s">
        <v>245</v>
      </c>
      <c r="B3" s="210"/>
      <c r="C3" s="210"/>
      <c r="D3" s="210"/>
      <c r="E3" s="210"/>
      <c r="F3" s="210"/>
      <c r="G3" s="210"/>
      <c r="H3" s="210"/>
      <c r="I3" s="210"/>
      <c r="J3" s="210"/>
      <c r="K3" s="210"/>
      <c r="L3" s="210"/>
      <c r="M3" s="210"/>
      <c r="N3" s="210"/>
    </row>
    <row r="4" spans="1:14" s="113" customFormat="1" ht="16.5" customHeight="1" x14ac:dyDescent="0.25">
      <c r="A4" s="215" t="s">
        <v>246</v>
      </c>
      <c r="B4" s="210"/>
      <c r="C4" s="210"/>
      <c r="D4" s="210"/>
      <c r="E4" s="210"/>
      <c r="F4" s="210"/>
      <c r="G4" s="210"/>
      <c r="H4" s="210"/>
      <c r="I4" s="210"/>
      <c r="J4" s="210"/>
      <c r="K4" s="210"/>
      <c r="L4" s="210"/>
      <c r="M4" s="210"/>
      <c r="N4" s="210"/>
    </row>
    <row r="5" spans="1:14" s="113" customFormat="1" ht="16.5" customHeight="1" x14ac:dyDescent="0.25">
      <c r="A5" s="212" t="s">
        <v>247</v>
      </c>
      <c r="B5" s="213"/>
      <c r="C5" s="213"/>
      <c r="D5" s="213"/>
      <c r="E5" s="213"/>
      <c r="F5" s="213"/>
      <c r="G5" s="213"/>
      <c r="H5" s="213"/>
      <c r="I5" s="213"/>
      <c r="J5" s="213"/>
      <c r="K5" s="213"/>
      <c r="L5" s="213"/>
      <c r="M5" s="213"/>
      <c r="N5" s="213"/>
    </row>
    <row r="6" spans="1:14" s="113" customFormat="1" ht="16.5" customHeight="1" x14ac:dyDescent="0.25">
      <c r="A6" s="215" t="s">
        <v>248</v>
      </c>
      <c r="B6" s="210"/>
      <c r="C6" s="210"/>
      <c r="D6" s="210"/>
      <c r="E6" s="210"/>
      <c r="F6" s="210"/>
      <c r="G6" s="210"/>
      <c r="H6" s="210"/>
      <c r="I6" s="210"/>
      <c r="J6" s="210"/>
      <c r="K6" s="210"/>
      <c r="L6" s="210"/>
      <c r="M6" s="210"/>
      <c r="N6" s="210"/>
    </row>
    <row r="7" spans="1:14" s="113" customFormat="1" ht="47.25" customHeight="1" x14ac:dyDescent="0.25">
      <c r="A7" s="209" t="s">
        <v>249</v>
      </c>
      <c r="B7" s="210"/>
      <c r="C7" s="210"/>
      <c r="D7" s="210"/>
      <c r="E7" s="210"/>
      <c r="F7" s="210"/>
      <c r="G7" s="210"/>
      <c r="H7" s="210"/>
      <c r="I7" s="210"/>
      <c r="J7" s="210"/>
      <c r="K7" s="210"/>
      <c r="L7" s="210"/>
      <c r="M7" s="210"/>
      <c r="N7" s="210"/>
    </row>
    <row r="8" spans="1:14" s="113" customFormat="1" ht="72" customHeight="1" x14ac:dyDescent="0.25">
      <c r="A8" s="209" t="s">
        <v>250</v>
      </c>
      <c r="B8" s="210"/>
      <c r="C8" s="210"/>
      <c r="D8" s="210"/>
      <c r="E8" s="210"/>
      <c r="F8" s="210"/>
      <c r="G8" s="210"/>
      <c r="H8" s="210"/>
      <c r="I8" s="210"/>
      <c r="J8" s="210"/>
      <c r="K8" s="210"/>
      <c r="L8" s="210"/>
      <c r="M8" s="210"/>
      <c r="N8" s="210"/>
    </row>
    <row r="9" spans="1:14" s="113" customFormat="1" ht="126.75" customHeight="1" x14ac:dyDescent="0.25">
      <c r="A9" s="209" t="s">
        <v>244</v>
      </c>
      <c r="B9" s="210"/>
      <c r="C9" s="210"/>
      <c r="D9" s="210"/>
      <c r="E9" s="210"/>
      <c r="F9" s="210"/>
      <c r="G9" s="210"/>
      <c r="H9" s="210"/>
      <c r="I9" s="210"/>
      <c r="J9" s="210"/>
      <c r="K9" s="210"/>
      <c r="L9" s="210"/>
      <c r="M9" s="210"/>
      <c r="N9" s="210"/>
    </row>
    <row r="10" spans="1:14" s="113" customFormat="1" ht="49.5" customHeight="1" x14ac:dyDescent="0.25">
      <c r="A10" s="214" t="s">
        <v>251</v>
      </c>
      <c r="B10" s="210"/>
      <c r="C10" s="210"/>
      <c r="D10" s="210"/>
      <c r="E10" s="210"/>
      <c r="F10" s="210"/>
      <c r="G10" s="210"/>
      <c r="H10" s="210"/>
      <c r="I10" s="210"/>
      <c r="J10" s="210"/>
      <c r="K10" s="210"/>
      <c r="L10" s="210"/>
      <c r="M10" s="210"/>
      <c r="N10" s="210"/>
    </row>
    <row r="11" spans="1:14" ht="137.25" customHeight="1" x14ac:dyDescent="0.25">
      <c r="A11" s="209" t="s">
        <v>219</v>
      </c>
      <c r="B11" s="209"/>
      <c r="C11" s="209"/>
      <c r="D11" s="209"/>
      <c r="E11" s="209"/>
      <c r="F11" s="209"/>
      <c r="G11" s="209"/>
      <c r="H11" s="209"/>
      <c r="I11" s="209"/>
      <c r="J11" s="209"/>
      <c r="K11" s="209"/>
      <c r="L11" s="209"/>
      <c r="M11" s="209"/>
      <c r="N11" s="209"/>
    </row>
    <row r="12" spans="1:14" s="113" customFormat="1" ht="55.5" customHeight="1" x14ac:dyDescent="0.25">
      <c r="A12" s="209" t="s">
        <v>214</v>
      </c>
      <c r="B12" s="210"/>
      <c r="C12" s="210"/>
      <c r="D12" s="210"/>
      <c r="E12" s="210"/>
      <c r="F12" s="210"/>
      <c r="G12" s="210"/>
      <c r="H12" s="210"/>
      <c r="I12" s="210"/>
      <c r="J12" s="210"/>
      <c r="K12" s="210"/>
      <c r="L12" s="210"/>
      <c r="M12" s="210"/>
      <c r="N12" s="210"/>
    </row>
    <row r="13" spans="1:14" ht="102.75" customHeight="1" x14ac:dyDescent="0.25">
      <c r="A13" s="209" t="s">
        <v>210</v>
      </c>
      <c r="B13" s="209"/>
      <c r="C13" s="209"/>
      <c r="D13" s="209"/>
      <c r="E13" s="209"/>
      <c r="F13" s="209"/>
      <c r="G13" s="209"/>
      <c r="H13" s="209"/>
      <c r="I13" s="209"/>
      <c r="J13" s="209"/>
      <c r="K13" s="209"/>
      <c r="L13" s="209"/>
      <c r="M13" s="209"/>
      <c r="N13" s="209"/>
    </row>
    <row r="14" spans="1:14" ht="47.25" customHeight="1" x14ac:dyDescent="0.25">
      <c r="A14" s="209" t="s">
        <v>211</v>
      </c>
      <c r="B14" s="209"/>
      <c r="C14" s="209"/>
      <c r="D14" s="209"/>
      <c r="E14" s="209"/>
      <c r="F14" s="209"/>
      <c r="G14" s="209"/>
      <c r="H14" s="209"/>
      <c r="I14" s="209"/>
      <c r="J14" s="209"/>
      <c r="K14" s="209"/>
      <c r="L14" s="209"/>
      <c r="M14" s="209"/>
      <c r="N14" s="209"/>
    </row>
    <row r="15" spans="1:14" ht="123" customHeight="1" x14ac:dyDescent="0.25">
      <c r="A15" s="209" t="s">
        <v>220</v>
      </c>
      <c r="B15" s="209"/>
      <c r="C15" s="209"/>
      <c r="D15" s="209"/>
      <c r="E15" s="209"/>
      <c r="F15" s="209"/>
      <c r="G15" s="209"/>
      <c r="H15" s="209"/>
      <c r="I15" s="209"/>
      <c r="J15" s="209"/>
      <c r="K15" s="209"/>
      <c r="L15" s="209"/>
      <c r="M15" s="209"/>
      <c r="N15" s="209"/>
    </row>
    <row r="16" spans="1:14" ht="104.25" customHeight="1" x14ac:dyDescent="0.25">
      <c r="A16" s="209" t="s">
        <v>215</v>
      </c>
      <c r="B16" s="209"/>
      <c r="C16" s="209"/>
      <c r="D16" s="209"/>
      <c r="E16" s="209"/>
      <c r="F16" s="209"/>
      <c r="G16" s="209"/>
      <c r="H16" s="209"/>
      <c r="I16" s="209"/>
      <c r="J16" s="209"/>
      <c r="K16" s="209"/>
      <c r="L16" s="209"/>
      <c r="M16" s="209"/>
      <c r="N16" s="209"/>
    </row>
    <row r="17" spans="1:14" ht="93" customHeight="1" x14ac:dyDescent="0.25">
      <c r="A17" s="209" t="s">
        <v>189</v>
      </c>
      <c r="B17" s="209"/>
      <c r="C17" s="209"/>
      <c r="D17" s="209"/>
      <c r="E17" s="209"/>
      <c r="F17" s="209"/>
      <c r="G17" s="209"/>
      <c r="H17" s="209"/>
      <c r="I17" s="209"/>
      <c r="J17" s="209"/>
      <c r="K17" s="209"/>
      <c r="L17" s="209"/>
      <c r="M17" s="209"/>
      <c r="N17" s="209"/>
    </row>
    <row r="18" spans="1:14" ht="45.75" customHeight="1" x14ac:dyDescent="0.25">
      <c r="A18" s="209" t="s">
        <v>212</v>
      </c>
      <c r="B18" s="209"/>
      <c r="C18" s="209"/>
      <c r="D18" s="209"/>
      <c r="E18" s="209"/>
      <c r="F18" s="209"/>
      <c r="G18" s="209"/>
      <c r="H18" s="209"/>
      <c r="I18" s="209"/>
      <c r="J18" s="209"/>
      <c r="K18" s="209"/>
      <c r="L18" s="209"/>
      <c r="M18" s="209"/>
      <c r="N18" s="209"/>
    </row>
    <row r="19" spans="1:14" ht="37.5" customHeight="1" x14ac:dyDescent="0.25">
      <c r="A19" s="209" t="s">
        <v>187</v>
      </c>
      <c r="B19" s="209"/>
      <c r="C19" s="209"/>
      <c r="D19" s="209"/>
      <c r="E19" s="209"/>
      <c r="F19" s="209"/>
      <c r="G19" s="209"/>
      <c r="H19" s="209"/>
      <c r="I19" s="209"/>
      <c r="J19" s="209"/>
      <c r="K19" s="209"/>
      <c r="L19" s="209"/>
      <c r="M19" s="209"/>
      <c r="N19" s="209"/>
    </row>
  </sheetData>
  <mergeCells count="19">
    <mergeCell ref="A19:N19"/>
    <mergeCell ref="A13:N13"/>
    <mergeCell ref="A14:N14"/>
    <mergeCell ref="A1:N1"/>
    <mergeCell ref="A2:N2"/>
    <mergeCell ref="A5:N5"/>
    <mergeCell ref="A11:N11"/>
    <mergeCell ref="A12:N12"/>
    <mergeCell ref="A10:N10"/>
    <mergeCell ref="A3:N3"/>
    <mergeCell ref="A7:N7"/>
    <mergeCell ref="A9:N9"/>
    <mergeCell ref="A4:N4"/>
    <mergeCell ref="A6:N6"/>
    <mergeCell ref="A8:N8"/>
    <mergeCell ref="A15:N15"/>
    <mergeCell ref="A16:N16"/>
    <mergeCell ref="A17:N17"/>
    <mergeCell ref="A18:N18"/>
  </mergeCells>
  <hyperlinks>
    <hyperlink ref="A4" r:id="rId1" xr:uid="{82C61F35-C958-4BA3-9CCC-B2D95007888A}"/>
    <hyperlink ref="A6" r:id="rId2" xr:uid="{E36034C9-CAEF-4977-98EC-C5B38EF7BC96}"/>
  </hyperlinks>
  <pageMargins left="0.25" right="0.25" top="0.75" bottom="0.75" header="0.3" footer="0.3"/>
  <pageSetup orientation="landscape" r:id="rId3"/>
  <headerFooter>
    <oddFooter>&amp;R&amp;"Arial,Regular"&amp;10Revised 9/20/2025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97B2-E98C-4B85-8430-DAC502880DD1}">
  <dimension ref="A1:P110"/>
  <sheetViews>
    <sheetView tabSelected="1" zoomScaleNormal="100" workbookViewId="0">
      <selection activeCell="A2" sqref="A2"/>
    </sheetView>
  </sheetViews>
  <sheetFormatPr defaultRowHeight="15" x14ac:dyDescent="0.25"/>
  <cols>
    <col min="1" max="1" width="35.42578125" bestFit="1" customWidth="1"/>
    <col min="2" max="2" width="8.7109375" bestFit="1" customWidth="1"/>
    <col min="3" max="3" width="16.85546875" bestFit="1" customWidth="1"/>
    <col min="4" max="4" width="15.7109375" bestFit="1" customWidth="1"/>
    <col min="5" max="5" width="17" style="156" customWidth="1"/>
    <col min="6" max="6" width="17.5703125" style="156" customWidth="1"/>
    <col min="7" max="7" width="17.140625" style="156" customWidth="1"/>
    <col min="8" max="8" width="17.42578125" style="156" customWidth="1"/>
    <col min="9" max="9" width="16.85546875" style="156" customWidth="1"/>
    <col min="10" max="10" width="16.28515625" style="156" customWidth="1"/>
    <col min="11" max="11" width="16.85546875" style="156" customWidth="1"/>
    <col min="12" max="12" width="16.28515625" style="156" customWidth="1"/>
    <col min="15" max="15" width="13.7109375" bestFit="1" customWidth="1"/>
    <col min="16" max="16" width="12.28515625" bestFit="1" customWidth="1"/>
  </cols>
  <sheetData>
    <row r="1" spans="1:12" x14ac:dyDescent="0.25">
      <c r="A1" s="203" t="s">
        <v>254</v>
      </c>
      <c r="B1" s="145" t="s">
        <v>65</v>
      </c>
      <c r="C1" s="216" t="s">
        <v>238</v>
      </c>
      <c r="D1" s="217"/>
      <c r="E1" s="220" t="s">
        <v>70</v>
      </c>
      <c r="F1" s="220"/>
      <c r="G1" s="224" t="s">
        <v>71</v>
      </c>
      <c r="H1" s="224"/>
      <c r="I1" s="226" t="s">
        <v>72</v>
      </c>
      <c r="J1" s="227"/>
      <c r="K1" s="222" t="s">
        <v>78</v>
      </c>
      <c r="L1" s="223"/>
    </row>
    <row r="2" spans="1:12" x14ac:dyDescent="0.25">
      <c r="A2" s="146" t="s">
        <v>69</v>
      </c>
      <c r="B2" s="145" t="s">
        <v>66</v>
      </c>
      <c r="C2" s="218" t="s">
        <v>79</v>
      </c>
      <c r="D2" s="219"/>
      <c r="E2" s="221" t="s">
        <v>239</v>
      </c>
      <c r="F2" s="221"/>
      <c r="G2" s="225" t="s">
        <v>240</v>
      </c>
      <c r="H2" s="225"/>
      <c r="I2" s="228" t="s">
        <v>253</v>
      </c>
      <c r="J2" s="229"/>
      <c r="K2" s="222" t="s">
        <v>213</v>
      </c>
      <c r="L2" s="223"/>
    </row>
    <row r="3" spans="1:12" x14ac:dyDescent="0.25">
      <c r="A3" s="147" t="s">
        <v>180</v>
      </c>
      <c r="B3" s="148" t="s">
        <v>67</v>
      </c>
      <c r="C3" s="149" t="s">
        <v>62</v>
      </c>
      <c r="D3" s="149" t="s">
        <v>63</v>
      </c>
      <c r="E3" s="137" t="s">
        <v>62</v>
      </c>
      <c r="F3" s="138" t="s">
        <v>63</v>
      </c>
      <c r="G3" s="139" t="s">
        <v>62</v>
      </c>
      <c r="H3" s="140" t="s">
        <v>63</v>
      </c>
      <c r="I3" s="141" t="s">
        <v>62</v>
      </c>
      <c r="J3" s="141" t="s">
        <v>63</v>
      </c>
      <c r="K3" s="142" t="s">
        <v>62</v>
      </c>
      <c r="L3" s="142" t="s">
        <v>63</v>
      </c>
    </row>
    <row r="4" spans="1:12" s="113" customFormat="1" x14ac:dyDescent="0.25">
      <c r="A4" s="150" t="s">
        <v>35</v>
      </c>
      <c r="B4" s="151">
        <v>10.561</v>
      </c>
      <c r="C4" s="152">
        <f>-E4+G4+I4+K4</f>
        <v>0</v>
      </c>
      <c r="D4" s="152">
        <f t="shared" ref="D4:D14" si="0">-F4+H4+J4+L4</f>
        <v>0</v>
      </c>
      <c r="E4" s="205">
        <v>0</v>
      </c>
      <c r="F4" s="205">
        <v>0</v>
      </c>
      <c r="G4" s="270">
        <v>0</v>
      </c>
      <c r="H4" s="206">
        <v>0</v>
      </c>
      <c r="I4" s="143">
        <v>0</v>
      </c>
      <c r="J4" s="143">
        <v>0</v>
      </c>
      <c r="K4" s="144">
        <v>0</v>
      </c>
      <c r="L4" s="144">
        <v>0</v>
      </c>
    </row>
    <row r="5" spans="1:12" s="113" customFormat="1" x14ac:dyDescent="0.25">
      <c r="A5" s="150" t="s">
        <v>36</v>
      </c>
      <c r="B5" s="151">
        <v>10.561</v>
      </c>
      <c r="C5" s="152">
        <f t="shared" ref="C5:C14" si="1">-E5+G5+I5+K5</f>
        <v>7397356.1699999999</v>
      </c>
      <c r="D5" s="152">
        <f t="shared" si="0"/>
        <v>13023.9</v>
      </c>
      <c r="E5" s="205">
        <v>652191.94999999995</v>
      </c>
      <c r="F5" s="205">
        <v>0</v>
      </c>
      <c r="G5" s="270">
        <v>8049548.1200000001</v>
      </c>
      <c r="H5" s="206">
        <v>13023.9</v>
      </c>
      <c r="I5" s="143">
        <v>0</v>
      </c>
      <c r="J5" s="143">
        <v>0</v>
      </c>
      <c r="K5" s="144">
        <v>0</v>
      </c>
      <c r="L5" s="144">
        <v>0</v>
      </c>
    </row>
    <row r="6" spans="1:12" s="113" customFormat="1" x14ac:dyDescent="0.25">
      <c r="A6" s="150" t="s">
        <v>68</v>
      </c>
      <c r="B6" s="151">
        <v>10.561</v>
      </c>
      <c r="C6" s="152">
        <f t="shared" si="1"/>
        <v>0</v>
      </c>
      <c r="D6" s="152">
        <f t="shared" si="0"/>
        <v>0</v>
      </c>
      <c r="E6" s="205">
        <v>0</v>
      </c>
      <c r="F6" s="205">
        <v>0</v>
      </c>
      <c r="G6" s="270">
        <v>0</v>
      </c>
      <c r="H6" s="206">
        <v>0</v>
      </c>
      <c r="I6" s="143">
        <v>0</v>
      </c>
      <c r="J6" s="143">
        <v>0</v>
      </c>
      <c r="K6" s="144">
        <v>0</v>
      </c>
      <c r="L6" s="144">
        <v>0</v>
      </c>
    </row>
    <row r="7" spans="1:12" s="113" customFormat="1" x14ac:dyDescent="0.25">
      <c r="A7" s="150" t="s">
        <v>38</v>
      </c>
      <c r="B7" s="151">
        <v>10.561</v>
      </c>
      <c r="C7" s="152">
        <f t="shared" si="1"/>
        <v>118919.79999999999</v>
      </c>
      <c r="D7" s="152">
        <f t="shared" si="0"/>
        <v>0</v>
      </c>
      <c r="E7" s="205">
        <v>34482.76</v>
      </c>
      <c r="F7" s="205">
        <v>0</v>
      </c>
      <c r="G7" s="270">
        <v>153402.56</v>
      </c>
      <c r="H7" s="206">
        <v>0</v>
      </c>
      <c r="I7" s="143">
        <v>0</v>
      </c>
      <c r="J7" s="143">
        <v>0</v>
      </c>
      <c r="K7" s="144">
        <v>0</v>
      </c>
      <c r="L7" s="144">
        <v>0</v>
      </c>
    </row>
    <row r="8" spans="1:12" s="113" customFormat="1" x14ac:dyDescent="0.25">
      <c r="A8" s="176" t="s">
        <v>39</v>
      </c>
      <c r="B8" s="177">
        <v>10.561</v>
      </c>
      <c r="C8" s="152">
        <f t="shared" si="1"/>
        <v>482921.67</v>
      </c>
      <c r="D8" s="152">
        <f t="shared" si="0"/>
        <v>0</v>
      </c>
      <c r="E8" s="205">
        <v>51083.46</v>
      </c>
      <c r="F8" s="205">
        <v>0</v>
      </c>
      <c r="G8" s="270">
        <v>534005.13</v>
      </c>
      <c r="H8" s="206">
        <v>0</v>
      </c>
      <c r="I8" s="143">
        <v>0</v>
      </c>
      <c r="J8" s="143">
        <v>0</v>
      </c>
      <c r="K8" s="144">
        <v>0</v>
      </c>
      <c r="L8" s="144">
        <v>0</v>
      </c>
    </row>
    <row r="9" spans="1:12" s="113" customFormat="1" x14ac:dyDescent="0.25">
      <c r="A9" s="150" t="s">
        <v>229</v>
      </c>
      <c r="B9" s="151">
        <v>10.561</v>
      </c>
      <c r="C9" s="175">
        <f>SUM(C4:C8)</f>
        <v>7999197.6399999997</v>
      </c>
      <c r="D9" s="175">
        <f t="shared" ref="D9:L9" si="2">SUM(D4:D8)</f>
        <v>13023.9</v>
      </c>
      <c r="E9" s="175">
        <f t="shared" si="2"/>
        <v>737758.16999999993</v>
      </c>
      <c r="F9" s="175">
        <f t="shared" si="2"/>
        <v>0</v>
      </c>
      <c r="G9" s="175">
        <f t="shared" si="2"/>
        <v>8736955.8100000005</v>
      </c>
      <c r="H9" s="175">
        <f t="shared" si="2"/>
        <v>13023.9</v>
      </c>
      <c r="I9" s="175">
        <f t="shared" si="2"/>
        <v>0</v>
      </c>
      <c r="J9" s="175">
        <f t="shared" si="2"/>
        <v>0</v>
      </c>
      <c r="K9" s="175">
        <f t="shared" si="2"/>
        <v>0</v>
      </c>
      <c r="L9" s="175">
        <f t="shared" si="2"/>
        <v>0</v>
      </c>
    </row>
    <row r="10" spans="1:12" s="113" customFormat="1" x14ac:dyDescent="0.25">
      <c r="A10" s="150" t="s">
        <v>33</v>
      </c>
      <c r="B10" s="151">
        <v>93.555999999999997</v>
      </c>
      <c r="C10" s="152">
        <f t="shared" si="1"/>
        <v>0</v>
      </c>
      <c r="D10" s="152">
        <f t="shared" si="0"/>
        <v>0</v>
      </c>
      <c r="E10" s="205">
        <v>0</v>
      </c>
      <c r="F10" s="205">
        <v>0</v>
      </c>
      <c r="G10" s="270">
        <v>0</v>
      </c>
      <c r="H10" s="206">
        <v>0</v>
      </c>
      <c r="I10" s="143">
        <v>0</v>
      </c>
      <c r="J10" s="143">
        <v>0</v>
      </c>
      <c r="K10" s="144">
        <v>0</v>
      </c>
      <c r="L10" s="144">
        <v>0</v>
      </c>
    </row>
    <row r="11" spans="1:12" s="113" customFormat="1" x14ac:dyDescent="0.25">
      <c r="A11" s="176" t="s">
        <v>34</v>
      </c>
      <c r="B11" s="177">
        <v>93.555999999999997</v>
      </c>
      <c r="C11" s="152">
        <f t="shared" si="1"/>
        <v>120682.98</v>
      </c>
      <c r="D11" s="152">
        <f t="shared" si="0"/>
        <v>0</v>
      </c>
      <c r="E11" s="205">
        <v>167.97</v>
      </c>
      <c r="F11" s="205">
        <v>0</v>
      </c>
      <c r="G11" s="270">
        <v>120850.95</v>
      </c>
      <c r="H11" s="206">
        <v>0</v>
      </c>
      <c r="I11" s="143">
        <v>0</v>
      </c>
      <c r="J11" s="143">
        <v>0</v>
      </c>
      <c r="K11" s="144">
        <v>0</v>
      </c>
      <c r="L11" s="144">
        <v>0</v>
      </c>
    </row>
    <row r="12" spans="1:12" s="113" customFormat="1" x14ac:dyDescent="0.25">
      <c r="A12" s="150" t="s">
        <v>229</v>
      </c>
      <c r="B12" s="151">
        <v>93.555999999999997</v>
      </c>
      <c r="C12" s="175">
        <f>SUM(C10:C11)</f>
        <v>120682.98</v>
      </c>
      <c r="D12" s="175">
        <f t="shared" ref="D12" si="3">SUM(D10:D11)</f>
        <v>0</v>
      </c>
      <c r="E12" s="207">
        <f>SUM(E10:E11)</f>
        <v>167.97</v>
      </c>
      <c r="F12" s="207">
        <f>SUM(F10:F11)</f>
        <v>0</v>
      </c>
      <c r="G12" s="199">
        <f>SUM(G10:G11)</f>
        <v>120850.95</v>
      </c>
      <c r="H12" s="207">
        <f t="shared" ref="H12" si="4">SUM(H10:H11)</f>
        <v>0</v>
      </c>
      <c r="I12" s="199">
        <f>SUM(I10:I11)</f>
        <v>0</v>
      </c>
      <c r="J12" s="199">
        <f t="shared" ref="J12:L12" si="5">SUM(J10:J11)</f>
        <v>0</v>
      </c>
      <c r="K12" s="199">
        <f>SUM(K10:K11)</f>
        <v>0</v>
      </c>
      <c r="L12" s="199">
        <f t="shared" si="5"/>
        <v>0</v>
      </c>
    </row>
    <row r="13" spans="1:12" s="113" customFormat="1" x14ac:dyDescent="0.25">
      <c r="A13" s="150" t="s">
        <v>31</v>
      </c>
      <c r="B13" s="151">
        <v>93.558000000000007</v>
      </c>
      <c r="C13" s="152">
        <f t="shared" si="1"/>
        <v>700809.44</v>
      </c>
      <c r="D13" s="152">
        <f t="shared" si="0"/>
        <v>0</v>
      </c>
      <c r="E13" s="205">
        <v>281481.27</v>
      </c>
      <c r="F13" s="205">
        <v>0</v>
      </c>
      <c r="G13" s="270">
        <v>982290.71</v>
      </c>
      <c r="H13" s="206">
        <v>0</v>
      </c>
      <c r="I13" s="143">
        <v>0</v>
      </c>
      <c r="J13" s="143">
        <v>0</v>
      </c>
      <c r="K13" s="144">
        <v>0</v>
      </c>
      <c r="L13" s="144">
        <v>0</v>
      </c>
    </row>
    <row r="14" spans="1:12" s="113" customFormat="1" x14ac:dyDescent="0.25">
      <c r="A14" s="150" t="s">
        <v>32</v>
      </c>
      <c r="B14" s="151">
        <v>93.558000000000007</v>
      </c>
      <c r="C14" s="152">
        <f t="shared" si="1"/>
        <v>2657265.08</v>
      </c>
      <c r="D14" s="152">
        <f t="shared" si="0"/>
        <v>0</v>
      </c>
      <c r="E14" s="205">
        <v>1450794.21</v>
      </c>
      <c r="F14" s="205">
        <v>0</v>
      </c>
      <c r="G14" s="270">
        <v>4108059.29</v>
      </c>
      <c r="H14" s="206">
        <v>0</v>
      </c>
      <c r="I14" s="143">
        <v>0</v>
      </c>
      <c r="J14" s="143">
        <v>0</v>
      </c>
      <c r="K14" s="144">
        <v>0</v>
      </c>
      <c r="L14" s="144">
        <v>0</v>
      </c>
    </row>
    <row r="15" spans="1:12" s="113" customFormat="1" x14ac:dyDescent="0.25">
      <c r="A15" s="160" t="s">
        <v>217</v>
      </c>
      <c r="B15" s="161">
        <v>93.558000000000007</v>
      </c>
      <c r="C15" s="152">
        <f t="shared" ref="C15:C16" si="6">-E15+G15+I15+K15</f>
        <v>0</v>
      </c>
      <c r="D15" s="152">
        <f t="shared" ref="D15:D16" si="7">-F15+H15+J15+L15</f>
        <v>0</v>
      </c>
      <c r="E15" s="205">
        <v>0</v>
      </c>
      <c r="F15" s="205">
        <v>0</v>
      </c>
      <c r="G15" s="270">
        <v>0</v>
      </c>
      <c r="H15" s="206">
        <v>0</v>
      </c>
      <c r="I15" s="143">
        <v>0</v>
      </c>
      <c r="J15" s="143">
        <v>0</v>
      </c>
      <c r="K15" s="144">
        <v>0</v>
      </c>
      <c r="L15" s="144">
        <v>0</v>
      </c>
    </row>
    <row r="16" spans="1:12" s="113" customFormat="1" x14ac:dyDescent="0.25">
      <c r="A16" s="178" t="s">
        <v>218</v>
      </c>
      <c r="B16" s="179">
        <v>93.558000000000007</v>
      </c>
      <c r="C16" s="152">
        <f t="shared" si="6"/>
        <v>0</v>
      </c>
      <c r="D16" s="152">
        <f t="shared" si="7"/>
        <v>0</v>
      </c>
      <c r="E16" s="205">
        <v>0</v>
      </c>
      <c r="F16" s="205">
        <v>0</v>
      </c>
      <c r="G16" s="270">
        <v>0</v>
      </c>
      <c r="H16" s="206">
        <v>0</v>
      </c>
      <c r="I16" s="143">
        <v>0</v>
      </c>
      <c r="J16" s="143">
        <v>0</v>
      </c>
      <c r="K16" s="144">
        <v>0</v>
      </c>
      <c r="L16" s="144">
        <v>0</v>
      </c>
    </row>
    <row r="17" spans="1:12" s="113" customFormat="1" x14ac:dyDescent="0.25">
      <c r="A17" s="150" t="s">
        <v>229</v>
      </c>
      <c r="B17" s="151">
        <v>93.558000000000007</v>
      </c>
      <c r="C17" s="175">
        <f>SUM(C13:C16)</f>
        <v>3358074.52</v>
      </c>
      <c r="D17" s="175">
        <f t="shared" ref="D17:L17" si="8">SUM(D13:D16)</f>
        <v>0</v>
      </c>
      <c r="E17" s="175">
        <f t="shared" si="8"/>
        <v>1732275.48</v>
      </c>
      <c r="F17" s="175">
        <f t="shared" si="8"/>
        <v>0</v>
      </c>
      <c r="G17" s="175">
        <f t="shared" si="8"/>
        <v>5090350</v>
      </c>
      <c r="H17" s="175">
        <f t="shared" si="8"/>
        <v>0</v>
      </c>
      <c r="I17" s="175">
        <f t="shared" si="8"/>
        <v>0</v>
      </c>
      <c r="J17" s="175">
        <f t="shared" si="8"/>
        <v>0</v>
      </c>
      <c r="K17" s="175">
        <f t="shared" si="8"/>
        <v>0</v>
      </c>
      <c r="L17" s="175">
        <f t="shared" si="8"/>
        <v>0</v>
      </c>
    </row>
    <row r="18" spans="1:12" s="113" customFormat="1" x14ac:dyDescent="0.25">
      <c r="A18" s="176" t="s">
        <v>30</v>
      </c>
      <c r="B18" s="177">
        <v>93.563000000000002</v>
      </c>
      <c r="C18" s="152">
        <f t="shared" ref="C18:C62" si="9">-E18+G18+I18+K18</f>
        <v>5960300.9099999992</v>
      </c>
      <c r="D18" s="152">
        <f t="shared" ref="D18:D62" si="10">-F18+H18+J18+L18</f>
        <v>0</v>
      </c>
      <c r="E18" s="205">
        <v>539076.11</v>
      </c>
      <c r="F18" s="205">
        <v>0</v>
      </c>
      <c r="G18" s="270">
        <v>6499377.0199999996</v>
      </c>
      <c r="H18" s="206">
        <v>0</v>
      </c>
      <c r="I18" s="143">
        <v>0</v>
      </c>
      <c r="J18" s="143">
        <v>0</v>
      </c>
      <c r="K18" s="144">
        <v>0</v>
      </c>
      <c r="L18" s="144">
        <v>0</v>
      </c>
    </row>
    <row r="19" spans="1:12" s="113" customFormat="1" x14ac:dyDescent="0.25">
      <c r="A19" s="150" t="s">
        <v>229</v>
      </c>
      <c r="B19" s="151">
        <v>93.563000000000002</v>
      </c>
      <c r="C19" s="175">
        <f>+C18</f>
        <v>5960300.9099999992</v>
      </c>
      <c r="D19" s="175">
        <f t="shared" ref="D19:L19" si="11">+D18</f>
        <v>0</v>
      </c>
      <c r="E19" s="175">
        <f t="shared" si="11"/>
        <v>539076.11</v>
      </c>
      <c r="F19" s="175">
        <f t="shared" si="11"/>
        <v>0</v>
      </c>
      <c r="G19" s="175">
        <f t="shared" si="11"/>
        <v>6499377.0199999996</v>
      </c>
      <c r="H19" s="175">
        <f t="shared" si="11"/>
        <v>0</v>
      </c>
      <c r="I19" s="175">
        <f t="shared" si="11"/>
        <v>0</v>
      </c>
      <c r="J19" s="175">
        <f t="shared" si="11"/>
        <v>0</v>
      </c>
      <c r="K19" s="175">
        <f t="shared" si="11"/>
        <v>0</v>
      </c>
      <c r="L19" s="175">
        <f t="shared" si="11"/>
        <v>0</v>
      </c>
    </row>
    <row r="20" spans="1:12" s="113" customFormat="1" x14ac:dyDescent="0.25">
      <c r="A20" s="176" t="s">
        <v>37</v>
      </c>
      <c r="B20" s="177">
        <v>93.566000000000003</v>
      </c>
      <c r="C20" s="152">
        <f t="shared" si="9"/>
        <v>124790.3</v>
      </c>
      <c r="D20" s="152">
        <f t="shared" si="10"/>
        <v>0</v>
      </c>
      <c r="E20" s="205">
        <v>10933.02</v>
      </c>
      <c r="F20" s="205">
        <v>0</v>
      </c>
      <c r="G20" s="270">
        <v>135723.32</v>
      </c>
      <c r="H20" s="206">
        <v>0</v>
      </c>
      <c r="I20" s="143">
        <v>0</v>
      </c>
      <c r="J20" s="143">
        <v>0</v>
      </c>
      <c r="K20" s="144">
        <v>0</v>
      </c>
      <c r="L20" s="144">
        <v>0</v>
      </c>
    </row>
    <row r="21" spans="1:12" s="113" customFormat="1" x14ac:dyDescent="0.25">
      <c r="A21" s="150" t="s">
        <v>229</v>
      </c>
      <c r="B21" s="151">
        <v>93.566000000000003</v>
      </c>
      <c r="C21" s="175">
        <f>+C20</f>
        <v>124790.3</v>
      </c>
      <c r="D21" s="175">
        <f t="shared" ref="D21:L21" si="12">+D20</f>
        <v>0</v>
      </c>
      <c r="E21" s="175">
        <f t="shared" si="12"/>
        <v>10933.02</v>
      </c>
      <c r="F21" s="175">
        <f t="shared" si="12"/>
        <v>0</v>
      </c>
      <c r="G21" s="175">
        <f t="shared" si="12"/>
        <v>135723.32</v>
      </c>
      <c r="H21" s="175">
        <f t="shared" si="12"/>
        <v>0</v>
      </c>
      <c r="I21" s="175">
        <f t="shared" si="12"/>
        <v>0</v>
      </c>
      <c r="J21" s="175">
        <f t="shared" si="12"/>
        <v>0</v>
      </c>
      <c r="K21" s="175">
        <f t="shared" si="12"/>
        <v>0</v>
      </c>
      <c r="L21" s="175">
        <f t="shared" si="12"/>
        <v>0</v>
      </c>
    </row>
    <row r="22" spans="1:12" s="113" customFormat="1" x14ac:dyDescent="0.25">
      <c r="A22" s="150" t="s">
        <v>22</v>
      </c>
      <c r="B22" s="151">
        <v>93.567999999999998</v>
      </c>
      <c r="C22" s="152">
        <f t="shared" si="9"/>
        <v>-18053.990000000002</v>
      </c>
      <c r="D22" s="152">
        <f t="shared" si="10"/>
        <v>0</v>
      </c>
      <c r="E22" s="205">
        <v>-18024.8</v>
      </c>
      <c r="F22" s="205">
        <v>0</v>
      </c>
      <c r="G22" s="270">
        <v>-36078.79</v>
      </c>
      <c r="H22" s="206">
        <v>0</v>
      </c>
      <c r="I22" s="143">
        <v>0</v>
      </c>
      <c r="J22" s="143">
        <v>0</v>
      </c>
      <c r="K22" s="144">
        <v>0</v>
      </c>
      <c r="L22" s="144">
        <v>0</v>
      </c>
    </row>
    <row r="23" spans="1:12" s="113" customFormat="1" x14ac:dyDescent="0.25">
      <c r="A23" s="150" t="s">
        <v>23</v>
      </c>
      <c r="B23" s="151">
        <v>93.567999999999998</v>
      </c>
      <c r="C23" s="152">
        <f t="shared" si="9"/>
        <v>0</v>
      </c>
      <c r="D23" s="152">
        <f t="shared" si="10"/>
        <v>0</v>
      </c>
      <c r="E23" s="205">
        <v>0</v>
      </c>
      <c r="F23" s="205">
        <v>0</v>
      </c>
      <c r="G23" s="270">
        <v>0</v>
      </c>
      <c r="H23" s="206">
        <v>0</v>
      </c>
      <c r="I23" s="143">
        <v>0</v>
      </c>
      <c r="J23" s="143">
        <v>0</v>
      </c>
      <c r="K23" s="144">
        <v>0</v>
      </c>
      <c r="L23" s="144">
        <v>0</v>
      </c>
    </row>
    <row r="24" spans="1:12" s="113" customFormat="1" x14ac:dyDescent="0.25">
      <c r="A24" s="150" t="s">
        <v>166</v>
      </c>
      <c r="B24" s="151">
        <v>93.567999999999998</v>
      </c>
      <c r="C24" s="152">
        <f t="shared" si="9"/>
        <v>0</v>
      </c>
      <c r="D24" s="152">
        <f t="shared" si="10"/>
        <v>0</v>
      </c>
      <c r="E24" s="205">
        <v>0</v>
      </c>
      <c r="F24" s="205">
        <v>0</v>
      </c>
      <c r="G24" s="270">
        <v>0</v>
      </c>
      <c r="H24" s="206">
        <v>0</v>
      </c>
      <c r="I24" s="143">
        <v>0</v>
      </c>
      <c r="J24" s="143">
        <v>0</v>
      </c>
      <c r="K24" s="144">
        <v>0</v>
      </c>
      <c r="L24" s="144">
        <v>0</v>
      </c>
    </row>
    <row r="25" spans="1:12" s="113" customFormat="1" x14ac:dyDescent="0.25">
      <c r="A25" s="150" t="s">
        <v>167</v>
      </c>
      <c r="B25" s="151">
        <v>93.567999999999998</v>
      </c>
      <c r="C25" s="152">
        <f t="shared" si="9"/>
        <v>0</v>
      </c>
      <c r="D25" s="152">
        <f t="shared" si="10"/>
        <v>0</v>
      </c>
      <c r="E25" s="205">
        <v>0</v>
      </c>
      <c r="F25" s="205">
        <v>0</v>
      </c>
      <c r="G25" s="270">
        <v>0</v>
      </c>
      <c r="H25" s="206">
        <v>0</v>
      </c>
      <c r="I25" s="143">
        <v>0</v>
      </c>
      <c r="J25" s="143">
        <v>0</v>
      </c>
      <c r="K25" s="144">
        <v>0</v>
      </c>
      <c r="L25" s="144">
        <v>0</v>
      </c>
    </row>
    <row r="26" spans="1:12" s="113" customFormat="1" x14ac:dyDescent="0.25">
      <c r="A26" s="150" t="s">
        <v>24</v>
      </c>
      <c r="B26" s="151">
        <v>93.567999999999998</v>
      </c>
      <c r="C26" s="152">
        <f t="shared" si="9"/>
        <v>0</v>
      </c>
      <c r="D26" s="152">
        <f t="shared" si="10"/>
        <v>0</v>
      </c>
      <c r="E26" s="205">
        <v>0</v>
      </c>
      <c r="F26" s="205">
        <v>0</v>
      </c>
      <c r="G26" s="270">
        <v>0</v>
      </c>
      <c r="H26" s="206">
        <v>0</v>
      </c>
      <c r="I26" s="143">
        <v>0</v>
      </c>
      <c r="J26" s="143">
        <v>0</v>
      </c>
      <c r="K26" s="144">
        <v>0</v>
      </c>
      <c r="L26" s="144">
        <v>0</v>
      </c>
    </row>
    <row r="27" spans="1:12" s="113" customFormat="1" x14ac:dyDescent="0.25">
      <c r="A27" s="150" t="s">
        <v>25</v>
      </c>
      <c r="B27" s="151">
        <v>93.567999999999998</v>
      </c>
      <c r="C27" s="152">
        <f t="shared" si="9"/>
        <v>0</v>
      </c>
      <c r="D27" s="152">
        <f t="shared" si="10"/>
        <v>0</v>
      </c>
      <c r="E27" s="205">
        <v>0</v>
      </c>
      <c r="F27" s="205">
        <v>0</v>
      </c>
      <c r="G27" s="270">
        <v>0</v>
      </c>
      <c r="H27" s="206">
        <v>0</v>
      </c>
      <c r="I27" s="143">
        <v>0</v>
      </c>
      <c r="J27" s="143">
        <v>0</v>
      </c>
      <c r="K27" s="144">
        <v>0</v>
      </c>
      <c r="L27" s="144">
        <v>0</v>
      </c>
    </row>
    <row r="28" spans="1:12" s="113" customFormat="1" x14ac:dyDescent="0.25">
      <c r="A28" s="150" t="s">
        <v>26</v>
      </c>
      <c r="B28" s="151">
        <v>93.567999999999998</v>
      </c>
      <c r="C28" s="152">
        <f t="shared" si="9"/>
        <v>0</v>
      </c>
      <c r="D28" s="152">
        <f t="shared" si="10"/>
        <v>0</v>
      </c>
      <c r="E28" s="205">
        <v>0</v>
      </c>
      <c r="F28" s="205">
        <v>0</v>
      </c>
      <c r="G28" s="270">
        <v>0</v>
      </c>
      <c r="H28" s="206">
        <v>0</v>
      </c>
      <c r="I28" s="143">
        <v>0</v>
      </c>
      <c r="J28" s="143">
        <v>0</v>
      </c>
      <c r="K28" s="144">
        <v>0</v>
      </c>
      <c r="L28" s="144">
        <v>0</v>
      </c>
    </row>
    <row r="29" spans="1:12" s="113" customFormat="1" x14ac:dyDescent="0.25">
      <c r="A29" s="150" t="s">
        <v>27</v>
      </c>
      <c r="B29" s="151">
        <v>93.567999999999998</v>
      </c>
      <c r="C29" s="152">
        <f t="shared" si="9"/>
        <v>0</v>
      </c>
      <c r="D29" s="152">
        <f t="shared" si="10"/>
        <v>0</v>
      </c>
      <c r="E29" s="205">
        <v>0</v>
      </c>
      <c r="F29" s="205">
        <v>0</v>
      </c>
      <c r="G29" s="270">
        <v>0</v>
      </c>
      <c r="H29" s="206">
        <v>0</v>
      </c>
      <c r="I29" s="143">
        <v>0</v>
      </c>
      <c r="J29" s="143">
        <v>0</v>
      </c>
      <c r="K29" s="144">
        <v>0</v>
      </c>
      <c r="L29" s="144">
        <v>0</v>
      </c>
    </row>
    <row r="30" spans="1:12" s="113" customFormat="1" x14ac:dyDescent="0.25">
      <c r="A30" s="150" t="s">
        <v>28</v>
      </c>
      <c r="B30" s="151">
        <v>93.567999999999998</v>
      </c>
      <c r="C30" s="152">
        <f t="shared" si="9"/>
        <v>298645.06</v>
      </c>
      <c r="D30" s="152">
        <f t="shared" si="10"/>
        <v>0</v>
      </c>
      <c r="E30" s="205">
        <v>99282.94</v>
      </c>
      <c r="F30" s="205">
        <v>0</v>
      </c>
      <c r="G30" s="270">
        <v>397928</v>
      </c>
      <c r="H30" s="206">
        <v>0</v>
      </c>
      <c r="I30" s="143">
        <v>0</v>
      </c>
      <c r="J30" s="143">
        <v>0</v>
      </c>
      <c r="K30" s="144">
        <v>0</v>
      </c>
      <c r="L30" s="144">
        <v>0</v>
      </c>
    </row>
    <row r="31" spans="1:12" s="113" customFormat="1" x14ac:dyDescent="0.25">
      <c r="A31" s="176" t="s">
        <v>29</v>
      </c>
      <c r="B31" s="177">
        <v>93.567999999999998</v>
      </c>
      <c r="C31" s="152">
        <f t="shared" si="9"/>
        <v>0</v>
      </c>
      <c r="D31" s="152">
        <f t="shared" si="10"/>
        <v>0</v>
      </c>
      <c r="E31" s="205">
        <v>0</v>
      </c>
      <c r="F31" s="205">
        <v>0</v>
      </c>
      <c r="G31" s="270">
        <v>0</v>
      </c>
      <c r="H31" s="206">
        <v>0</v>
      </c>
      <c r="I31" s="143">
        <v>0</v>
      </c>
      <c r="J31" s="143">
        <v>0</v>
      </c>
      <c r="K31" s="144">
        <v>0</v>
      </c>
      <c r="L31" s="144">
        <v>0</v>
      </c>
    </row>
    <row r="32" spans="1:12" s="113" customFormat="1" x14ac:dyDescent="0.25">
      <c r="A32" s="150" t="s">
        <v>229</v>
      </c>
      <c r="B32" s="180">
        <v>93.567999999999998</v>
      </c>
      <c r="C32" s="175">
        <f>SUM(C22:C31)</f>
        <v>280591.07</v>
      </c>
      <c r="D32" s="175">
        <f t="shared" ref="D32:L32" si="13">SUM(D22:D31)</f>
        <v>0</v>
      </c>
      <c r="E32" s="175">
        <f t="shared" si="13"/>
        <v>81258.14</v>
      </c>
      <c r="F32" s="175">
        <f t="shared" si="13"/>
        <v>0</v>
      </c>
      <c r="G32" s="175">
        <f t="shared" si="13"/>
        <v>361849.21</v>
      </c>
      <c r="H32" s="175">
        <f t="shared" si="13"/>
        <v>0</v>
      </c>
      <c r="I32" s="175">
        <f t="shared" si="13"/>
        <v>0</v>
      </c>
      <c r="J32" s="175">
        <f t="shared" si="13"/>
        <v>0</v>
      </c>
      <c r="K32" s="175">
        <f t="shared" si="13"/>
        <v>0</v>
      </c>
      <c r="L32" s="175">
        <f t="shared" si="13"/>
        <v>0</v>
      </c>
    </row>
    <row r="33" spans="1:12" s="113" customFormat="1" x14ac:dyDescent="0.25">
      <c r="A33" s="176" t="s">
        <v>21</v>
      </c>
      <c r="B33" s="177">
        <v>93.596000000000004</v>
      </c>
      <c r="C33" s="152">
        <f t="shared" si="9"/>
        <v>2188233.67</v>
      </c>
      <c r="D33" s="152">
        <f t="shared" si="10"/>
        <v>0</v>
      </c>
      <c r="E33" s="205">
        <v>275471.33</v>
      </c>
      <c r="F33" s="205">
        <v>0</v>
      </c>
      <c r="G33" s="270">
        <v>2463705</v>
      </c>
      <c r="H33" s="206">
        <v>0</v>
      </c>
      <c r="I33" s="143">
        <v>0</v>
      </c>
      <c r="J33" s="143">
        <v>0</v>
      </c>
      <c r="K33" s="144">
        <v>0</v>
      </c>
      <c r="L33" s="144">
        <v>0</v>
      </c>
    </row>
    <row r="34" spans="1:12" s="113" customFormat="1" x14ac:dyDescent="0.25">
      <c r="A34" s="150" t="s">
        <v>229</v>
      </c>
      <c r="B34" s="180">
        <v>93.596000000000004</v>
      </c>
      <c r="C34" s="175">
        <f>+C33</f>
        <v>2188233.67</v>
      </c>
      <c r="D34" s="175">
        <f t="shared" ref="D34:L34" si="14">+D33</f>
        <v>0</v>
      </c>
      <c r="E34" s="175">
        <f t="shared" si="14"/>
        <v>275471.33</v>
      </c>
      <c r="F34" s="175">
        <f t="shared" si="14"/>
        <v>0</v>
      </c>
      <c r="G34" s="175">
        <f t="shared" si="14"/>
        <v>2463705</v>
      </c>
      <c r="H34" s="175">
        <f t="shared" si="14"/>
        <v>0</v>
      </c>
      <c r="I34" s="175">
        <f t="shared" si="14"/>
        <v>0</v>
      </c>
      <c r="J34" s="175">
        <f t="shared" si="14"/>
        <v>0</v>
      </c>
      <c r="K34" s="175">
        <f t="shared" si="14"/>
        <v>0</v>
      </c>
      <c r="L34" s="175">
        <f t="shared" si="14"/>
        <v>0</v>
      </c>
    </row>
    <row r="35" spans="1:12" s="113" customFormat="1" x14ac:dyDescent="0.25">
      <c r="A35" s="176" t="s">
        <v>20</v>
      </c>
      <c r="B35" s="177">
        <v>93.644999999999996</v>
      </c>
      <c r="C35" s="152">
        <f t="shared" si="9"/>
        <v>166524.38000000003</v>
      </c>
      <c r="D35" s="152">
        <f t="shared" si="10"/>
        <v>0</v>
      </c>
      <c r="E35" s="205">
        <v>153940.76999999999</v>
      </c>
      <c r="F35" s="205">
        <v>0</v>
      </c>
      <c r="G35" s="270">
        <v>320465.15000000002</v>
      </c>
      <c r="H35" s="206">
        <v>0</v>
      </c>
      <c r="I35" s="143">
        <v>0</v>
      </c>
      <c r="J35" s="143">
        <v>0</v>
      </c>
      <c r="K35" s="144">
        <v>0</v>
      </c>
      <c r="L35" s="144">
        <v>0</v>
      </c>
    </row>
    <row r="36" spans="1:12" s="113" customFormat="1" x14ac:dyDescent="0.25">
      <c r="A36" s="150" t="s">
        <v>229</v>
      </c>
      <c r="B36" s="151">
        <v>93.644999999999996</v>
      </c>
      <c r="C36" s="175">
        <f>+C35</f>
        <v>166524.38000000003</v>
      </c>
      <c r="D36" s="175">
        <f t="shared" ref="D36:H36" si="15">+D35</f>
        <v>0</v>
      </c>
      <c r="E36" s="175">
        <f t="shared" si="15"/>
        <v>153940.76999999999</v>
      </c>
      <c r="F36" s="175">
        <f t="shared" si="15"/>
        <v>0</v>
      </c>
      <c r="G36" s="175">
        <f t="shared" si="15"/>
        <v>320465.15000000002</v>
      </c>
      <c r="H36" s="175">
        <f t="shared" si="15"/>
        <v>0</v>
      </c>
      <c r="I36" s="175">
        <f t="shared" ref="I36" si="16">+I35</f>
        <v>0</v>
      </c>
      <c r="J36" s="175">
        <f t="shared" ref="J36" si="17">+J35</f>
        <v>0</v>
      </c>
      <c r="K36" s="175">
        <f t="shared" ref="K36" si="18">+K35</f>
        <v>0</v>
      </c>
      <c r="L36" s="175">
        <f t="shared" ref="L36" si="19">+L35</f>
        <v>0</v>
      </c>
    </row>
    <row r="37" spans="1:12" s="113" customFormat="1" x14ac:dyDescent="0.25">
      <c r="A37" s="150" t="s">
        <v>208</v>
      </c>
      <c r="B37" s="151">
        <v>93.658000000000001</v>
      </c>
      <c r="C37" s="152">
        <f t="shared" si="9"/>
        <v>0</v>
      </c>
      <c r="D37" s="152">
        <f t="shared" si="10"/>
        <v>0</v>
      </c>
      <c r="E37" s="205">
        <v>0</v>
      </c>
      <c r="F37" s="205">
        <v>0</v>
      </c>
      <c r="G37" s="270">
        <v>0</v>
      </c>
      <c r="H37" s="206">
        <v>0</v>
      </c>
      <c r="I37" s="143">
        <v>0</v>
      </c>
      <c r="J37" s="143">
        <v>0</v>
      </c>
      <c r="K37" s="144">
        <v>0</v>
      </c>
      <c r="L37" s="144">
        <v>0</v>
      </c>
    </row>
    <row r="38" spans="1:12" s="113" customFormat="1" x14ac:dyDescent="0.25">
      <c r="A38" s="150" t="s">
        <v>16</v>
      </c>
      <c r="B38" s="151">
        <v>93.658000000000001</v>
      </c>
      <c r="C38" s="152">
        <f t="shared" si="9"/>
        <v>14451.900000000001</v>
      </c>
      <c r="D38" s="152">
        <f t="shared" si="10"/>
        <v>0</v>
      </c>
      <c r="E38" s="205">
        <v>1505.63</v>
      </c>
      <c r="F38" s="205">
        <v>0</v>
      </c>
      <c r="G38" s="270">
        <v>15957.53</v>
      </c>
      <c r="H38" s="206">
        <v>0</v>
      </c>
      <c r="I38" s="143">
        <v>0</v>
      </c>
      <c r="J38" s="143">
        <v>0</v>
      </c>
      <c r="K38" s="144">
        <v>0</v>
      </c>
      <c r="L38" s="144">
        <v>0</v>
      </c>
    </row>
    <row r="39" spans="1:12" s="113" customFormat="1" x14ac:dyDescent="0.25">
      <c r="A39" s="150" t="s">
        <v>17</v>
      </c>
      <c r="B39" s="151">
        <v>93.658000000000001</v>
      </c>
      <c r="C39" s="152">
        <f t="shared" si="9"/>
        <v>336610.88999999996</v>
      </c>
      <c r="D39" s="152">
        <f t="shared" si="10"/>
        <v>309147.37</v>
      </c>
      <c r="E39" s="205">
        <v>26743.58</v>
      </c>
      <c r="F39" s="205">
        <v>26743.58</v>
      </c>
      <c r="G39" s="270">
        <v>363354.47</v>
      </c>
      <c r="H39" s="206">
        <v>335890.95</v>
      </c>
      <c r="I39" s="143">
        <v>0</v>
      </c>
      <c r="J39" s="143">
        <v>0</v>
      </c>
      <c r="K39" s="144">
        <v>0</v>
      </c>
      <c r="L39" s="144">
        <v>0</v>
      </c>
    </row>
    <row r="40" spans="1:12" s="113" customFormat="1" x14ac:dyDescent="0.25">
      <c r="A40" s="150" t="s">
        <v>18</v>
      </c>
      <c r="B40" s="151">
        <v>93.658000000000001</v>
      </c>
      <c r="C40" s="152">
        <f t="shared" si="9"/>
        <v>23630.690000000002</v>
      </c>
      <c r="D40" s="152">
        <f t="shared" si="10"/>
        <v>0</v>
      </c>
      <c r="E40" s="205">
        <v>1767.01</v>
      </c>
      <c r="F40" s="205">
        <v>0</v>
      </c>
      <c r="G40" s="270">
        <v>25397.7</v>
      </c>
      <c r="H40" s="206">
        <v>0</v>
      </c>
      <c r="I40" s="143">
        <v>0</v>
      </c>
      <c r="J40" s="143">
        <v>0</v>
      </c>
      <c r="K40" s="144">
        <v>0</v>
      </c>
      <c r="L40" s="144">
        <v>0</v>
      </c>
    </row>
    <row r="41" spans="1:12" s="113" customFormat="1" x14ac:dyDescent="0.25">
      <c r="A41" s="150" t="s">
        <v>19</v>
      </c>
      <c r="B41" s="151">
        <v>93.658000000000001</v>
      </c>
      <c r="C41" s="152">
        <f t="shared" si="9"/>
        <v>3464010.2300000004</v>
      </c>
      <c r="D41" s="152">
        <f t="shared" si="10"/>
        <v>0</v>
      </c>
      <c r="E41" s="205">
        <v>285227.99</v>
      </c>
      <c r="F41" s="205">
        <v>0</v>
      </c>
      <c r="G41" s="270">
        <v>3749238.22</v>
      </c>
      <c r="H41" s="206">
        <v>0</v>
      </c>
      <c r="I41" s="143">
        <v>0</v>
      </c>
      <c r="J41" s="143">
        <v>0</v>
      </c>
      <c r="K41" s="144">
        <v>0</v>
      </c>
      <c r="L41" s="144">
        <v>0</v>
      </c>
    </row>
    <row r="42" spans="1:12" s="113" customFormat="1" x14ac:dyDescent="0.25">
      <c r="A42" s="182" t="s">
        <v>225</v>
      </c>
      <c r="B42" s="183">
        <v>93.658000000000001</v>
      </c>
      <c r="C42" s="152">
        <f t="shared" si="9"/>
        <v>155533.09</v>
      </c>
      <c r="D42" s="152">
        <f t="shared" si="10"/>
        <v>107.59</v>
      </c>
      <c r="E42" s="205">
        <v>6564.75</v>
      </c>
      <c r="F42" s="205">
        <v>0</v>
      </c>
      <c r="G42" s="270">
        <v>162097.84</v>
      </c>
      <c r="H42" s="206">
        <v>107.59</v>
      </c>
      <c r="I42" s="143">
        <v>0</v>
      </c>
      <c r="J42" s="143">
        <v>0</v>
      </c>
      <c r="K42" s="144">
        <v>0</v>
      </c>
      <c r="L42" s="144">
        <v>0</v>
      </c>
    </row>
    <row r="43" spans="1:12" s="113" customFormat="1" x14ac:dyDescent="0.25">
      <c r="A43" s="150" t="s">
        <v>229</v>
      </c>
      <c r="B43" s="151">
        <v>93.658000000000001</v>
      </c>
      <c r="C43" s="184">
        <f>SUM(C37:C42)</f>
        <v>3994236.8000000003</v>
      </c>
      <c r="D43" s="184">
        <f t="shared" ref="D43:L43" si="20">SUM(D37:D42)</f>
        <v>309254.96000000002</v>
      </c>
      <c r="E43" s="184">
        <f t="shared" si="20"/>
        <v>321808.95999999996</v>
      </c>
      <c r="F43" s="184">
        <f t="shared" si="20"/>
        <v>26743.58</v>
      </c>
      <c r="G43" s="184">
        <f t="shared" si="20"/>
        <v>4316045.7600000007</v>
      </c>
      <c r="H43" s="184">
        <f t="shared" si="20"/>
        <v>335998.54000000004</v>
      </c>
      <c r="I43" s="184">
        <f t="shared" si="20"/>
        <v>0</v>
      </c>
      <c r="J43" s="184">
        <f t="shared" si="20"/>
        <v>0</v>
      </c>
      <c r="K43" s="184">
        <f t="shared" si="20"/>
        <v>0</v>
      </c>
      <c r="L43" s="184">
        <f t="shared" si="20"/>
        <v>0</v>
      </c>
    </row>
    <row r="44" spans="1:12" s="113" customFormat="1" x14ac:dyDescent="0.25">
      <c r="A44" s="150" t="s">
        <v>226</v>
      </c>
      <c r="B44" s="151">
        <v>93.659000000000006</v>
      </c>
      <c r="C44" s="152">
        <f t="shared" si="9"/>
        <v>0</v>
      </c>
      <c r="D44" s="152">
        <f t="shared" si="10"/>
        <v>0</v>
      </c>
      <c r="E44" s="205">
        <v>0</v>
      </c>
      <c r="F44" s="205">
        <v>0</v>
      </c>
      <c r="G44" s="270">
        <v>0</v>
      </c>
      <c r="H44" s="206">
        <v>0</v>
      </c>
      <c r="I44" s="143">
        <v>0</v>
      </c>
      <c r="J44" s="143">
        <v>0</v>
      </c>
      <c r="K44" s="144">
        <v>0</v>
      </c>
      <c r="L44" s="144">
        <v>0</v>
      </c>
    </row>
    <row r="45" spans="1:12" s="113" customFormat="1" x14ac:dyDescent="0.25">
      <c r="A45" s="150" t="s">
        <v>14</v>
      </c>
      <c r="B45" s="151">
        <v>93.659000000000006</v>
      </c>
      <c r="C45" s="152">
        <f t="shared" si="9"/>
        <v>602174.77</v>
      </c>
      <c r="D45" s="152">
        <f t="shared" si="10"/>
        <v>0</v>
      </c>
      <c r="E45" s="205">
        <v>45129.77</v>
      </c>
      <c r="F45" s="205">
        <v>0</v>
      </c>
      <c r="G45" s="270">
        <v>647304.54</v>
      </c>
      <c r="H45" s="206">
        <v>0</v>
      </c>
      <c r="I45" s="143">
        <v>0</v>
      </c>
      <c r="J45" s="143">
        <v>0</v>
      </c>
      <c r="K45" s="144">
        <v>0</v>
      </c>
      <c r="L45" s="144">
        <v>0</v>
      </c>
    </row>
    <row r="46" spans="1:12" s="113" customFormat="1" x14ac:dyDescent="0.25">
      <c r="A46" s="176" t="s">
        <v>15</v>
      </c>
      <c r="B46" s="177">
        <v>93.659000000000006</v>
      </c>
      <c r="C46" s="152">
        <f t="shared" si="9"/>
        <v>96739.5</v>
      </c>
      <c r="D46" s="152">
        <f t="shared" si="10"/>
        <v>0</v>
      </c>
      <c r="E46" s="205">
        <v>4772.17</v>
      </c>
      <c r="F46" s="205">
        <v>0</v>
      </c>
      <c r="G46" s="270">
        <v>101511.67</v>
      </c>
      <c r="H46" s="206">
        <v>0</v>
      </c>
      <c r="I46" s="166">
        <v>0</v>
      </c>
      <c r="J46" s="143">
        <v>0</v>
      </c>
      <c r="K46" s="144">
        <v>0</v>
      </c>
      <c r="L46" s="144">
        <v>0</v>
      </c>
    </row>
    <row r="47" spans="1:12" s="113" customFormat="1" x14ac:dyDescent="0.25">
      <c r="A47" s="150" t="s">
        <v>229</v>
      </c>
      <c r="B47" s="151">
        <v>93.659000000000006</v>
      </c>
      <c r="C47" s="184">
        <f>SUM(C44:C46)</f>
        <v>698914.27</v>
      </c>
      <c r="D47" s="184">
        <f t="shared" ref="D47:L47" si="21">SUM(D44:D46)</f>
        <v>0</v>
      </c>
      <c r="E47" s="184">
        <f t="shared" si="21"/>
        <v>49901.939999999995</v>
      </c>
      <c r="F47" s="184">
        <f t="shared" si="21"/>
        <v>0</v>
      </c>
      <c r="G47" s="184">
        <f t="shared" si="21"/>
        <v>748816.21000000008</v>
      </c>
      <c r="H47" s="184">
        <f t="shared" si="21"/>
        <v>0</v>
      </c>
      <c r="I47" s="184">
        <f t="shared" si="21"/>
        <v>0</v>
      </c>
      <c r="J47" s="184">
        <f t="shared" si="21"/>
        <v>0</v>
      </c>
      <c r="K47" s="184">
        <f t="shared" si="21"/>
        <v>0</v>
      </c>
      <c r="L47" s="184">
        <f t="shared" si="21"/>
        <v>0</v>
      </c>
    </row>
    <row r="48" spans="1:12" s="113" customFormat="1" x14ac:dyDescent="0.25">
      <c r="A48" s="150" t="s">
        <v>6</v>
      </c>
      <c r="B48" s="151">
        <v>93.667000000000002</v>
      </c>
      <c r="C48" s="152">
        <f t="shared" si="9"/>
        <v>57170.75</v>
      </c>
      <c r="D48" s="152">
        <f t="shared" si="10"/>
        <v>74527.25</v>
      </c>
      <c r="E48" s="205">
        <v>13072.5</v>
      </c>
      <c r="F48" s="205">
        <v>0</v>
      </c>
      <c r="G48" s="270">
        <v>70243.25</v>
      </c>
      <c r="H48" s="206">
        <v>74527.25</v>
      </c>
      <c r="I48" s="143">
        <v>0</v>
      </c>
      <c r="J48" s="143">
        <v>0</v>
      </c>
      <c r="K48" s="144">
        <v>0</v>
      </c>
      <c r="L48" s="144">
        <v>0</v>
      </c>
    </row>
    <row r="49" spans="1:12" s="113" customFormat="1" x14ac:dyDescent="0.25">
      <c r="A49" s="150" t="s">
        <v>7</v>
      </c>
      <c r="B49" s="151">
        <v>93.667000000000002</v>
      </c>
      <c r="C49" s="152">
        <f t="shared" si="9"/>
        <v>107679.25</v>
      </c>
      <c r="D49" s="152">
        <f t="shared" si="10"/>
        <v>87671.5</v>
      </c>
      <c r="E49" s="205">
        <v>0</v>
      </c>
      <c r="F49" s="205">
        <v>0</v>
      </c>
      <c r="G49" s="270">
        <v>107679.25</v>
      </c>
      <c r="H49" s="206">
        <v>87671.5</v>
      </c>
      <c r="I49" s="143">
        <v>0</v>
      </c>
      <c r="J49" s="143">
        <v>0</v>
      </c>
      <c r="K49" s="144">
        <v>0</v>
      </c>
      <c r="L49" s="144">
        <v>0</v>
      </c>
    </row>
    <row r="50" spans="1:12" s="113" customFormat="1" x14ac:dyDescent="0.25">
      <c r="A50" s="150" t="s">
        <v>8</v>
      </c>
      <c r="B50" s="151">
        <v>93.667000000000002</v>
      </c>
      <c r="C50" s="152">
        <f t="shared" si="9"/>
        <v>20123.59</v>
      </c>
      <c r="D50" s="152">
        <f t="shared" si="10"/>
        <v>0</v>
      </c>
      <c r="E50" s="205">
        <v>7814.27</v>
      </c>
      <c r="F50" s="205">
        <v>0</v>
      </c>
      <c r="G50" s="270">
        <v>27937.86</v>
      </c>
      <c r="H50" s="206">
        <v>0</v>
      </c>
      <c r="I50" s="143">
        <v>0</v>
      </c>
      <c r="J50" s="143">
        <v>0</v>
      </c>
      <c r="K50" s="144">
        <v>0</v>
      </c>
      <c r="L50" s="144">
        <v>0</v>
      </c>
    </row>
    <row r="51" spans="1:12" s="113" customFormat="1" x14ac:dyDescent="0.25">
      <c r="A51" s="150" t="s">
        <v>64</v>
      </c>
      <c r="B51" s="151">
        <v>93.667000000000002</v>
      </c>
      <c r="C51" s="152">
        <f t="shared" si="9"/>
        <v>0</v>
      </c>
      <c r="D51" s="152">
        <f t="shared" si="10"/>
        <v>0</v>
      </c>
      <c r="E51" s="205">
        <v>0</v>
      </c>
      <c r="F51" s="205">
        <v>0</v>
      </c>
      <c r="G51" s="270">
        <v>0</v>
      </c>
      <c r="H51" s="206">
        <v>0</v>
      </c>
      <c r="I51" s="143">
        <v>0</v>
      </c>
      <c r="J51" s="143">
        <v>0</v>
      </c>
      <c r="K51" s="144">
        <v>0</v>
      </c>
      <c r="L51" s="144">
        <v>0</v>
      </c>
    </row>
    <row r="52" spans="1:12" s="113" customFormat="1" x14ac:dyDescent="0.25">
      <c r="A52" s="150" t="s">
        <v>9</v>
      </c>
      <c r="B52" s="151">
        <v>93.667000000000002</v>
      </c>
      <c r="C52" s="152">
        <f t="shared" si="9"/>
        <v>0</v>
      </c>
      <c r="D52" s="152">
        <f t="shared" si="10"/>
        <v>0</v>
      </c>
      <c r="E52" s="205">
        <v>0</v>
      </c>
      <c r="F52" s="205">
        <v>0</v>
      </c>
      <c r="G52" s="270">
        <v>0</v>
      </c>
      <c r="H52" s="206">
        <v>0</v>
      </c>
      <c r="I52" s="143">
        <v>0</v>
      </c>
      <c r="J52" s="143">
        <v>0</v>
      </c>
      <c r="K52" s="144">
        <v>0</v>
      </c>
      <c r="L52" s="144">
        <v>0</v>
      </c>
    </row>
    <row r="53" spans="1:12" s="113" customFormat="1" x14ac:dyDescent="0.25">
      <c r="A53" s="150" t="s">
        <v>10</v>
      </c>
      <c r="B53" s="151">
        <v>93.667000000000002</v>
      </c>
      <c r="C53" s="152">
        <f t="shared" si="9"/>
        <v>224363.47</v>
      </c>
      <c r="D53" s="152">
        <f t="shared" si="10"/>
        <v>0</v>
      </c>
      <c r="E53" s="205">
        <v>0</v>
      </c>
      <c r="F53" s="205">
        <v>0</v>
      </c>
      <c r="G53" s="270">
        <v>224363.47</v>
      </c>
      <c r="H53" s="206">
        <v>0</v>
      </c>
      <c r="I53" s="143">
        <v>0</v>
      </c>
      <c r="J53" s="143">
        <v>0</v>
      </c>
      <c r="K53" s="144">
        <v>0</v>
      </c>
      <c r="L53" s="144">
        <v>0</v>
      </c>
    </row>
    <row r="54" spans="1:12" s="113" customFormat="1" x14ac:dyDescent="0.25">
      <c r="A54" s="150" t="s">
        <v>11</v>
      </c>
      <c r="B54" s="151">
        <v>93.667000000000002</v>
      </c>
      <c r="C54" s="152">
        <f t="shared" si="9"/>
        <v>33904.86</v>
      </c>
      <c r="D54" s="152">
        <f t="shared" si="10"/>
        <v>0</v>
      </c>
      <c r="E54" s="205">
        <v>10899.35</v>
      </c>
      <c r="F54" s="205">
        <v>0</v>
      </c>
      <c r="G54" s="270">
        <v>44804.21</v>
      </c>
      <c r="H54" s="206">
        <v>0</v>
      </c>
      <c r="I54" s="143">
        <v>0</v>
      </c>
      <c r="J54" s="143">
        <v>0</v>
      </c>
      <c r="K54" s="144">
        <v>0</v>
      </c>
      <c r="L54" s="144">
        <v>0</v>
      </c>
    </row>
    <row r="55" spans="1:12" s="113" customFormat="1" x14ac:dyDescent="0.25">
      <c r="A55" s="150" t="s">
        <v>12</v>
      </c>
      <c r="B55" s="151">
        <v>93.667000000000002</v>
      </c>
      <c r="C55" s="152">
        <f t="shared" si="9"/>
        <v>32653.22</v>
      </c>
      <c r="D55" s="152">
        <f t="shared" si="10"/>
        <v>0</v>
      </c>
      <c r="E55" s="205">
        <v>22049.78</v>
      </c>
      <c r="F55" s="205">
        <v>0</v>
      </c>
      <c r="G55" s="270">
        <v>54703</v>
      </c>
      <c r="H55" s="206">
        <v>0</v>
      </c>
      <c r="I55" s="143">
        <v>0</v>
      </c>
      <c r="J55" s="143">
        <v>0</v>
      </c>
      <c r="K55" s="144">
        <v>0</v>
      </c>
      <c r="L55" s="144">
        <v>0</v>
      </c>
    </row>
    <row r="56" spans="1:12" s="113" customFormat="1" x14ac:dyDescent="0.25">
      <c r="A56" s="176" t="s">
        <v>13</v>
      </c>
      <c r="B56" s="177">
        <v>93.667000000000002</v>
      </c>
      <c r="C56" s="152">
        <f t="shared" si="9"/>
        <v>775216.79999999993</v>
      </c>
      <c r="D56" s="152">
        <f t="shared" si="10"/>
        <v>0</v>
      </c>
      <c r="E56" s="205">
        <v>594448.68000000005</v>
      </c>
      <c r="F56" s="205">
        <v>0</v>
      </c>
      <c r="G56" s="270">
        <v>1369665.48</v>
      </c>
      <c r="H56" s="206">
        <v>0</v>
      </c>
      <c r="I56" s="143">
        <v>0</v>
      </c>
      <c r="J56" s="143">
        <v>0</v>
      </c>
      <c r="K56" s="144">
        <v>0</v>
      </c>
      <c r="L56" s="144">
        <v>0</v>
      </c>
    </row>
    <row r="57" spans="1:12" s="113" customFormat="1" x14ac:dyDescent="0.25">
      <c r="A57" s="150" t="s">
        <v>229</v>
      </c>
      <c r="B57" s="151">
        <v>93.667000000000002</v>
      </c>
      <c r="C57" s="184">
        <f>SUM(C48:C56)</f>
        <v>1251111.94</v>
      </c>
      <c r="D57" s="184">
        <f t="shared" ref="D57:L57" si="22">SUM(D48:D56)</f>
        <v>162198.75</v>
      </c>
      <c r="E57" s="184">
        <f t="shared" si="22"/>
        <v>648284.58000000007</v>
      </c>
      <c r="F57" s="184">
        <f t="shared" si="22"/>
        <v>0</v>
      </c>
      <c r="G57" s="184">
        <f>SUM(G48:G56)</f>
        <v>1899396.52</v>
      </c>
      <c r="H57" s="184">
        <f t="shared" si="22"/>
        <v>162198.75</v>
      </c>
      <c r="I57" s="184">
        <f t="shared" si="22"/>
        <v>0</v>
      </c>
      <c r="J57" s="184">
        <f t="shared" si="22"/>
        <v>0</v>
      </c>
      <c r="K57" s="184">
        <f t="shared" si="22"/>
        <v>0</v>
      </c>
      <c r="L57" s="184">
        <f t="shared" si="22"/>
        <v>0</v>
      </c>
    </row>
    <row r="58" spans="1:12" s="113" customFormat="1" x14ac:dyDescent="0.25">
      <c r="A58" s="176" t="s">
        <v>5</v>
      </c>
      <c r="B58" s="177">
        <v>63.673999999999999</v>
      </c>
      <c r="C58" s="152">
        <f t="shared" si="9"/>
        <v>98465.78</v>
      </c>
      <c r="D58" s="152">
        <f t="shared" si="10"/>
        <v>24616.43</v>
      </c>
      <c r="E58" s="205">
        <v>15639.62</v>
      </c>
      <c r="F58" s="205">
        <v>3909.9</v>
      </c>
      <c r="G58" s="270">
        <v>114105.4</v>
      </c>
      <c r="H58" s="206">
        <v>28526.33</v>
      </c>
      <c r="I58" s="143">
        <v>0</v>
      </c>
      <c r="J58" s="143">
        <v>0</v>
      </c>
      <c r="K58" s="144">
        <v>0</v>
      </c>
      <c r="L58" s="144">
        <v>0</v>
      </c>
    </row>
    <row r="59" spans="1:12" s="113" customFormat="1" x14ac:dyDescent="0.25">
      <c r="A59" s="150" t="s">
        <v>229</v>
      </c>
      <c r="B59" s="151">
        <v>63.673999999999999</v>
      </c>
      <c r="C59" s="184">
        <f>+C58</f>
        <v>98465.78</v>
      </c>
      <c r="D59" s="184">
        <f t="shared" ref="D59:L59" si="23">+D58</f>
        <v>24616.43</v>
      </c>
      <c r="E59" s="184">
        <f t="shared" si="23"/>
        <v>15639.62</v>
      </c>
      <c r="F59" s="184">
        <f t="shared" si="23"/>
        <v>3909.9</v>
      </c>
      <c r="G59" s="184">
        <f t="shared" si="23"/>
        <v>114105.4</v>
      </c>
      <c r="H59" s="184">
        <f t="shared" si="23"/>
        <v>28526.33</v>
      </c>
      <c r="I59" s="184">
        <f t="shared" si="23"/>
        <v>0</v>
      </c>
      <c r="J59" s="184">
        <f t="shared" si="23"/>
        <v>0</v>
      </c>
      <c r="K59" s="184">
        <f t="shared" si="23"/>
        <v>0</v>
      </c>
      <c r="L59" s="184">
        <f t="shared" si="23"/>
        <v>0</v>
      </c>
    </row>
    <row r="60" spans="1:12" s="113" customFormat="1" x14ac:dyDescent="0.25">
      <c r="A60" s="176" t="s">
        <v>4</v>
      </c>
      <c r="B60" s="177">
        <v>93.766999999999996</v>
      </c>
      <c r="C60" s="152">
        <f t="shared" si="9"/>
        <v>1269200.3799999999</v>
      </c>
      <c r="D60" s="152">
        <f t="shared" si="10"/>
        <v>407577.75</v>
      </c>
      <c r="E60" s="205">
        <v>83101.77</v>
      </c>
      <c r="F60" s="205">
        <v>26041.599999999999</v>
      </c>
      <c r="G60" s="270">
        <v>1352302.15</v>
      </c>
      <c r="H60" s="206">
        <v>433619.35</v>
      </c>
      <c r="I60" s="143">
        <v>0</v>
      </c>
      <c r="J60" s="143">
        <v>0</v>
      </c>
      <c r="K60" s="144">
        <v>0</v>
      </c>
      <c r="L60" s="144">
        <v>0</v>
      </c>
    </row>
    <row r="61" spans="1:12" s="113" customFormat="1" x14ac:dyDescent="0.25">
      <c r="A61" s="150" t="s">
        <v>229</v>
      </c>
      <c r="B61" s="151">
        <v>93.766999999999996</v>
      </c>
      <c r="C61" s="184">
        <f>+C60</f>
        <v>1269200.3799999999</v>
      </c>
      <c r="D61" s="184">
        <f t="shared" ref="D61:L61" si="24">+D60</f>
        <v>407577.75</v>
      </c>
      <c r="E61" s="184">
        <f t="shared" si="24"/>
        <v>83101.77</v>
      </c>
      <c r="F61" s="184">
        <f t="shared" si="24"/>
        <v>26041.599999999999</v>
      </c>
      <c r="G61" s="184">
        <f t="shared" si="24"/>
        <v>1352302.15</v>
      </c>
      <c r="H61" s="184">
        <f t="shared" si="24"/>
        <v>433619.35</v>
      </c>
      <c r="I61" s="184">
        <f t="shared" si="24"/>
        <v>0</v>
      </c>
      <c r="J61" s="184">
        <f t="shared" si="24"/>
        <v>0</v>
      </c>
      <c r="K61" s="184">
        <f t="shared" si="24"/>
        <v>0</v>
      </c>
      <c r="L61" s="184">
        <f t="shared" si="24"/>
        <v>0</v>
      </c>
    </row>
    <row r="62" spans="1:12" x14ac:dyDescent="0.25">
      <c r="A62" s="150" t="s">
        <v>173</v>
      </c>
      <c r="B62" s="151">
        <v>93.778000000000006</v>
      </c>
      <c r="C62" s="152">
        <f t="shared" si="9"/>
        <v>416227.38</v>
      </c>
      <c r="D62" s="152">
        <f t="shared" si="10"/>
        <v>59464.33</v>
      </c>
      <c r="E62" s="205">
        <v>38280.89</v>
      </c>
      <c r="F62" s="205">
        <v>19140.439999999999</v>
      </c>
      <c r="G62" s="270">
        <v>454508.27</v>
      </c>
      <c r="H62" s="206">
        <v>78604.77</v>
      </c>
      <c r="I62" s="143">
        <v>0</v>
      </c>
      <c r="J62" s="143">
        <v>0</v>
      </c>
      <c r="K62" s="144">
        <v>0</v>
      </c>
      <c r="L62" s="144">
        <v>0</v>
      </c>
    </row>
    <row r="63" spans="1:12" x14ac:dyDescent="0.25">
      <c r="A63" s="150" t="s">
        <v>0</v>
      </c>
      <c r="B63" s="151">
        <v>93.778000000000006</v>
      </c>
      <c r="C63" s="152">
        <f t="shared" ref="C63:D66" si="25">-E63+G63+I63+K63</f>
        <v>1033308.3300000001</v>
      </c>
      <c r="D63" s="152">
        <f t="shared" si="25"/>
        <v>0</v>
      </c>
      <c r="E63" s="205">
        <v>88691.76</v>
      </c>
      <c r="F63" s="205">
        <v>0</v>
      </c>
      <c r="G63" s="270">
        <v>1122000.0900000001</v>
      </c>
      <c r="H63" s="206">
        <v>0</v>
      </c>
      <c r="I63" s="143">
        <v>0</v>
      </c>
      <c r="J63" s="143">
        <v>0</v>
      </c>
      <c r="K63" s="144">
        <v>0</v>
      </c>
      <c r="L63" s="144">
        <v>0</v>
      </c>
    </row>
    <row r="64" spans="1:12" x14ac:dyDescent="0.25">
      <c r="A64" s="150" t="s">
        <v>1</v>
      </c>
      <c r="B64" s="151">
        <v>93.778000000000006</v>
      </c>
      <c r="C64" s="152">
        <f t="shared" si="25"/>
        <v>20392660.719999999</v>
      </c>
      <c r="D64" s="152">
        <f t="shared" si="25"/>
        <v>1647981.65</v>
      </c>
      <c r="E64" s="205">
        <v>1788669.6</v>
      </c>
      <c r="F64" s="205">
        <v>0</v>
      </c>
      <c r="G64" s="270">
        <v>22181330.32</v>
      </c>
      <c r="H64" s="206">
        <v>1647981.65</v>
      </c>
      <c r="I64" s="143">
        <v>0</v>
      </c>
      <c r="J64" s="143">
        <v>0</v>
      </c>
      <c r="K64" s="144">
        <v>0</v>
      </c>
      <c r="L64" s="144">
        <v>0</v>
      </c>
    </row>
    <row r="65" spans="1:16" x14ac:dyDescent="0.25">
      <c r="A65" s="150" t="s">
        <v>2</v>
      </c>
      <c r="B65" s="151">
        <v>93.778000000000006</v>
      </c>
      <c r="C65" s="152">
        <f t="shared" si="25"/>
        <v>544185.22</v>
      </c>
      <c r="D65" s="152">
        <f t="shared" si="25"/>
        <v>0</v>
      </c>
      <c r="E65" s="205">
        <v>52047.87</v>
      </c>
      <c r="F65" s="205">
        <v>0</v>
      </c>
      <c r="G65" s="270">
        <v>596233.09</v>
      </c>
      <c r="H65" s="206">
        <v>0</v>
      </c>
      <c r="I65" s="143">
        <v>0</v>
      </c>
      <c r="J65" s="143">
        <v>0</v>
      </c>
      <c r="K65" s="144">
        <v>0</v>
      </c>
      <c r="L65" s="144">
        <v>0</v>
      </c>
    </row>
    <row r="66" spans="1:16" x14ac:dyDescent="0.25">
      <c r="A66" s="176" t="s">
        <v>3</v>
      </c>
      <c r="B66" s="177">
        <v>93.778000000000006</v>
      </c>
      <c r="C66" s="152">
        <f t="shared" si="25"/>
        <v>422833.97000000003</v>
      </c>
      <c r="D66" s="152">
        <f t="shared" si="25"/>
        <v>0</v>
      </c>
      <c r="E66" s="205">
        <v>45229.31</v>
      </c>
      <c r="F66" s="205">
        <v>0</v>
      </c>
      <c r="G66" s="270">
        <v>468063.28</v>
      </c>
      <c r="H66" s="206">
        <v>0</v>
      </c>
      <c r="I66" s="143">
        <v>0</v>
      </c>
      <c r="J66" s="143">
        <v>0</v>
      </c>
      <c r="K66" s="144">
        <v>0</v>
      </c>
      <c r="L66" s="144">
        <v>0</v>
      </c>
    </row>
    <row r="67" spans="1:16" s="113" customFormat="1" x14ac:dyDescent="0.25">
      <c r="A67" s="150" t="s">
        <v>229</v>
      </c>
      <c r="B67" s="151">
        <v>93.778000000000006</v>
      </c>
      <c r="C67" s="184">
        <f>SUM(C62:C66)</f>
        <v>22809215.619999997</v>
      </c>
      <c r="D67" s="184">
        <f t="shared" ref="D67:L67" si="26">SUM(D62:D66)</f>
        <v>1707445.98</v>
      </c>
      <c r="E67" s="184">
        <f t="shared" si="26"/>
        <v>2012919.4300000002</v>
      </c>
      <c r="F67" s="184">
        <f t="shared" si="26"/>
        <v>19140.439999999999</v>
      </c>
      <c r="G67" s="184">
        <f t="shared" si="26"/>
        <v>24822135.050000001</v>
      </c>
      <c r="H67" s="184">
        <f t="shared" si="26"/>
        <v>1726586.42</v>
      </c>
      <c r="I67" s="184">
        <f t="shared" si="26"/>
        <v>0</v>
      </c>
      <c r="J67" s="184">
        <f t="shared" si="26"/>
        <v>0</v>
      </c>
      <c r="K67" s="184">
        <f t="shared" si="26"/>
        <v>0</v>
      </c>
      <c r="L67" s="184">
        <f t="shared" si="26"/>
        <v>0</v>
      </c>
    </row>
    <row r="68" spans="1:16" x14ac:dyDescent="0.25">
      <c r="A68" s="150" t="s">
        <v>41</v>
      </c>
      <c r="B68" s="153" t="s">
        <v>61</v>
      </c>
      <c r="C68" s="152">
        <f>-E68+G68+I68+K68</f>
        <v>0</v>
      </c>
      <c r="D68" s="152">
        <f>-F68+H68+J68+L68</f>
        <v>0</v>
      </c>
      <c r="E68" s="205">
        <v>0</v>
      </c>
      <c r="F68" s="205">
        <v>0</v>
      </c>
      <c r="G68" s="270">
        <v>0</v>
      </c>
      <c r="H68" s="206">
        <v>0</v>
      </c>
      <c r="I68" s="143">
        <v>0</v>
      </c>
      <c r="J68" s="143">
        <v>0</v>
      </c>
      <c r="K68" s="144">
        <v>0</v>
      </c>
      <c r="L68" s="144">
        <v>0</v>
      </c>
    </row>
    <row r="69" spans="1:16" x14ac:dyDescent="0.25">
      <c r="A69" s="150" t="s">
        <v>42</v>
      </c>
      <c r="B69" s="153" t="s">
        <v>61</v>
      </c>
      <c r="C69" s="152">
        <f>-E69+G69+I69+K69</f>
        <v>0</v>
      </c>
      <c r="D69" s="152">
        <f>-F69+H69+J69+L69</f>
        <v>213821.6</v>
      </c>
      <c r="E69" s="205">
        <v>0</v>
      </c>
      <c r="F69" s="205">
        <v>926.4</v>
      </c>
      <c r="G69" s="270">
        <v>0</v>
      </c>
      <c r="H69" s="206">
        <v>214748</v>
      </c>
      <c r="I69" s="143">
        <v>0</v>
      </c>
      <c r="J69" s="143">
        <v>0</v>
      </c>
      <c r="K69" s="144">
        <v>0</v>
      </c>
      <c r="L69" s="144">
        <v>0</v>
      </c>
    </row>
    <row r="70" spans="1:16" x14ac:dyDescent="0.25">
      <c r="A70" s="186" t="s">
        <v>221</v>
      </c>
      <c r="B70" s="3" t="s">
        <v>61</v>
      </c>
      <c r="C70" s="165">
        <f t="shared" ref="C70:D70" si="27">-E70+G70+I70+K70</f>
        <v>0</v>
      </c>
      <c r="D70" s="165">
        <f t="shared" si="27"/>
        <v>161512.82</v>
      </c>
      <c r="E70" s="205">
        <v>0</v>
      </c>
      <c r="F70" s="205">
        <v>0</v>
      </c>
      <c r="G70" s="270">
        <v>0</v>
      </c>
      <c r="H70" s="206">
        <v>161512.82</v>
      </c>
      <c r="I70" s="143">
        <v>0</v>
      </c>
      <c r="J70" s="143">
        <v>0</v>
      </c>
      <c r="K70" s="144">
        <v>0</v>
      </c>
      <c r="L70" s="144">
        <v>0</v>
      </c>
    </row>
    <row r="71" spans="1:16" x14ac:dyDescent="0.25">
      <c r="A71" s="150" t="s">
        <v>76</v>
      </c>
      <c r="B71" s="153" t="s">
        <v>61</v>
      </c>
      <c r="C71" s="152">
        <f t="shared" ref="C71:D74" si="28">-E71+G71+I71+K71</f>
        <v>0</v>
      </c>
      <c r="D71" s="152">
        <f t="shared" si="28"/>
        <v>0</v>
      </c>
      <c r="E71" s="205">
        <v>0</v>
      </c>
      <c r="F71" s="205">
        <v>0</v>
      </c>
      <c r="G71" s="270">
        <v>0</v>
      </c>
      <c r="H71" s="206">
        <v>0</v>
      </c>
      <c r="I71" s="143">
        <v>0</v>
      </c>
      <c r="J71" s="143">
        <v>0</v>
      </c>
      <c r="K71" s="144">
        <v>0</v>
      </c>
      <c r="L71" s="144">
        <v>0</v>
      </c>
    </row>
    <row r="72" spans="1:16" x14ac:dyDescent="0.25">
      <c r="A72" s="150" t="s">
        <v>43</v>
      </c>
      <c r="B72" s="153" t="s">
        <v>61</v>
      </c>
      <c r="C72" s="152">
        <f t="shared" si="28"/>
        <v>385036.33999999997</v>
      </c>
      <c r="D72" s="152">
        <f t="shared" si="28"/>
        <v>131137.92000000001</v>
      </c>
      <c r="E72" s="205">
        <v>115260.26</v>
      </c>
      <c r="F72" s="205">
        <v>0</v>
      </c>
      <c r="G72" s="270">
        <v>500296.6</v>
      </c>
      <c r="H72" s="206">
        <v>131137.92000000001</v>
      </c>
      <c r="I72" s="143">
        <v>0</v>
      </c>
      <c r="J72" s="143">
        <v>0</v>
      </c>
      <c r="K72" s="144">
        <v>0</v>
      </c>
      <c r="L72" s="144">
        <v>0</v>
      </c>
    </row>
    <row r="73" spans="1:16" x14ac:dyDescent="0.25">
      <c r="A73" s="150" t="s">
        <v>75</v>
      </c>
      <c r="B73" s="153" t="s">
        <v>61</v>
      </c>
      <c r="C73" s="152">
        <f t="shared" si="28"/>
        <v>5349.49</v>
      </c>
      <c r="D73" s="152">
        <f t="shared" si="28"/>
        <v>2619.65</v>
      </c>
      <c r="E73" s="205">
        <v>0</v>
      </c>
      <c r="F73" s="205">
        <v>0</v>
      </c>
      <c r="G73" s="270">
        <v>5349.49</v>
      </c>
      <c r="H73" s="206">
        <v>2619.65</v>
      </c>
      <c r="I73" s="143">
        <v>0</v>
      </c>
      <c r="J73" s="143">
        <v>0</v>
      </c>
      <c r="K73" s="144">
        <v>0</v>
      </c>
      <c r="L73" s="144">
        <v>0</v>
      </c>
    </row>
    <row r="74" spans="1:16" x14ac:dyDescent="0.25">
      <c r="A74" s="150" t="s">
        <v>224</v>
      </c>
      <c r="B74" s="153" t="s">
        <v>61</v>
      </c>
      <c r="C74" s="152">
        <f t="shared" si="28"/>
        <v>0</v>
      </c>
      <c r="D74" s="152">
        <f t="shared" si="28"/>
        <v>0</v>
      </c>
      <c r="E74" s="205">
        <v>0</v>
      </c>
      <c r="F74" s="205">
        <v>0</v>
      </c>
      <c r="G74" s="270">
        <v>0</v>
      </c>
      <c r="H74" s="206">
        <v>0</v>
      </c>
      <c r="I74" s="143">
        <v>0</v>
      </c>
      <c r="J74" s="143">
        <v>0</v>
      </c>
      <c r="K74" s="144">
        <v>0</v>
      </c>
      <c r="L74" s="144">
        <v>0</v>
      </c>
    </row>
    <row r="75" spans="1:16" x14ac:dyDescent="0.25">
      <c r="A75" s="186" t="s">
        <v>222</v>
      </c>
      <c r="B75" s="3" t="s">
        <v>61</v>
      </c>
      <c r="C75" s="165">
        <f t="shared" ref="C75:D75" si="29">-E75+G75+I75+K75</f>
        <v>0</v>
      </c>
      <c r="D75" s="165">
        <f t="shared" si="29"/>
        <v>219.91999999999996</v>
      </c>
      <c r="E75" s="205">
        <v>0</v>
      </c>
      <c r="F75" s="205">
        <v>521.34</v>
      </c>
      <c r="G75" s="270">
        <v>0</v>
      </c>
      <c r="H75" s="206">
        <v>741.26</v>
      </c>
      <c r="I75" s="143">
        <v>0</v>
      </c>
      <c r="J75" s="143">
        <v>0</v>
      </c>
      <c r="K75" s="144">
        <v>0</v>
      </c>
      <c r="L75" s="144">
        <v>0</v>
      </c>
    </row>
    <row r="76" spans="1:16" x14ac:dyDescent="0.25">
      <c r="A76" s="150" t="s">
        <v>40</v>
      </c>
      <c r="B76" s="153" t="s">
        <v>61</v>
      </c>
      <c r="C76" s="152">
        <f>-E76+G76+I76+K76</f>
        <v>0</v>
      </c>
      <c r="D76" s="152">
        <f>-F76+H76+J76+L76</f>
        <v>393434.05000000005</v>
      </c>
      <c r="E76" s="205">
        <v>0</v>
      </c>
      <c r="F76" s="205">
        <v>498681.24</v>
      </c>
      <c r="G76" s="270">
        <v>0</v>
      </c>
      <c r="H76" s="206">
        <v>892115.29</v>
      </c>
      <c r="I76" s="143">
        <v>0</v>
      </c>
      <c r="J76" s="143">
        <v>0</v>
      </c>
      <c r="K76" s="144">
        <v>0</v>
      </c>
      <c r="L76" s="144">
        <v>0</v>
      </c>
    </row>
    <row r="77" spans="1:16" s="113" customFormat="1" x14ac:dyDescent="0.25">
      <c r="A77" s="176" t="s">
        <v>223</v>
      </c>
      <c r="B77" s="187" t="s">
        <v>61</v>
      </c>
      <c r="C77" s="152">
        <f>-E77+G77+I77+K77</f>
        <v>0</v>
      </c>
      <c r="D77" s="152">
        <f>-F77+H77+J77+L77</f>
        <v>0</v>
      </c>
      <c r="E77" s="205">
        <v>0</v>
      </c>
      <c r="F77" s="205">
        <v>0</v>
      </c>
      <c r="G77" s="270">
        <v>0</v>
      </c>
      <c r="H77" s="206">
        <v>0</v>
      </c>
      <c r="I77" s="143">
        <v>0</v>
      </c>
      <c r="J77" s="143">
        <v>0</v>
      </c>
      <c r="K77" s="144">
        <v>0</v>
      </c>
      <c r="L77" s="144">
        <v>0</v>
      </c>
    </row>
    <row r="78" spans="1:16" s="113" customFormat="1" x14ac:dyDescent="0.25">
      <c r="A78" s="188" t="s">
        <v>230</v>
      </c>
      <c r="B78" s="189" t="s">
        <v>61</v>
      </c>
      <c r="C78" s="185">
        <f>SUM(C68:C77)</f>
        <v>390385.82999999996</v>
      </c>
      <c r="D78" s="185">
        <f t="shared" ref="D78:L78" si="30">SUM(D68:D77)</f>
        <v>902745.9600000002</v>
      </c>
      <c r="E78" s="185">
        <f t="shared" si="30"/>
        <v>115260.26</v>
      </c>
      <c r="F78" s="185">
        <f t="shared" si="30"/>
        <v>500128.98</v>
      </c>
      <c r="G78" s="185">
        <f t="shared" si="30"/>
        <v>505646.08999999997</v>
      </c>
      <c r="H78" s="185">
        <f t="shared" si="30"/>
        <v>1402874.94</v>
      </c>
      <c r="I78" s="185">
        <f t="shared" si="30"/>
        <v>0</v>
      </c>
      <c r="J78" s="185">
        <f t="shared" si="30"/>
        <v>0</v>
      </c>
      <c r="K78" s="185">
        <f t="shared" si="30"/>
        <v>0</v>
      </c>
      <c r="L78" s="185">
        <f t="shared" si="30"/>
        <v>0</v>
      </c>
    </row>
    <row r="79" spans="1:16" x14ac:dyDescent="0.25">
      <c r="A79" s="190" t="s">
        <v>184</v>
      </c>
      <c r="B79" s="190"/>
      <c r="C79" s="191">
        <f>+C9+C12+C17+C19+C21+C32+C34+C36+C43+C47+C57+C59+C61+C67+C78</f>
        <v>50709926.090000004</v>
      </c>
      <c r="D79" s="191">
        <f t="shared" ref="D79:L79" si="31">+D9+D12+D17+D19+D21+D32+D34+D36+D43+D47+D57+D59+D61+D67+D78</f>
        <v>3526863.7300000004</v>
      </c>
      <c r="E79" s="191">
        <f t="shared" si="31"/>
        <v>6777797.5500000007</v>
      </c>
      <c r="F79" s="191">
        <f t="shared" si="31"/>
        <v>575964.5</v>
      </c>
      <c r="G79" s="191">
        <f t="shared" si="31"/>
        <v>57487723.640000001</v>
      </c>
      <c r="H79" s="191">
        <f t="shared" si="31"/>
        <v>4102828.23</v>
      </c>
      <c r="I79" s="191">
        <f t="shared" si="31"/>
        <v>0</v>
      </c>
      <c r="J79" s="191">
        <f t="shared" si="31"/>
        <v>0</v>
      </c>
      <c r="K79" s="191">
        <f t="shared" si="31"/>
        <v>0</v>
      </c>
      <c r="L79" s="191">
        <f t="shared" si="31"/>
        <v>0</v>
      </c>
      <c r="O79" s="168" t="s">
        <v>78</v>
      </c>
      <c r="P79" t="s">
        <v>78</v>
      </c>
    </row>
    <row r="80" spans="1:16" x14ac:dyDescent="0.25">
      <c r="A80" s="1"/>
      <c r="B80" s="1"/>
      <c r="C80" s="6"/>
      <c r="D80" s="6"/>
      <c r="E80" s="154"/>
      <c r="F80" s="154"/>
      <c r="G80" s="154"/>
      <c r="H80" s="154"/>
      <c r="I80" s="154"/>
      <c r="J80" s="154"/>
      <c r="K80" s="154"/>
      <c r="L80" s="154"/>
      <c r="O80" s="167" t="s">
        <v>78</v>
      </c>
      <c r="P80" s="167" t="s">
        <v>78</v>
      </c>
    </row>
    <row r="81" spans="1:12" x14ac:dyDescent="0.25">
      <c r="A81" s="5" t="s">
        <v>181</v>
      </c>
      <c r="B81" s="121"/>
      <c r="C81" s="7"/>
      <c r="D81" s="7"/>
      <c r="E81" s="155"/>
      <c r="F81" s="155"/>
      <c r="G81" s="155"/>
      <c r="H81" s="155"/>
      <c r="I81" s="155"/>
      <c r="J81" s="155"/>
      <c r="K81" s="155"/>
      <c r="L81" s="155"/>
    </row>
    <row r="82" spans="1:12" s="113" customFormat="1" x14ac:dyDescent="0.25">
      <c r="A82" s="1" t="s">
        <v>51</v>
      </c>
      <c r="B82" s="2">
        <v>93.558000000000007</v>
      </c>
      <c r="C82" s="4">
        <f t="shared" ref="C82:C93" si="32">-E82+G82+I82+K82</f>
        <v>-0.56000000000000005</v>
      </c>
      <c r="D82" s="4">
        <f t="shared" ref="D82:D93" si="33">-F82+H82+J82+L82</f>
        <v>0</v>
      </c>
      <c r="E82" s="208">
        <v>0</v>
      </c>
      <c r="F82" s="205">
        <v>0</v>
      </c>
      <c r="G82" s="206">
        <v>-0.56000000000000005</v>
      </c>
      <c r="H82" s="206">
        <v>0</v>
      </c>
      <c r="I82" s="143">
        <v>0</v>
      </c>
      <c r="J82" s="143">
        <v>0</v>
      </c>
      <c r="K82" s="144">
        <v>0</v>
      </c>
      <c r="L82" s="144">
        <v>0</v>
      </c>
    </row>
    <row r="83" spans="1:12" s="113" customFormat="1" x14ac:dyDescent="0.25">
      <c r="A83" s="1" t="s">
        <v>52</v>
      </c>
      <c r="B83" s="2">
        <v>93.558000000000007</v>
      </c>
      <c r="C83" s="4">
        <f t="shared" si="32"/>
        <v>0</v>
      </c>
      <c r="D83" s="4">
        <f t="shared" si="33"/>
        <v>0</v>
      </c>
      <c r="E83" s="208">
        <v>0</v>
      </c>
      <c r="F83" s="205">
        <v>0</v>
      </c>
      <c r="G83" s="206">
        <v>0</v>
      </c>
      <c r="H83" s="206">
        <v>0</v>
      </c>
      <c r="I83" s="143">
        <v>0</v>
      </c>
      <c r="J83" s="143">
        <v>0</v>
      </c>
      <c r="K83" s="144">
        <v>0</v>
      </c>
      <c r="L83" s="144">
        <v>0</v>
      </c>
    </row>
    <row r="84" spans="1:12" s="113" customFormat="1" x14ac:dyDescent="0.25">
      <c r="A84" s="1" t="s">
        <v>53</v>
      </c>
      <c r="B84" s="2">
        <v>93.558000000000007</v>
      </c>
      <c r="C84" s="4">
        <f t="shared" si="32"/>
        <v>868265.41</v>
      </c>
      <c r="D84" s="4">
        <f t="shared" si="33"/>
        <v>0</v>
      </c>
      <c r="E84" s="208">
        <v>64571.7</v>
      </c>
      <c r="F84" s="205">
        <v>0</v>
      </c>
      <c r="G84" s="206">
        <v>932837.11</v>
      </c>
      <c r="H84" s="206">
        <v>0</v>
      </c>
      <c r="I84" s="143">
        <v>0</v>
      </c>
      <c r="J84" s="143">
        <v>0</v>
      </c>
      <c r="K84" s="144">
        <v>0</v>
      </c>
      <c r="L84" s="144">
        <v>0</v>
      </c>
    </row>
    <row r="85" spans="1:12" s="113" customFormat="1" x14ac:dyDescent="0.25">
      <c r="A85" s="1" t="s">
        <v>73</v>
      </c>
      <c r="B85" s="2">
        <v>93.56</v>
      </c>
      <c r="C85" s="4">
        <f t="shared" si="32"/>
        <v>-950.2</v>
      </c>
      <c r="D85" s="4">
        <f t="shared" si="33"/>
        <v>-260.94</v>
      </c>
      <c r="E85" s="208">
        <v>-415.98</v>
      </c>
      <c r="F85" s="205">
        <v>-114.19</v>
      </c>
      <c r="G85" s="206">
        <v>-1366.18</v>
      </c>
      <c r="H85" s="206">
        <v>-375.13</v>
      </c>
      <c r="I85" s="143">
        <v>0</v>
      </c>
      <c r="J85" s="143">
        <v>0</v>
      </c>
      <c r="K85" s="144">
        <v>0</v>
      </c>
      <c r="L85" s="144">
        <v>0</v>
      </c>
    </row>
    <row r="86" spans="1:12" s="113" customFormat="1" x14ac:dyDescent="0.25">
      <c r="A86" s="1" t="s">
        <v>50</v>
      </c>
      <c r="B86" s="2">
        <v>93.566000000000003</v>
      </c>
      <c r="C86" s="4">
        <f t="shared" si="32"/>
        <v>130501.26999999999</v>
      </c>
      <c r="D86" s="4">
        <f t="shared" si="33"/>
        <v>1306</v>
      </c>
      <c r="E86" s="208">
        <v>11101.94</v>
      </c>
      <c r="F86" s="205">
        <v>0</v>
      </c>
      <c r="G86" s="206">
        <v>141603.21</v>
      </c>
      <c r="H86" s="206">
        <v>1306</v>
      </c>
      <c r="I86" s="143">
        <v>0</v>
      </c>
      <c r="J86" s="143">
        <v>0</v>
      </c>
      <c r="K86" s="144">
        <v>0</v>
      </c>
      <c r="L86" s="144">
        <v>0</v>
      </c>
    </row>
    <row r="87" spans="1:12" s="113" customFormat="1" x14ac:dyDescent="0.25">
      <c r="A87" s="1" t="s">
        <v>236</v>
      </c>
      <c r="B87" s="2">
        <v>93.658000000000001</v>
      </c>
      <c r="C87" s="4">
        <f t="shared" si="32"/>
        <v>315185.51</v>
      </c>
      <c r="D87" s="4">
        <f t="shared" si="33"/>
        <v>157592.76999999999</v>
      </c>
      <c r="E87" s="208">
        <v>30582.55</v>
      </c>
      <c r="F87" s="205">
        <v>15291.35</v>
      </c>
      <c r="G87" s="206">
        <v>345768.06</v>
      </c>
      <c r="H87" s="206">
        <v>172884.12</v>
      </c>
      <c r="I87" s="143">
        <v>0</v>
      </c>
      <c r="J87" s="143">
        <v>0</v>
      </c>
      <c r="K87" s="144">
        <v>0</v>
      </c>
      <c r="L87" s="144">
        <v>0</v>
      </c>
    </row>
    <row r="88" spans="1:12" s="113" customFormat="1" x14ac:dyDescent="0.25">
      <c r="A88" s="1" t="s">
        <v>46</v>
      </c>
      <c r="B88" s="2">
        <v>93.658000000000001</v>
      </c>
      <c r="C88" s="4">
        <f t="shared" si="32"/>
        <v>9404.0999999999985</v>
      </c>
      <c r="D88" s="4">
        <f t="shared" si="33"/>
        <v>0</v>
      </c>
      <c r="E88" s="208">
        <v>1433.54</v>
      </c>
      <c r="F88" s="205">
        <v>0</v>
      </c>
      <c r="G88" s="206">
        <v>10837.64</v>
      </c>
      <c r="H88" s="206">
        <v>0</v>
      </c>
      <c r="I88" s="143">
        <v>0</v>
      </c>
      <c r="J88" s="143">
        <v>0</v>
      </c>
      <c r="K88" s="144">
        <v>0</v>
      </c>
      <c r="L88" s="144">
        <v>0</v>
      </c>
    </row>
    <row r="89" spans="1:12" s="113" customFormat="1" x14ac:dyDescent="0.25">
      <c r="A89" s="1" t="s">
        <v>47</v>
      </c>
      <c r="B89" s="2">
        <v>93.658000000000001</v>
      </c>
      <c r="C89" s="4">
        <f t="shared" si="32"/>
        <v>41293.450000000004</v>
      </c>
      <c r="D89" s="4">
        <f t="shared" si="33"/>
        <v>21965.35</v>
      </c>
      <c r="E89" s="208">
        <v>2899.78</v>
      </c>
      <c r="F89" s="205">
        <v>1499.82</v>
      </c>
      <c r="G89" s="206">
        <v>44193.23</v>
      </c>
      <c r="H89" s="206">
        <v>23465.17</v>
      </c>
      <c r="I89" s="143">
        <v>0</v>
      </c>
      <c r="J89" s="143">
        <v>0</v>
      </c>
      <c r="K89" s="144">
        <v>0</v>
      </c>
      <c r="L89" s="144">
        <v>0</v>
      </c>
    </row>
    <row r="90" spans="1:12" s="113" customFormat="1" x14ac:dyDescent="0.25">
      <c r="A90" s="1" t="s">
        <v>48</v>
      </c>
      <c r="B90" s="2">
        <v>93.658000000000001</v>
      </c>
      <c r="C90" s="4">
        <f t="shared" si="32"/>
        <v>729873.93</v>
      </c>
      <c r="D90" s="4">
        <f t="shared" si="33"/>
        <v>233414.86</v>
      </c>
      <c r="E90" s="208">
        <v>70520.58</v>
      </c>
      <c r="F90" s="205">
        <v>21923.7</v>
      </c>
      <c r="G90" s="206">
        <v>800394.51</v>
      </c>
      <c r="H90" s="206">
        <v>255338.56</v>
      </c>
      <c r="I90" s="143">
        <v>0</v>
      </c>
      <c r="J90" s="143">
        <v>0</v>
      </c>
      <c r="K90" s="144">
        <v>0</v>
      </c>
      <c r="L90" s="144">
        <v>0</v>
      </c>
    </row>
    <row r="91" spans="1:12" s="113" customFormat="1" x14ac:dyDescent="0.25">
      <c r="A91" s="1" t="s">
        <v>49</v>
      </c>
      <c r="B91" s="2">
        <v>93.658000000000001</v>
      </c>
      <c r="C91" s="4">
        <f t="shared" si="32"/>
        <v>0</v>
      </c>
      <c r="D91" s="4">
        <f t="shared" si="33"/>
        <v>0</v>
      </c>
      <c r="E91" s="208">
        <v>0</v>
      </c>
      <c r="F91" s="205">
        <v>0</v>
      </c>
      <c r="G91" s="206">
        <v>0</v>
      </c>
      <c r="H91" s="206">
        <v>0</v>
      </c>
      <c r="I91" s="143">
        <v>0</v>
      </c>
      <c r="J91" s="143">
        <v>0</v>
      </c>
      <c r="K91" s="144">
        <v>0</v>
      </c>
      <c r="L91" s="144">
        <v>0</v>
      </c>
    </row>
    <row r="92" spans="1:12" s="113" customFormat="1" x14ac:dyDescent="0.25">
      <c r="A92" s="1" t="s">
        <v>45</v>
      </c>
      <c r="B92" s="2">
        <v>93.659000000000006</v>
      </c>
      <c r="C92" s="4">
        <f t="shared" si="32"/>
        <v>4316898.24</v>
      </c>
      <c r="D92" s="4">
        <f t="shared" si="33"/>
        <v>1131875.8799999999</v>
      </c>
      <c r="E92" s="208">
        <v>397721.14</v>
      </c>
      <c r="F92" s="205">
        <v>100789.38</v>
      </c>
      <c r="G92" s="206">
        <v>4714619.38</v>
      </c>
      <c r="H92" s="206">
        <v>1232665.26</v>
      </c>
      <c r="I92" s="143">
        <v>0</v>
      </c>
      <c r="J92" s="143">
        <v>0</v>
      </c>
      <c r="K92" s="144">
        <v>0</v>
      </c>
      <c r="L92" s="144">
        <v>0</v>
      </c>
    </row>
    <row r="93" spans="1:12" x14ac:dyDescent="0.25">
      <c r="A93" s="1" t="s">
        <v>44</v>
      </c>
      <c r="B93" s="2">
        <v>93.674000000000007</v>
      </c>
      <c r="C93" s="4">
        <f t="shared" si="32"/>
        <v>7183.65</v>
      </c>
      <c r="D93" s="4">
        <f t="shared" si="33"/>
        <v>0</v>
      </c>
      <c r="E93" s="208">
        <v>0</v>
      </c>
      <c r="F93" s="205">
        <v>0</v>
      </c>
      <c r="G93" s="206">
        <v>7183.65</v>
      </c>
      <c r="H93" s="206">
        <v>0</v>
      </c>
      <c r="I93" s="143">
        <v>0</v>
      </c>
      <c r="J93" s="143">
        <v>0</v>
      </c>
      <c r="K93" s="144">
        <v>0</v>
      </c>
      <c r="L93" s="144">
        <v>0</v>
      </c>
    </row>
    <row r="94" spans="1:12" x14ac:dyDescent="0.25">
      <c r="A94" s="1" t="s">
        <v>54</v>
      </c>
      <c r="B94" s="3" t="s">
        <v>61</v>
      </c>
      <c r="C94" s="4">
        <f t="shared" ref="C94:C102" si="34">-E94+G94+I94+K94</f>
        <v>0</v>
      </c>
      <c r="D94" s="4">
        <f t="shared" ref="D94:D102" si="35">-F94+H94+J94+L94</f>
        <v>702274.94</v>
      </c>
      <c r="E94" s="208">
        <v>0</v>
      </c>
      <c r="F94" s="205">
        <v>99200.16</v>
      </c>
      <c r="G94" s="206">
        <v>0</v>
      </c>
      <c r="H94" s="206">
        <v>801475.1</v>
      </c>
      <c r="I94" s="143">
        <v>0</v>
      </c>
      <c r="J94" s="143">
        <v>0</v>
      </c>
      <c r="K94" s="144">
        <v>0</v>
      </c>
      <c r="L94" s="144">
        <v>0</v>
      </c>
    </row>
    <row r="95" spans="1:12" x14ac:dyDescent="0.25">
      <c r="A95" s="1" t="s">
        <v>55</v>
      </c>
      <c r="B95" s="3" t="s">
        <v>61</v>
      </c>
      <c r="C95" s="4">
        <f t="shared" si="34"/>
        <v>0</v>
      </c>
      <c r="D95" s="4">
        <f t="shared" si="35"/>
        <v>207278.93</v>
      </c>
      <c r="E95" s="208">
        <v>0</v>
      </c>
      <c r="F95" s="205">
        <v>17112</v>
      </c>
      <c r="G95" s="206">
        <v>0</v>
      </c>
      <c r="H95" s="206">
        <v>224390.93</v>
      </c>
      <c r="I95" s="143">
        <v>0</v>
      </c>
      <c r="J95" s="143">
        <v>0</v>
      </c>
      <c r="K95" s="144">
        <v>0</v>
      </c>
      <c r="L95" s="144">
        <v>0</v>
      </c>
    </row>
    <row r="96" spans="1:12" x14ac:dyDescent="0.25">
      <c r="A96" s="1" t="s">
        <v>59</v>
      </c>
      <c r="B96" s="3" t="s">
        <v>61</v>
      </c>
      <c r="C96" s="4">
        <f t="shared" si="34"/>
        <v>0</v>
      </c>
      <c r="D96" s="4">
        <f t="shared" si="35"/>
        <v>2395.9299999999998</v>
      </c>
      <c r="E96" s="208">
        <v>0</v>
      </c>
      <c r="F96" s="205">
        <v>0</v>
      </c>
      <c r="G96" s="206">
        <v>0</v>
      </c>
      <c r="H96" s="206">
        <v>2395.9299999999998</v>
      </c>
      <c r="I96" s="143">
        <v>0</v>
      </c>
      <c r="J96" s="143">
        <v>0</v>
      </c>
      <c r="K96" s="144">
        <v>0</v>
      </c>
      <c r="L96" s="144">
        <v>0</v>
      </c>
    </row>
    <row r="97" spans="1:12" x14ac:dyDescent="0.25">
      <c r="A97" s="1" t="s">
        <v>60</v>
      </c>
      <c r="B97" s="3" t="s">
        <v>61</v>
      </c>
      <c r="C97" s="4">
        <f t="shared" si="34"/>
        <v>0</v>
      </c>
      <c r="D97" s="4">
        <f t="shared" si="35"/>
        <v>2430</v>
      </c>
      <c r="E97" s="208">
        <v>0</v>
      </c>
      <c r="F97" s="205">
        <v>0</v>
      </c>
      <c r="G97" s="206">
        <v>0</v>
      </c>
      <c r="H97" s="206">
        <v>2430</v>
      </c>
      <c r="I97" s="143">
        <v>0</v>
      </c>
      <c r="J97" s="143">
        <v>0</v>
      </c>
      <c r="K97" s="144">
        <v>0</v>
      </c>
      <c r="L97" s="144">
        <v>0</v>
      </c>
    </row>
    <row r="98" spans="1:12" s="113" customFormat="1" x14ac:dyDescent="0.25">
      <c r="A98" s="1" t="s">
        <v>209</v>
      </c>
      <c r="B98" s="3" t="s">
        <v>61</v>
      </c>
      <c r="C98" s="4">
        <f t="shared" si="34"/>
        <v>0</v>
      </c>
      <c r="D98" s="4">
        <f t="shared" si="35"/>
        <v>0</v>
      </c>
      <c r="E98" s="208">
        <v>0</v>
      </c>
      <c r="F98" s="205">
        <v>0</v>
      </c>
      <c r="G98" s="206">
        <v>0</v>
      </c>
      <c r="H98" s="206">
        <v>0</v>
      </c>
      <c r="I98" s="143">
        <v>0</v>
      </c>
      <c r="J98" s="143">
        <v>0</v>
      </c>
      <c r="K98" s="144">
        <v>0</v>
      </c>
      <c r="L98" s="144">
        <v>0</v>
      </c>
    </row>
    <row r="99" spans="1:12" s="113" customFormat="1" x14ac:dyDescent="0.25">
      <c r="A99" s="1" t="s">
        <v>227</v>
      </c>
      <c r="B99" s="3" t="s">
        <v>61</v>
      </c>
      <c r="C99" s="4">
        <f t="shared" ref="C99" si="36">-E99+G99+I99+K99</f>
        <v>0</v>
      </c>
      <c r="D99" s="4">
        <f t="shared" ref="D99" si="37">-F99+H99+J99+L99</f>
        <v>160923.45000000001</v>
      </c>
      <c r="E99" s="208">
        <v>0</v>
      </c>
      <c r="F99" s="205">
        <v>12003.5</v>
      </c>
      <c r="G99" s="206">
        <v>0</v>
      </c>
      <c r="H99" s="206">
        <v>172926.95</v>
      </c>
      <c r="I99" s="143">
        <v>0</v>
      </c>
      <c r="J99" s="143">
        <v>0</v>
      </c>
      <c r="K99" s="144">
        <v>0</v>
      </c>
      <c r="L99" s="144">
        <v>0</v>
      </c>
    </row>
    <row r="100" spans="1:12" x14ac:dyDescent="0.25">
      <c r="A100" s="1" t="s">
        <v>56</v>
      </c>
      <c r="B100" s="3" t="s">
        <v>61</v>
      </c>
      <c r="C100" s="4">
        <f t="shared" si="34"/>
        <v>0</v>
      </c>
      <c r="D100" s="4">
        <f t="shared" si="35"/>
        <v>2372214.2400000002</v>
      </c>
      <c r="E100" s="208">
        <v>0</v>
      </c>
      <c r="F100" s="205">
        <v>192483.73</v>
      </c>
      <c r="G100" s="206">
        <v>0</v>
      </c>
      <c r="H100" s="206">
        <v>2564697.9700000002</v>
      </c>
      <c r="I100" s="143">
        <v>0</v>
      </c>
      <c r="J100" s="143">
        <v>0</v>
      </c>
      <c r="K100" s="144">
        <v>0</v>
      </c>
      <c r="L100" s="144">
        <v>0</v>
      </c>
    </row>
    <row r="101" spans="1:12" x14ac:dyDescent="0.25">
      <c r="A101" s="1" t="s">
        <v>57</v>
      </c>
      <c r="B101" s="3" t="s">
        <v>61</v>
      </c>
      <c r="C101" s="4">
        <f t="shared" si="34"/>
        <v>0</v>
      </c>
      <c r="D101" s="4">
        <f t="shared" si="35"/>
        <v>628110.87000000011</v>
      </c>
      <c r="E101" s="208">
        <v>0</v>
      </c>
      <c r="F101" s="205">
        <v>56893.440000000002</v>
      </c>
      <c r="G101" s="206">
        <v>0</v>
      </c>
      <c r="H101" s="206">
        <v>685004.31</v>
      </c>
      <c r="I101" s="143">
        <v>0</v>
      </c>
      <c r="J101" s="143">
        <v>0</v>
      </c>
      <c r="K101" s="144">
        <v>0</v>
      </c>
      <c r="L101" s="144">
        <v>0</v>
      </c>
    </row>
    <row r="102" spans="1:12" x14ac:dyDescent="0.25">
      <c r="A102" s="1" t="s">
        <v>58</v>
      </c>
      <c r="B102" s="3" t="s">
        <v>61</v>
      </c>
      <c r="C102" s="173">
        <f t="shared" si="34"/>
        <v>0</v>
      </c>
      <c r="D102" s="173">
        <f t="shared" si="35"/>
        <v>427158.82</v>
      </c>
      <c r="E102" s="208">
        <v>0</v>
      </c>
      <c r="F102" s="205">
        <v>35949.61</v>
      </c>
      <c r="G102" s="206">
        <v>0</v>
      </c>
      <c r="H102" s="206">
        <v>463108.43</v>
      </c>
      <c r="I102" s="143">
        <v>0</v>
      </c>
      <c r="J102" s="143">
        <v>0</v>
      </c>
      <c r="K102" s="144">
        <v>0</v>
      </c>
      <c r="L102" s="144">
        <v>0</v>
      </c>
    </row>
    <row r="103" spans="1:12" s="113" customFormat="1" x14ac:dyDescent="0.25">
      <c r="A103" s="1" t="s">
        <v>228</v>
      </c>
      <c r="B103" s="3" t="s">
        <v>61</v>
      </c>
      <c r="C103" s="173">
        <f t="shared" ref="C103" si="38">-E103+G103+I103+K103</f>
        <v>0</v>
      </c>
      <c r="D103" s="173">
        <f t="shared" ref="D103" si="39">-F103+H103+J103+L103</f>
        <v>337482</v>
      </c>
      <c r="E103" s="208">
        <v>0</v>
      </c>
      <c r="F103" s="205">
        <v>-28446.67</v>
      </c>
      <c r="G103" s="206">
        <v>0</v>
      </c>
      <c r="H103" s="206">
        <v>309035.33</v>
      </c>
      <c r="I103" s="143">
        <v>0</v>
      </c>
      <c r="J103" s="143">
        <v>0</v>
      </c>
      <c r="K103" s="144">
        <v>0</v>
      </c>
      <c r="L103" s="144">
        <v>0</v>
      </c>
    </row>
    <row r="104" spans="1:12" x14ac:dyDescent="0.25">
      <c r="A104" s="1" t="s">
        <v>74</v>
      </c>
      <c r="C104" s="8">
        <f>SUM(C82:C103)</f>
        <v>6417654.8000000007</v>
      </c>
      <c r="D104" s="8">
        <f>SUM(D82:D103)</f>
        <v>6386163.1000000006</v>
      </c>
      <c r="E104" s="8">
        <f t="shared" ref="E104:L104" si="40">SUM(E82:E103)</f>
        <v>578415.25</v>
      </c>
      <c r="F104" s="8">
        <f t="shared" si="40"/>
        <v>524585.82999999996</v>
      </c>
      <c r="G104" s="8">
        <f t="shared" si="40"/>
        <v>6996070.0499999998</v>
      </c>
      <c r="H104" s="8">
        <f>SUM(H82:H103)</f>
        <v>6910748.9300000016</v>
      </c>
      <c r="I104" s="8">
        <f t="shared" si="40"/>
        <v>0</v>
      </c>
      <c r="J104" s="8">
        <f t="shared" si="40"/>
        <v>0</v>
      </c>
      <c r="K104" s="8">
        <f t="shared" si="40"/>
        <v>0</v>
      </c>
      <c r="L104" s="8">
        <f t="shared" si="40"/>
        <v>0</v>
      </c>
    </row>
    <row r="106" spans="1:12" x14ac:dyDescent="0.25">
      <c r="A106" s="1" t="s">
        <v>185</v>
      </c>
      <c r="C106" s="8">
        <f>+C79+C104</f>
        <v>57127580.890000001</v>
      </c>
      <c r="D106" s="8">
        <f t="shared" ref="D106:L106" si="41">+D79+D104</f>
        <v>9913026.8300000019</v>
      </c>
      <c r="E106" s="174">
        <f t="shared" si="41"/>
        <v>7356212.8000000007</v>
      </c>
      <c r="F106" s="174">
        <f t="shared" si="41"/>
        <v>1100550.33</v>
      </c>
      <c r="G106" s="174">
        <f t="shared" si="41"/>
        <v>64483793.689999998</v>
      </c>
      <c r="H106" s="174">
        <f t="shared" si="41"/>
        <v>11013577.160000002</v>
      </c>
      <c r="I106" s="174">
        <f t="shared" si="41"/>
        <v>0</v>
      </c>
      <c r="J106" s="174">
        <f t="shared" si="41"/>
        <v>0</v>
      </c>
      <c r="K106" s="174">
        <f t="shared" si="41"/>
        <v>0</v>
      </c>
      <c r="L106" s="174">
        <f t="shared" si="41"/>
        <v>0</v>
      </c>
    </row>
    <row r="108" spans="1:12" x14ac:dyDescent="0.25">
      <c r="C108" s="167">
        <f>+SEFSA!K104</f>
        <v>57127580.890000001</v>
      </c>
      <c r="D108" s="167">
        <f>+SEFSA!M104</f>
        <v>9913026.8300000019</v>
      </c>
    </row>
    <row r="110" spans="1:12" x14ac:dyDescent="0.25">
      <c r="C110" s="167">
        <f>+C106-C108</f>
        <v>0</v>
      </c>
      <c r="D110" s="167">
        <f>+D106-D108</f>
        <v>0</v>
      </c>
    </row>
  </sheetData>
  <mergeCells count="10">
    <mergeCell ref="C1:D1"/>
    <mergeCell ref="C2:D2"/>
    <mergeCell ref="E1:F1"/>
    <mergeCell ref="E2:F2"/>
    <mergeCell ref="K1:L1"/>
    <mergeCell ref="K2:L2"/>
    <mergeCell ref="G1:H1"/>
    <mergeCell ref="G2:H2"/>
    <mergeCell ref="I1:J1"/>
    <mergeCell ref="I2:J2"/>
  </mergeCells>
  <printOptions headings="1"/>
  <pageMargins left="0.7" right="0.7" top="0.75" bottom="0.75" header="0.3" footer="0.3"/>
  <pageSetup orientation="portrait" r:id="rId1"/>
  <headerFooter>
    <oddFooter>&amp;R&amp;"Arial,Regular"&amp;10revised 9/20/2025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3C635-544C-4C99-971E-A4AFF57C2DB4}">
  <dimension ref="A1:Q160"/>
  <sheetViews>
    <sheetView zoomScaleNormal="100" workbookViewId="0">
      <selection activeCell="M86" sqref="M86"/>
    </sheetView>
  </sheetViews>
  <sheetFormatPr defaultRowHeight="15" x14ac:dyDescent="0.25"/>
  <cols>
    <col min="1" max="1" width="3.28515625" style="11" customWidth="1"/>
    <col min="2" max="3" width="2.140625" style="11" customWidth="1"/>
    <col min="4" max="4" width="2.42578125" style="11" customWidth="1"/>
    <col min="5" max="5" width="1.140625" style="11" customWidth="1"/>
    <col min="6" max="6" width="38.140625" style="11" customWidth="1"/>
    <col min="7" max="7" width="10.28515625" bestFit="1" customWidth="1"/>
    <col min="8" max="8" width="1.7109375" style="11" customWidth="1"/>
    <col min="9" max="9" width="11" style="11" customWidth="1"/>
    <col min="10" max="10" width="1.85546875" style="11" customWidth="1"/>
    <col min="11" max="11" width="15" style="11" bestFit="1" customWidth="1"/>
    <col min="12" max="12" width="1.85546875" style="11" customWidth="1"/>
    <col min="13" max="13" width="14" style="11" bestFit="1" customWidth="1"/>
    <col min="14" max="14" width="1.85546875" style="11" customWidth="1"/>
    <col min="15" max="15" width="11.42578125" style="11" customWidth="1"/>
    <col min="16" max="16" width="1.85546875" style="11" customWidth="1"/>
  </cols>
  <sheetData>
    <row r="1" spans="1:16" ht="15.75" x14ac:dyDescent="0.25">
      <c r="A1" s="245" t="str">
        <f>+'WC302 Input'!A1</f>
        <v>Wake County</v>
      </c>
      <c r="B1" s="245"/>
      <c r="C1" s="245"/>
      <c r="D1" s="245"/>
      <c r="E1" s="245"/>
      <c r="F1" s="245"/>
      <c r="G1" s="245"/>
      <c r="H1" s="245"/>
      <c r="I1" s="245"/>
      <c r="J1" s="245"/>
      <c r="K1" s="245"/>
      <c r="L1" s="245"/>
      <c r="M1" s="245"/>
      <c r="N1" s="245"/>
      <c r="O1" s="245"/>
      <c r="P1" s="246"/>
    </row>
    <row r="2" spans="1:16" x14ac:dyDescent="0.25">
      <c r="A2" s="247" t="s">
        <v>80</v>
      </c>
      <c r="B2" s="247"/>
      <c r="C2" s="247"/>
      <c r="D2" s="247"/>
      <c r="E2" s="247"/>
      <c r="F2" s="247"/>
      <c r="G2" s="247"/>
      <c r="H2" s="247"/>
      <c r="I2" s="247"/>
      <c r="J2" s="247"/>
      <c r="K2" s="247"/>
      <c r="L2" s="247"/>
      <c r="M2" s="247"/>
      <c r="N2" s="247"/>
      <c r="O2" s="247"/>
      <c r="P2" s="248"/>
    </row>
    <row r="3" spans="1:16" x14ac:dyDescent="0.25">
      <c r="A3" s="247" t="s">
        <v>241</v>
      </c>
      <c r="B3" s="247"/>
      <c r="C3" s="247"/>
      <c r="D3" s="247"/>
      <c r="E3" s="247"/>
      <c r="F3" s="247"/>
      <c r="G3" s="247"/>
      <c r="H3" s="247"/>
      <c r="I3" s="247"/>
      <c r="J3" s="247"/>
      <c r="K3" s="247"/>
      <c r="L3" s="247"/>
      <c r="M3" s="247"/>
      <c r="N3" s="247"/>
      <c r="O3" s="247"/>
      <c r="P3" s="248"/>
    </row>
    <row r="4" spans="1:16" ht="5.25" customHeight="1" x14ac:dyDescent="0.25">
      <c r="A4" s="9"/>
      <c r="B4" s="9"/>
      <c r="C4" s="9"/>
      <c r="D4" s="9"/>
      <c r="E4" s="15"/>
      <c r="F4" s="15"/>
      <c r="G4" s="15"/>
      <c r="H4" s="15"/>
      <c r="I4" s="15"/>
      <c r="J4" s="15"/>
      <c r="K4" s="15"/>
      <c r="L4" s="15"/>
      <c r="M4" s="15"/>
      <c r="N4" s="15"/>
      <c r="O4" s="15"/>
      <c r="P4" s="9"/>
    </row>
    <row r="5" spans="1:16" x14ac:dyDescent="0.25">
      <c r="A5" s="16"/>
      <c r="B5" s="16"/>
      <c r="C5" s="16"/>
      <c r="D5" s="16"/>
      <c r="E5" s="16"/>
      <c r="F5" s="16"/>
      <c r="G5" s="17" t="s">
        <v>78</v>
      </c>
      <c r="H5" s="16"/>
      <c r="I5" s="18" t="s">
        <v>81</v>
      </c>
      <c r="J5" s="16"/>
      <c r="K5" s="20" t="s">
        <v>62</v>
      </c>
      <c r="L5" s="16"/>
      <c r="M5" s="16"/>
      <c r="N5" s="16"/>
      <c r="O5" s="19"/>
      <c r="P5" s="9"/>
    </row>
    <row r="6" spans="1:16" x14ac:dyDescent="0.25">
      <c r="A6" s="19"/>
      <c r="B6" s="19"/>
      <c r="C6" s="19"/>
      <c r="D6" s="19"/>
      <c r="E6" s="19"/>
      <c r="F6" s="19"/>
      <c r="G6" s="17" t="s">
        <v>62</v>
      </c>
      <c r="H6" s="20"/>
      <c r="I6" s="20" t="s">
        <v>82</v>
      </c>
      <c r="J6" s="19"/>
      <c r="K6" s="20" t="s">
        <v>83</v>
      </c>
      <c r="L6" s="20"/>
      <c r="M6" s="19"/>
      <c r="N6" s="19"/>
      <c r="O6" s="86" t="s">
        <v>84</v>
      </c>
      <c r="P6" s="9"/>
    </row>
    <row r="7" spans="1:16" x14ac:dyDescent="0.25">
      <c r="A7" s="21" t="s">
        <v>85</v>
      </c>
      <c r="B7" s="21"/>
      <c r="C7" s="19"/>
      <c r="D7" s="19"/>
      <c r="E7" s="19"/>
      <c r="F7" s="19"/>
      <c r="G7" s="9" t="s">
        <v>86</v>
      </c>
      <c r="H7" s="20"/>
      <c r="I7" s="20" t="s">
        <v>87</v>
      </c>
      <c r="J7" s="19"/>
      <c r="K7" s="20" t="s">
        <v>88</v>
      </c>
      <c r="L7" s="20"/>
      <c r="M7" s="20" t="s">
        <v>63</v>
      </c>
      <c r="N7" s="19"/>
      <c r="O7" s="20" t="s">
        <v>89</v>
      </c>
      <c r="P7" s="9"/>
    </row>
    <row r="8" spans="1:16" x14ac:dyDescent="0.25">
      <c r="A8" s="22" t="s">
        <v>90</v>
      </c>
      <c r="B8" s="22"/>
      <c r="C8" s="19"/>
      <c r="D8" s="19"/>
      <c r="E8" s="19"/>
      <c r="F8" s="19"/>
      <c r="G8" s="23" t="s">
        <v>91</v>
      </c>
      <c r="H8" s="24"/>
      <c r="I8" s="24" t="s">
        <v>92</v>
      </c>
      <c r="J8" s="19"/>
      <c r="K8" s="24" t="s">
        <v>93</v>
      </c>
      <c r="L8" s="24"/>
      <c r="M8" s="24" t="s">
        <v>93</v>
      </c>
      <c r="N8" s="19"/>
      <c r="O8" s="24" t="s">
        <v>94</v>
      </c>
      <c r="P8" s="9"/>
    </row>
    <row r="9" spans="1:16" x14ac:dyDescent="0.25">
      <c r="A9" s="25" t="s">
        <v>95</v>
      </c>
      <c r="B9" s="25"/>
      <c r="C9" s="16"/>
      <c r="D9" s="16"/>
      <c r="E9" s="9"/>
      <c r="F9" s="25" t="s">
        <v>78</v>
      </c>
      <c r="G9" s="18" t="s">
        <v>96</v>
      </c>
      <c r="H9" s="18"/>
      <c r="I9" s="26" t="s">
        <v>97</v>
      </c>
      <c r="J9" s="16"/>
      <c r="K9" s="18" t="s">
        <v>98</v>
      </c>
      <c r="L9" s="18"/>
      <c r="M9" s="18" t="s">
        <v>99</v>
      </c>
      <c r="N9" s="16"/>
      <c r="O9" s="18" t="s">
        <v>100</v>
      </c>
      <c r="P9" s="9"/>
    </row>
    <row r="10" spans="1:16" x14ac:dyDescent="0.25">
      <c r="A10" s="27" t="s">
        <v>101</v>
      </c>
      <c r="B10" s="27"/>
      <c r="C10" s="16"/>
      <c r="D10" s="16"/>
      <c r="E10" s="16"/>
      <c r="F10" s="16"/>
      <c r="G10" s="16"/>
      <c r="H10" s="16"/>
      <c r="I10" s="26"/>
      <c r="J10" s="16"/>
      <c r="K10" s="16"/>
      <c r="L10" s="16"/>
      <c r="M10" s="16"/>
      <c r="N10" s="16"/>
      <c r="O10" s="16"/>
      <c r="P10" s="9"/>
    </row>
    <row r="11" spans="1:16" x14ac:dyDescent="0.25">
      <c r="A11" s="28" t="s">
        <v>102</v>
      </c>
      <c r="B11" s="28"/>
      <c r="C11" s="16"/>
      <c r="D11" s="16"/>
      <c r="E11" s="16"/>
      <c r="F11" s="16"/>
      <c r="G11" s="29"/>
      <c r="H11" s="29"/>
      <c r="I11" s="16"/>
      <c r="J11" s="16"/>
      <c r="K11" s="59"/>
      <c r="L11" s="59"/>
      <c r="M11" s="16"/>
      <c r="N11" s="16"/>
      <c r="O11" s="16"/>
      <c r="P11" s="9"/>
    </row>
    <row r="12" spans="1:16" x14ac:dyDescent="0.25">
      <c r="A12" s="16"/>
      <c r="B12" s="16" t="s">
        <v>103</v>
      </c>
      <c r="C12" s="16"/>
      <c r="D12" s="16"/>
      <c r="E12" s="16"/>
      <c r="F12" s="16"/>
      <c r="G12" s="26"/>
      <c r="H12" s="29"/>
      <c r="I12" s="26"/>
      <c r="J12" s="16"/>
      <c r="K12" s="59"/>
      <c r="L12" s="59"/>
      <c r="M12" s="59"/>
      <c r="N12" s="59"/>
      <c r="O12" s="59"/>
      <c r="P12" s="9"/>
    </row>
    <row r="13" spans="1:16" x14ac:dyDescent="0.25">
      <c r="A13" s="16"/>
      <c r="B13" s="25" t="s">
        <v>104</v>
      </c>
      <c r="C13" s="16"/>
      <c r="D13" s="16"/>
      <c r="E13" s="16"/>
      <c r="F13" s="16"/>
      <c r="G13" s="26"/>
      <c r="H13" s="29"/>
      <c r="I13" s="26"/>
      <c r="J13" s="16"/>
      <c r="K13" s="16"/>
      <c r="L13" s="16"/>
      <c r="M13" s="16"/>
      <c r="N13" s="16"/>
      <c r="O13" s="16"/>
      <c r="P13" s="9"/>
    </row>
    <row r="14" spans="1:16" x14ac:dyDescent="0.25">
      <c r="A14" s="16"/>
      <c r="B14" s="25" t="s">
        <v>105</v>
      </c>
      <c r="C14" s="16"/>
      <c r="D14" s="16"/>
      <c r="E14" s="16"/>
      <c r="F14" s="16"/>
      <c r="G14" s="26"/>
      <c r="H14" s="29"/>
      <c r="I14" s="16"/>
      <c r="J14" s="16"/>
      <c r="K14" s="50"/>
      <c r="L14" s="50"/>
      <c r="M14" s="50"/>
      <c r="N14" s="50"/>
      <c r="O14" s="50"/>
      <c r="P14" s="9"/>
    </row>
    <row r="15" spans="1:16" x14ac:dyDescent="0.25">
      <c r="A15" s="16"/>
      <c r="B15" s="25"/>
      <c r="C15" s="268" t="s">
        <v>106</v>
      </c>
      <c r="D15" s="269"/>
      <c r="E15" s="269"/>
      <c r="F15" s="269"/>
      <c r="G15" s="26"/>
      <c r="H15" s="29"/>
      <c r="I15" s="16"/>
      <c r="J15" s="16"/>
      <c r="K15" s="50"/>
      <c r="L15" s="50"/>
      <c r="M15" s="50"/>
      <c r="N15" s="50"/>
      <c r="O15" s="50"/>
      <c r="P15" s="9"/>
    </row>
    <row r="16" spans="1:16" s="113" customFormat="1" x14ac:dyDescent="0.25">
      <c r="A16" s="194"/>
      <c r="B16" s="195"/>
      <c r="C16" s="232" t="s">
        <v>233</v>
      </c>
      <c r="D16" s="233"/>
      <c r="E16" s="233"/>
      <c r="F16" s="233"/>
      <c r="G16" s="26"/>
      <c r="H16" s="29"/>
      <c r="I16" s="194"/>
      <c r="J16" s="194"/>
      <c r="K16" s="50"/>
      <c r="L16" s="50"/>
      <c r="M16" s="50"/>
      <c r="N16" s="50"/>
      <c r="O16" s="50"/>
      <c r="P16" s="192"/>
    </row>
    <row r="17" spans="1:16" s="113" customFormat="1" x14ac:dyDescent="0.25">
      <c r="A17" s="194"/>
      <c r="B17" s="194"/>
      <c r="C17" s="195" t="s">
        <v>234</v>
      </c>
      <c r="D17" s="193"/>
      <c r="E17" s="193"/>
      <c r="F17" s="193"/>
      <c r="G17" s="26">
        <v>10.561</v>
      </c>
      <c r="H17" s="26"/>
      <c r="I17" s="18" t="s">
        <v>108</v>
      </c>
      <c r="J17" s="194"/>
      <c r="K17" s="87">
        <f>+'WC302 Input'!C4</f>
        <v>0</v>
      </c>
      <c r="L17" s="87"/>
      <c r="M17" s="87">
        <f>+'WC302 Input'!D4</f>
        <v>0</v>
      </c>
      <c r="N17" s="87"/>
      <c r="O17" s="87">
        <v>0</v>
      </c>
      <c r="P17" s="192"/>
    </row>
    <row r="18" spans="1:16" s="113" customFormat="1" x14ac:dyDescent="0.25">
      <c r="A18" s="194"/>
      <c r="B18" s="194"/>
      <c r="C18" s="264" t="s">
        <v>107</v>
      </c>
      <c r="D18" s="233"/>
      <c r="E18" s="233"/>
      <c r="F18" s="233"/>
      <c r="G18" s="26"/>
      <c r="H18" s="26"/>
      <c r="I18" s="18"/>
      <c r="J18" s="194"/>
      <c r="K18" s="87"/>
      <c r="L18" s="87"/>
      <c r="M18" s="87"/>
      <c r="N18" s="87"/>
      <c r="O18" s="87"/>
      <c r="P18" s="192"/>
    </row>
    <row r="19" spans="1:16" x14ac:dyDescent="0.25">
      <c r="A19" s="16"/>
      <c r="B19" s="16"/>
      <c r="C19" s="25" t="s">
        <v>232</v>
      </c>
      <c r="D19" s="25"/>
      <c r="E19" s="16"/>
      <c r="F19" s="16"/>
      <c r="G19" s="26">
        <v>10.561</v>
      </c>
      <c r="H19" s="26"/>
      <c r="I19" s="18" t="s">
        <v>108</v>
      </c>
      <c r="J19" s="16"/>
      <c r="K19" s="197">
        <f>SUM('WC302 Input'!C5:C8)</f>
        <v>7999197.6399999997</v>
      </c>
      <c r="L19" s="87"/>
      <c r="M19" s="197">
        <f>SUM('WC302 Input'!D5:D8)</f>
        <v>13023.9</v>
      </c>
      <c r="N19" s="196"/>
      <c r="O19" s="197">
        <v>0</v>
      </c>
      <c r="P19" s="88"/>
    </row>
    <row r="20" spans="1:16" s="113" customFormat="1" x14ac:dyDescent="0.25">
      <c r="A20" s="194"/>
      <c r="B20" s="194"/>
      <c r="C20" s="264" t="s">
        <v>235</v>
      </c>
      <c r="D20" s="233"/>
      <c r="E20" s="233"/>
      <c r="F20" s="233"/>
      <c r="G20" s="26"/>
      <c r="H20" s="26"/>
      <c r="I20" s="18"/>
      <c r="J20" s="194"/>
      <c r="K20" s="196">
        <f>SUM(K17:K19)</f>
        <v>7999197.6399999997</v>
      </c>
      <c r="L20" s="87"/>
      <c r="M20" s="196">
        <f>SUM(M17:M19)</f>
        <v>13023.9</v>
      </c>
      <c r="N20" s="87"/>
      <c r="O20" s="196">
        <f>SUM(O17:O19)</f>
        <v>0</v>
      </c>
      <c r="P20" s="88"/>
    </row>
    <row r="21" spans="1:16" s="113" customFormat="1" ht="5.25" customHeight="1" x14ac:dyDescent="0.25">
      <c r="A21" s="194"/>
      <c r="B21" s="194"/>
      <c r="C21" s="195"/>
      <c r="D21" s="195"/>
      <c r="E21" s="194"/>
      <c r="F21" s="194"/>
      <c r="G21" s="26"/>
      <c r="H21" s="26"/>
      <c r="I21" s="18"/>
      <c r="J21" s="194"/>
      <c r="K21" s="87"/>
      <c r="L21" s="87"/>
      <c r="M21" s="87"/>
      <c r="N21" s="87"/>
      <c r="O21" s="87"/>
      <c r="P21" s="88"/>
    </row>
    <row r="22" spans="1:16" s="49" customFormat="1" ht="27.75" customHeight="1" x14ac:dyDescent="0.25">
      <c r="A22" s="30"/>
      <c r="B22" s="30"/>
      <c r="C22" s="241" t="s">
        <v>168</v>
      </c>
      <c r="D22" s="237"/>
      <c r="E22" s="237"/>
      <c r="F22" s="237"/>
      <c r="G22" s="26">
        <v>93.555999999999997</v>
      </c>
      <c r="H22" s="29"/>
      <c r="I22" s="26" t="s">
        <v>108</v>
      </c>
      <c r="J22" s="30"/>
      <c r="K22" s="157">
        <f>SUM('WC302 Input'!C10:C11)</f>
        <v>120682.98</v>
      </c>
      <c r="L22" s="59"/>
      <c r="M22" s="157">
        <f>SUM('WC302 Input'!D10:D11)</f>
        <v>0</v>
      </c>
      <c r="N22" s="59"/>
      <c r="O22" s="92">
        <v>0</v>
      </c>
      <c r="P22" s="14"/>
    </row>
    <row r="23" spans="1:16" x14ac:dyDescent="0.25">
      <c r="A23" s="16"/>
      <c r="B23" s="16"/>
      <c r="C23" s="25" t="s">
        <v>110</v>
      </c>
      <c r="D23" s="25"/>
      <c r="E23" s="16"/>
      <c r="F23" s="16"/>
      <c r="G23" s="26">
        <v>93.558000000000007</v>
      </c>
      <c r="H23" s="29"/>
      <c r="I23" s="26" t="s">
        <v>108</v>
      </c>
      <c r="J23" s="16"/>
      <c r="K23" s="116">
        <f>SUM('WC302 Input'!C13:C16)</f>
        <v>3358074.52</v>
      </c>
      <c r="L23" s="59"/>
      <c r="M23" s="116">
        <f>SUM('WC302 Input'!D13:D16)</f>
        <v>0</v>
      </c>
      <c r="N23" s="59"/>
      <c r="O23" s="92">
        <v>0</v>
      </c>
      <c r="P23" s="9"/>
    </row>
    <row r="24" spans="1:16" x14ac:dyDescent="0.25">
      <c r="A24" s="33"/>
      <c r="B24" s="33"/>
      <c r="C24" s="34" t="s">
        <v>206</v>
      </c>
      <c r="D24" s="35"/>
      <c r="E24" s="35"/>
      <c r="F24" s="35"/>
      <c r="G24" s="36"/>
      <c r="H24" s="37"/>
      <c r="I24" s="36"/>
      <c r="J24" s="33"/>
      <c r="K24" s="93"/>
      <c r="L24" s="93"/>
      <c r="M24" s="93"/>
      <c r="N24" s="93"/>
      <c r="O24" s="93"/>
      <c r="P24" s="46"/>
    </row>
    <row r="25" spans="1:16" x14ac:dyDescent="0.25">
      <c r="A25" s="33"/>
      <c r="B25" s="33"/>
      <c r="C25" s="38" t="s">
        <v>140</v>
      </c>
      <c r="D25" s="33"/>
      <c r="E25" s="33"/>
      <c r="F25" s="33"/>
      <c r="G25" s="36">
        <v>93.658000000000001</v>
      </c>
      <c r="H25" s="37"/>
      <c r="I25" s="36" t="s">
        <v>108</v>
      </c>
      <c r="J25" s="33"/>
      <c r="K25" s="158">
        <f>SUM('WC302 Input'!C37:C42)+SUM('WC302 Input'!C72:C73)</f>
        <v>4384622.63</v>
      </c>
      <c r="L25" s="93"/>
      <c r="M25" s="158">
        <f>SUM('WC302 Input'!D37:D42)+SUM('WC302 Input'!D72:D73)</f>
        <v>443012.53</v>
      </c>
      <c r="N25" s="93"/>
      <c r="O25" s="94">
        <v>0</v>
      </c>
      <c r="P25" s="46"/>
    </row>
    <row r="26" spans="1:16" s="113" customFormat="1" x14ac:dyDescent="0.25">
      <c r="A26" s="33"/>
      <c r="B26" s="33"/>
      <c r="C26" s="38" t="s">
        <v>191</v>
      </c>
      <c r="D26" s="33"/>
      <c r="E26" s="33"/>
      <c r="F26" s="33"/>
      <c r="G26" s="36">
        <v>93.658000000000001</v>
      </c>
      <c r="H26" s="37"/>
      <c r="I26" s="36" t="s">
        <v>108</v>
      </c>
      <c r="J26" s="33"/>
      <c r="K26" s="158">
        <f>+SUM('WC302 Input'!C87:C91)</f>
        <v>1095756.99</v>
      </c>
      <c r="L26" s="93"/>
      <c r="M26" s="158">
        <f>+SUM('WC302 Input'!D87:D91)</f>
        <v>412972.98</v>
      </c>
      <c r="N26" s="93"/>
      <c r="O26" s="94">
        <v>0</v>
      </c>
      <c r="P26" s="46"/>
    </row>
    <row r="27" spans="1:16" x14ac:dyDescent="0.25">
      <c r="A27" s="33"/>
      <c r="B27" s="33"/>
      <c r="C27" s="38" t="s">
        <v>190</v>
      </c>
      <c r="D27" s="33"/>
      <c r="E27" s="33"/>
      <c r="F27" s="33"/>
      <c r="G27" s="36">
        <v>93.659000000000006</v>
      </c>
      <c r="H27" s="37"/>
      <c r="I27" s="36" t="s">
        <v>108</v>
      </c>
      <c r="J27" s="33"/>
      <c r="K27" s="158">
        <f>SUM('WC302 Input'!C44:C46)</f>
        <v>698914.27</v>
      </c>
      <c r="L27" s="93"/>
      <c r="M27" s="158">
        <f>SUM('WC302 Input'!D44:D46)</f>
        <v>0</v>
      </c>
      <c r="N27" s="93"/>
      <c r="O27" s="94">
        <v>0</v>
      </c>
      <c r="P27" s="46"/>
    </row>
    <row r="28" spans="1:16" ht="13.5" customHeight="1" x14ac:dyDescent="0.25">
      <c r="A28" s="33"/>
      <c r="B28" s="33"/>
      <c r="C28" s="38"/>
      <c r="D28" s="33" t="s">
        <v>111</v>
      </c>
      <c r="E28" s="33"/>
      <c r="F28" s="33"/>
      <c r="G28" s="36"/>
      <c r="H28" s="37"/>
      <c r="I28" s="36"/>
      <c r="J28" s="33"/>
      <c r="K28" s="159">
        <f>SUM(K25:K27)</f>
        <v>6179293.8900000006</v>
      </c>
      <c r="L28" s="93"/>
      <c r="M28" s="159">
        <f>SUM(M25:M27)</f>
        <v>855985.51</v>
      </c>
      <c r="N28" s="93"/>
      <c r="O28" s="95">
        <f>SUM(O25:O27)</f>
        <v>0</v>
      </c>
      <c r="P28" s="46"/>
    </row>
    <row r="29" spans="1:16" x14ac:dyDescent="0.25">
      <c r="A29" s="16"/>
      <c r="B29" s="16"/>
      <c r="C29" s="9" t="s">
        <v>112</v>
      </c>
      <c r="D29" s="9"/>
      <c r="E29" s="9"/>
      <c r="F29" s="16"/>
      <c r="G29" s="32">
        <v>93.563000000000002</v>
      </c>
      <c r="H29" s="32"/>
      <c r="I29" s="32" t="s">
        <v>108</v>
      </c>
      <c r="J29" s="9"/>
      <c r="K29" s="92">
        <f>+'WC302 Input'!C18</f>
        <v>5960300.9099999992</v>
      </c>
      <c r="L29" s="92"/>
      <c r="M29" s="92">
        <f>+'WC302 Input'!D18</f>
        <v>0</v>
      </c>
      <c r="N29" s="92"/>
      <c r="O29" s="92">
        <v>0</v>
      </c>
      <c r="P29" s="9"/>
    </row>
    <row r="30" spans="1:16" ht="27.75" customHeight="1" x14ac:dyDescent="0.25">
      <c r="A30" s="16"/>
      <c r="B30" s="39"/>
      <c r="C30" s="266" t="s">
        <v>178</v>
      </c>
      <c r="D30" s="237"/>
      <c r="E30" s="237"/>
      <c r="F30" s="237"/>
      <c r="G30" s="32">
        <v>93.566000000000003</v>
      </c>
      <c r="H30" s="32"/>
      <c r="I30" s="32" t="s">
        <v>108</v>
      </c>
      <c r="J30" s="9"/>
      <c r="K30" s="127">
        <f>+'WC302 Input'!C20</f>
        <v>124790.3</v>
      </c>
      <c r="L30" s="127"/>
      <c r="M30" s="127">
        <f>+'WC302 Input'!D20</f>
        <v>0</v>
      </c>
      <c r="N30" s="127"/>
      <c r="O30" s="127">
        <v>0</v>
      </c>
      <c r="P30" s="9"/>
    </row>
    <row r="31" spans="1:16" x14ac:dyDescent="0.25">
      <c r="A31" s="16"/>
      <c r="B31" s="16"/>
      <c r="C31" s="9" t="s">
        <v>113</v>
      </c>
      <c r="D31" s="9"/>
      <c r="E31" s="9"/>
      <c r="F31" s="16"/>
      <c r="G31" s="18"/>
      <c r="H31" s="16"/>
      <c r="I31" s="16"/>
      <c r="J31" s="16"/>
      <c r="K31" s="16"/>
      <c r="L31" s="16"/>
      <c r="M31" s="16"/>
      <c r="N31" s="16"/>
      <c r="O31" s="16"/>
      <c r="P31" s="9"/>
    </row>
    <row r="32" spans="1:16" s="49" customFormat="1" x14ac:dyDescent="0.25">
      <c r="A32" s="30"/>
      <c r="B32" s="30"/>
      <c r="C32" s="14"/>
      <c r="D32" s="14" t="s">
        <v>171</v>
      </c>
      <c r="E32" s="14"/>
      <c r="F32" s="30"/>
      <c r="G32" s="32">
        <v>93.567999999999998</v>
      </c>
      <c r="H32" s="32"/>
      <c r="I32" s="32" t="s">
        <v>108</v>
      </c>
      <c r="J32" s="30"/>
      <c r="K32" s="116">
        <f>SUM('WC302 Input'!C22:C23)</f>
        <v>-18053.990000000002</v>
      </c>
      <c r="L32" s="30"/>
      <c r="M32" s="116">
        <f>SUM('WC302 Input'!D22:D23)</f>
        <v>0</v>
      </c>
      <c r="N32" s="30"/>
      <c r="O32" s="30"/>
      <c r="P32" s="14"/>
    </row>
    <row r="33" spans="1:17" s="49" customFormat="1" ht="30" customHeight="1" x14ac:dyDescent="0.25">
      <c r="A33" s="30"/>
      <c r="B33" s="30"/>
      <c r="C33" s="14"/>
      <c r="D33" s="239" t="s">
        <v>169</v>
      </c>
      <c r="E33" s="233"/>
      <c r="F33" s="233"/>
      <c r="G33" s="32">
        <v>93.567999999999998</v>
      </c>
      <c r="H33" s="32"/>
      <c r="I33" s="32" t="s">
        <v>108</v>
      </c>
      <c r="J33" s="30"/>
      <c r="K33" s="116">
        <f>+'WC302 Input'!C26+SUM('WC302 Input'!C30:C31)</f>
        <v>298645.06</v>
      </c>
      <c r="L33" s="30"/>
      <c r="M33" s="116">
        <f>+'WC302 Input'!D26+SUM('WC302 Input'!D30:D31)</f>
        <v>0</v>
      </c>
      <c r="N33" s="30"/>
      <c r="O33" s="30"/>
      <c r="P33" s="14"/>
    </row>
    <row r="34" spans="1:17" ht="30" customHeight="1" x14ac:dyDescent="0.25">
      <c r="A34" s="16"/>
      <c r="B34" s="16"/>
      <c r="C34" s="25"/>
      <c r="D34" s="239" t="s">
        <v>170</v>
      </c>
      <c r="E34" s="233"/>
      <c r="F34" s="233"/>
      <c r="G34" s="32">
        <v>93.567999999999998</v>
      </c>
      <c r="H34" s="32"/>
      <c r="I34" s="32" t="s">
        <v>108</v>
      </c>
      <c r="J34" s="9"/>
      <c r="K34" s="123">
        <f>+SUM('WC302 Input'!C24:C25)+SUM('WC302 Input'!C27:C29)</f>
        <v>0</v>
      </c>
      <c r="L34" s="92"/>
      <c r="M34" s="123">
        <f>+SUM('WC302 Input'!D24:D25)+SUM('WC302 Input'!D27:D29)</f>
        <v>0</v>
      </c>
      <c r="N34" s="92"/>
      <c r="O34" s="92">
        <v>0</v>
      </c>
      <c r="P34" s="9"/>
    </row>
    <row r="35" spans="1:17" x14ac:dyDescent="0.25">
      <c r="A35" s="9"/>
      <c r="B35" s="9"/>
      <c r="C35" s="25"/>
      <c r="D35" s="25" t="s">
        <v>193</v>
      </c>
      <c r="E35" s="16"/>
      <c r="F35" s="16"/>
      <c r="G35" s="26"/>
      <c r="H35" s="26"/>
      <c r="I35" s="32"/>
      <c r="J35" s="16"/>
      <c r="K35" s="116">
        <f>SUM(K32:K34)</f>
        <v>280591.07</v>
      </c>
      <c r="L35" s="59"/>
      <c r="M35" s="172">
        <f>SUM(M32:M34)</f>
        <v>0</v>
      </c>
      <c r="N35" s="59"/>
      <c r="O35" s="96">
        <f>SUM(O34:O34)</f>
        <v>0</v>
      </c>
      <c r="P35" s="9"/>
    </row>
    <row r="36" spans="1:17" x14ac:dyDescent="0.25">
      <c r="A36" s="16"/>
      <c r="B36" s="40" t="s">
        <v>114</v>
      </c>
      <c r="C36" s="41"/>
      <c r="D36" s="40"/>
      <c r="E36" s="40"/>
      <c r="F36" s="40"/>
      <c r="G36" s="42"/>
      <c r="H36" s="42"/>
      <c r="I36" s="42"/>
      <c r="J36" s="40"/>
      <c r="K36" s="97"/>
      <c r="L36" s="97"/>
      <c r="M36" s="97"/>
      <c r="N36" s="98"/>
      <c r="O36" s="97"/>
      <c r="P36" s="46"/>
    </row>
    <row r="37" spans="1:17" x14ac:dyDescent="0.25">
      <c r="A37" s="16"/>
      <c r="B37" s="41"/>
      <c r="C37" s="41" t="s">
        <v>115</v>
      </c>
      <c r="D37" s="40"/>
      <c r="E37" s="40"/>
      <c r="F37" s="40"/>
      <c r="G37" s="42"/>
      <c r="H37" s="42"/>
      <c r="I37" s="36"/>
      <c r="J37" s="40"/>
      <c r="K37" s="97"/>
      <c r="L37" s="97"/>
      <c r="M37" s="97"/>
      <c r="N37" s="98"/>
      <c r="O37" s="97"/>
      <c r="P37" s="46"/>
    </row>
    <row r="38" spans="1:17" x14ac:dyDescent="0.25">
      <c r="A38" s="16"/>
      <c r="B38" s="40"/>
      <c r="C38" s="43" t="s">
        <v>192</v>
      </c>
      <c r="D38" s="41"/>
      <c r="E38" s="40"/>
      <c r="F38" s="40"/>
      <c r="G38" s="42"/>
      <c r="H38" s="44"/>
      <c r="I38" s="42"/>
      <c r="J38" s="40"/>
      <c r="K38" s="98"/>
      <c r="L38" s="98"/>
      <c r="M38" s="99"/>
      <c r="N38" s="98"/>
      <c r="O38" s="99"/>
      <c r="P38" s="46"/>
    </row>
    <row r="39" spans="1:17" ht="13.5" customHeight="1" x14ac:dyDescent="0.25">
      <c r="A39" s="16"/>
      <c r="B39" s="40" t="s">
        <v>116</v>
      </c>
      <c r="C39" s="43"/>
      <c r="D39" s="41"/>
      <c r="E39" s="40"/>
      <c r="F39" s="40"/>
      <c r="G39" s="42"/>
      <c r="H39" s="44"/>
      <c r="I39" s="42"/>
      <c r="J39" s="40"/>
      <c r="K39" s="98"/>
      <c r="L39" s="98"/>
      <c r="M39" s="99"/>
      <c r="N39" s="98"/>
      <c r="O39" s="99"/>
      <c r="P39" s="46"/>
    </row>
    <row r="40" spans="1:17" x14ac:dyDescent="0.25">
      <c r="A40" s="16"/>
      <c r="B40" s="40"/>
      <c r="C40" s="265" t="s">
        <v>207</v>
      </c>
      <c r="D40" s="266"/>
      <c r="E40" s="266"/>
      <c r="F40" s="266"/>
      <c r="G40" s="45">
        <v>93.596000000000004</v>
      </c>
      <c r="H40" s="45"/>
      <c r="I40" s="42" t="s">
        <v>108</v>
      </c>
      <c r="J40" s="46"/>
      <c r="K40" s="100">
        <f>SUM('WC302 Input'!C33)</f>
        <v>2188233.67</v>
      </c>
      <c r="L40" s="100"/>
      <c r="M40" s="100">
        <f>SUM('WC302 Input'!D33)</f>
        <v>0</v>
      </c>
      <c r="N40" s="46"/>
      <c r="O40" s="100">
        <v>0</v>
      </c>
      <c r="P40" s="46"/>
    </row>
    <row r="41" spans="1:17" s="113" customFormat="1" x14ac:dyDescent="0.25">
      <c r="A41" s="112"/>
      <c r="B41" s="112"/>
      <c r="C41" s="110" t="s">
        <v>117</v>
      </c>
      <c r="D41" s="110"/>
      <c r="E41" s="110"/>
      <c r="F41" s="112"/>
      <c r="G41" s="112"/>
      <c r="H41" s="112"/>
      <c r="I41" s="112"/>
      <c r="J41" s="112"/>
      <c r="K41" s="112"/>
      <c r="L41" s="112"/>
      <c r="M41" s="112"/>
      <c r="N41" s="112"/>
      <c r="O41" s="112"/>
      <c r="P41" s="117"/>
      <c r="Q41" s="119"/>
    </row>
    <row r="42" spans="1:17" s="113" customFormat="1" x14ac:dyDescent="0.25">
      <c r="A42" s="112"/>
      <c r="B42" s="112"/>
      <c r="C42" s="110"/>
      <c r="D42" s="47" t="s">
        <v>118</v>
      </c>
      <c r="E42" s="110"/>
      <c r="F42" s="112"/>
      <c r="G42" s="32">
        <v>93.644999999999996</v>
      </c>
      <c r="H42" s="32"/>
      <c r="I42" s="32" t="s">
        <v>108</v>
      </c>
      <c r="J42" s="110"/>
      <c r="K42" s="92">
        <v>0</v>
      </c>
      <c r="L42" s="92"/>
      <c r="M42" s="92">
        <v>0</v>
      </c>
      <c r="N42" s="110"/>
      <c r="O42" s="92">
        <v>0</v>
      </c>
      <c r="P42" s="117"/>
      <c r="Q42" s="119"/>
    </row>
    <row r="43" spans="1:17" s="113" customFormat="1" x14ac:dyDescent="0.25">
      <c r="A43" s="112"/>
      <c r="B43" s="112"/>
      <c r="C43" s="110"/>
      <c r="D43" s="48" t="s">
        <v>119</v>
      </c>
      <c r="E43" s="112"/>
      <c r="F43" s="112"/>
      <c r="G43" s="26">
        <v>93.644999999999996</v>
      </c>
      <c r="H43" s="26"/>
      <c r="I43" s="26" t="s">
        <v>108</v>
      </c>
      <c r="J43" s="112"/>
      <c r="K43" s="123">
        <f>+'WC302 Input'!C35</f>
        <v>166524.38000000003</v>
      </c>
      <c r="L43" s="50"/>
      <c r="M43" s="181">
        <f>+'WC302 Input'!D35</f>
        <v>0</v>
      </c>
      <c r="N43" s="59"/>
      <c r="O43" s="91">
        <v>0</v>
      </c>
      <c r="P43" s="117"/>
      <c r="Q43" s="119"/>
    </row>
    <row r="44" spans="1:17" s="113" customFormat="1" x14ac:dyDescent="0.25">
      <c r="A44" s="112"/>
      <c r="B44" s="112"/>
      <c r="C44" s="110"/>
      <c r="D44" s="267" t="s">
        <v>198</v>
      </c>
      <c r="E44" s="248"/>
      <c r="F44" s="248"/>
      <c r="G44" s="26"/>
      <c r="H44" s="26"/>
      <c r="I44" s="26"/>
      <c r="J44" s="112"/>
      <c r="K44" s="116">
        <f>SUM(K42:K43)</f>
        <v>166524.38000000003</v>
      </c>
      <c r="L44" s="50"/>
      <c r="M44" s="116">
        <f>SUM(M42:M43)</f>
        <v>0</v>
      </c>
      <c r="N44" s="59"/>
      <c r="O44" s="101">
        <f>SUM(O42:O43)</f>
        <v>0</v>
      </c>
      <c r="P44" s="117"/>
      <c r="Q44" s="119"/>
    </row>
    <row r="45" spans="1:17" s="113" customFormat="1" ht="27" customHeight="1" x14ac:dyDescent="0.25">
      <c r="A45" s="132"/>
      <c r="B45" s="132"/>
      <c r="C45" s="266" t="s">
        <v>194</v>
      </c>
      <c r="D45" s="237"/>
      <c r="E45" s="237"/>
      <c r="F45" s="237"/>
      <c r="G45" s="26"/>
      <c r="H45" s="26"/>
      <c r="I45" s="26"/>
      <c r="J45" s="132"/>
      <c r="K45" s="59"/>
      <c r="L45" s="59"/>
      <c r="M45" s="59"/>
      <c r="N45" s="59"/>
      <c r="O45" s="101"/>
      <c r="P45" s="117"/>
      <c r="Q45" s="119"/>
    </row>
    <row r="46" spans="1:17" s="113" customFormat="1" x14ac:dyDescent="0.25">
      <c r="A46" s="112"/>
      <c r="B46" s="112"/>
      <c r="C46" s="128"/>
      <c r="D46" s="266" t="s">
        <v>195</v>
      </c>
      <c r="E46" s="237"/>
      <c r="F46" s="237"/>
      <c r="G46" s="26">
        <v>93.674000000000007</v>
      </c>
      <c r="H46" s="26"/>
      <c r="I46" s="26" t="s">
        <v>108</v>
      </c>
      <c r="J46" s="112"/>
      <c r="K46" s="50">
        <f>+'WC302 Input'!C58</f>
        <v>98465.78</v>
      </c>
      <c r="L46" s="50"/>
      <c r="M46" s="50">
        <f>+'WC302 Input'!D58</f>
        <v>24616.43</v>
      </c>
      <c r="N46" s="59"/>
      <c r="O46" s="50">
        <v>0</v>
      </c>
      <c r="P46" s="117"/>
      <c r="Q46" s="119"/>
    </row>
    <row r="47" spans="1:17" s="113" customFormat="1" x14ac:dyDescent="0.25">
      <c r="A47" s="114"/>
      <c r="B47" s="114"/>
      <c r="C47" s="128"/>
      <c r="D47" s="266" t="s">
        <v>196</v>
      </c>
      <c r="E47" s="237"/>
      <c r="F47" s="237"/>
      <c r="G47" s="26">
        <v>93.674000000000007</v>
      </c>
      <c r="H47" s="26"/>
      <c r="I47" s="26" t="s">
        <v>108</v>
      </c>
      <c r="J47" s="114"/>
      <c r="K47" s="50">
        <f>+'WC302 Input'!C93</f>
        <v>7183.65</v>
      </c>
      <c r="L47" s="50"/>
      <c r="M47" s="50">
        <f>+'WC302 Input'!D93</f>
        <v>0</v>
      </c>
      <c r="N47" s="59"/>
      <c r="O47" s="134">
        <v>0</v>
      </c>
      <c r="P47" s="117"/>
      <c r="Q47" s="119"/>
    </row>
    <row r="48" spans="1:17" s="113" customFormat="1" ht="27.75" customHeight="1" x14ac:dyDescent="0.25">
      <c r="A48" s="16"/>
      <c r="B48" s="16"/>
      <c r="C48" s="131"/>
      <c r="D48" s="266" t="s">
        <v>197</v>
      </c>
      <c r="E48" s="237"/>
      <c r="F48" s="237"/>
      <c r="G48" s="26" t="s">
        <v>78</v>
      </c>
      <c r="H48" s="26"/>
      <c r="I48" s="26" t="s">
        <v>78</v>
      </c>
      <c r="J48" s="16"/>
      <c r="K48" s="135">
        <f>SUM(K46:K47)</f>
        <v>105649.43</v>
      </c>
      <c r="L48" s="59"/>
      <c r="M48" s="135">
        <f>SUM(M46:M47)</f>
        <v>24616.43</v>
      </c>
      <c r="N48" s="59"/>
      <c r="O48" s="135">
        <f>SUM(O46:O47)</f>
        <v>0</v>
      </c>
      <c r="P48" s="117"/>
      <c r="Q48" s="119"/>
    </row>
    <row r="49" spans="1:17" s="113" customFormat="1" x14ac:dyDescent="0.25">
      <c r="A49" s="132"/>
      <c r="B49" s="132"/>
      <c r="C49" s="131"/>
      <c r="D49" s="130"/>
      <c r="E49" s="129"/>
      <c r="F49" s="129"/>
      <c r="G49" s="26"/>
      <c r="H49" s="26"/>
      <c r="I49" s="26"/>
      <c r="J49" s="132"/>
      <c r="K49" s="126"/>
      <c r="L49" s="59"/>
      <c r="M49" s="126"/>
      <c r="N49" s="59"/>
      <c r="O49" s="136"/>
      <c r="P49" s="117"/>
      <c r="Q49" s="119"/>
    </row>
    <row r="50" spans="1:17" x14ac:dyDescent="0.25">
      <c r="A50" s="19"/>
      <c r="B50" s="19"/>
      <c r="C50" s="19"/>
      <c r="D50" s="19"/>
      <c r="E50" s="19"/>
      <c r="F50" s="19"/>
      <c r="G50" s="19"/>
      <c r="H50" s="19"/>
      <c r="I50" s="20" t="s">
        <v>81</v>
      </c>
      <c r="J50" s="19"/>
      <c r="K50" s="20" t="s">
        <v>62</v>
      </c>
      <c r="L50" s="19"/>
      <c r="M50" s="19"/>
      <c r="N50" s="19"/>
      <c r="O50" s="19"/>
      <c r="P50" s="9"/>
    </row>
    <row r="51" spans="1:17" x14ac:dyDescent="0.25">
      <c r="A51" s="19"/>
      <c r="B51" s="19"/>
      <c r="C51" s="19"/>
      <c r="D51" s="19"/>
      <c r="E51" s="19"/>
      <c r="F51" s="19"/>
      <c r="G51" s="17" t="s">
        <v>62</v>
      </c>
      <c r="H51" s="20"/>
      <c r="I51" s="20" t="s">
        <v>82</v>
      </c>
      <c r="J51" s="19"/>
      <c r="K51" s="20" t="s">
        <v>83</v>
      </c>
      <c r="L51" s="20"/>
      <c r="M51" s="19"/>
      <c r="N51" s="19"/>
      <c r="O51" s="86" t="s">
        <v>84</v>
      </c>
      <c r="P51" s="9"/>
    </row>
    <row r="52" spans="1:17" x14ac:dyDescent="0.25">
      <c r="A52" s="21" t="s">
        <v>85</v>
      </c>
      <c r="B52" s="21"/>
      <c r="C52" s="19"/>
      <c r="D52" s="19"/>
      <c r="E52" s="19"/>
      <c r="F52" s="19"/>
      <c r="G52" s="9" t="s">
        <v>86</v>
      </c>
      <c r="H52" s="20"/>
      <c r="I52" s="20" t="s">
        <v>87</v>
      </c>
      <c r="J52" s="19"/>
      <c r="K52" s="20" t="s">
        <v>88</v>
      </c>
      <c r="L52" s="20"/>
      <c r="M52" s="20" t="s">
        <v>63</v>
      </c>
      <c r="N52" s="19"/>
      <c r="O52" s="20" t="s">
        <v>89</v>
      </c>
      <c r="P52" s="9"/>
    </row>
    <row r="53" spans="1:17" x14ac:dyDescent="0.25">
      <c r="A53" s="22" t="s">
        <v>90</v>
      </c>
      <c r="B53" s="22"/>
      <c r="C53" s="19"/>
      <c r="D53" s="19"/>
      <c r="E53" s="19"/>
      <c r="F53" s="19"/>
      <c r="G53" s="23" t="s">
        <v>91</v>
      </c>
      <c r="H53" s="24"/>
      <c r="I53" s="24" t="s">
        <v>92</v>
      </c>
      <c r="J53" s="19"/>
      <c r="K53" s="24" t="s">
        <v>93</v>
      </c>
      <c r="L53" s="24"/>
      <c r="M53" s="24" t="s">
        <v>93</v>
      </c>
      <c r="N53" s="19"/>
      <c r="O53" s="24" t="s">
        <v>94</v>
      </c>
      <c r="P53" s="9"/>
    </row>
    <row r="54" spans="1:17" x14ac:dyDescent="0.25">
      <c r="A54" s="25" t="s">
        <v>95</v>
      </c>
      <c r="B54" s="25"/>
      <c r="C54" s="16"/>
      <c r="D54" s="16"/>
      <c r="E54" s="9"/>
      <c r="F54" s="25" t="s">
        <v>78</v>
      </c>
      <c r="G54" s="18" t="s">
        <v>96</v>
      </c>
      <c r="H54" s="18"/>
      <c r="I54" s="26" t="s">
        <v>97</v>
      </c>
      <c r="J54" s="16"/>
      <c r="K54" s="18" t="s">
        <v>98</v>
      </c>
      <c r="L54" s="18"/>
      <c r="M54" s="18" t="s">
        <v>99</v>
      </c>
      <c r="N54" s="16"/>
      <c r="O54" s="18" t="s">
        <v>100</v>
      </c>
      <c r="P54" s="9"/>
    </row>
    <row r="55" spans="1:17" s="113" customFormat="1" ht="27" customHeight="1" x14ac:dyDescent="0.25">
      <c r="A55" s="111"/>
      <c r="B55" s="111"/>
      <c r="C55" s="260" t="s">
        <v>172</v>
      </c>
      <c r="D55" s="261"/>
      <c r="E55" s="261"/>
      <c r="F55" s="261"/>
      <c r="G55" s="26">
        <v>93.667000000000002</v>
      </c>
      <c r="H55" s="26"/>
      <c r="I55" s="26" t="s">
        <v>108</v>
      </c>
      <c r="J55" s="114"/>
      <c r="K55" s="116">
        <f>+'WC302 Input'!C56</f>
        <v>775216.79999999993</v>
      </c>
      <c r="L55" s="59"/>
      <c r="M55" s="92">
        <f>+'WC302 Input'!D56</f>
        <v>0</v>
      </c>
      <c r="N55" s="59"/>
      <c r="O55" s="92">
        <v>0</v>
      </c>
      <c r="P55" s="115"/>
    </row>
    <row r="56" spans="1:17" x14ac:dyDescent="0.25">
      <c r="A56" s="9"/>
      <c r="B56" s="25" t="s">
        <v>104</v>
      </c>
      <c r="C56" s="16"/>
      <c r="D56" s="25"/>
      <c r="E56" s="16"/>
      <c r="F56" s="16"/>
      <c r="G56" s="16"/>
      <c r="H56" s="16"/>
      <c r="I56" s="16"/>
      <c r="J56" s="16"/>
      <c r="K56" s="16"/>
      <c r="L56" s="16"/>
      <c r="M56" s="16"/>
      <c r="N56" s="16"/>
      <c r="O56" s="16"/>
      <c r="P56" s="9"/>
    </row>
    <row r="57" spans="1:17" s="113" customFormat="1" x14ac:dyDescent="0.25">
      <c r="A57" s="110"/>
      <c r="B57" s="111"/>
      <c r="C57" s="112" t="s">
        <v>174</v>
      </c>
      <c r="D57" s="111"/>
      <c r="E57" s="112"/>
      <c r="F57" s="112"/>
      <c r="G57" s="32" t="s">
        <v>78</v>
      </c>
      <c r="H57" s="112"/>
      <c r="I57" s="112"/>
      <c r="J57" s="112"/>
      <c r="K57" s="112"/>
      <c r="L57" s="112"/>
      <c r="M57" s="112"/>
      <c r="N57" s="112"/>
      <c r="O57" s="112"/>
      <c r="P57" s="110"/>
    </row>
    <row r="58" spans="1:17" s="113" customFormat="1" x14ac:dyDescent="0.25">
      <c r="A58" s="110"/>
      <c r="B58" s="111"/>
      <c r="C58" s="112"/>
      <c r="D58" s="25" t="s">
        <v>175</v>
      </c>
      <c r="E58" s="16"/>
      <c r="F58" s="16"/>
      <c r="G58" s="32">
        <v>93.667000000000002</v>
      </c>
      <c r="H58" s="32"/>
      <c r="I58" s="32" t="s">
        <v>108</v>
      </c>
      <c r="J58" s="9"/>
      <c r="K58" s="92">
        <f>+SUM('WC302 Input'!C54:C55)</f>
        <v>66558.080000000002</v>
      </c>
      <c r="L58" s="92"/>
      <c r="M58" s="92">
        <f>+SUM('WC302 Input'!D54:D55)</f>
        <v>0</v>
      </c>
      <c r="N58" s="110"/>
      <c r="O58" s="92">
        <v>0</v>
      </c>
      <c r="P58" s="110"/>
    </row>
    <row r="59" spans="1:17" s="113" customFormat="1" x14ac:dyDescent="0.25">
      <c r="A59" s="110"/>
      <c r="B59" s="111"/>
      <c r="C59" s="112"/>
      <c r="D59" s="113" t="s">
        <v>176</v>
      </c>
      <c r="G59" s="32">
        <v>93.667000000000002</v>
      </c>
      <c r="I59" s="32" t="s">
        <v>108</v>
      </c>
      <c r="J59" s="9"/>
      <c r="K59" s="92">
        <f>SUM('WC302 Input'!C48:C51)</f>
        <v>184973.59</v>
      </c>
      <c r="L59" s="92"/>
      <c r="M59" s="92">
        <f>SUM('WC302 Input'!D48:D51)</f>
        <v>162198.75</v>
      </c>
      <c r="N59" s="110"/>
      <c r="O59" s="92">
        <v>0</v>
      </c>
      <c r="P59" s="110"/>
    </row>
    <row r="60" spans="1:17" s="113" customFormat="1" x14ac:dyDescent="0.25">
      <c r="A60" s="110"/>
      <c r="B60" s="111"/>
      <c r="C60" s="112"/>
      <c r="D60" s="113" t="s">
        <v>183</v>
      </c>
      <c r="G60" s="32">
        <v>93.667000000000002</v>
      </c>
      <c r="I60" s="32" t="s">
        <v>108</v>
      </c>
      <c r="J60" s="110"/>
      <c r="K60" s="92">
        <f>+'WC302 Input'!C52</f>
        <v>0</v>
      </c>
      <c r="L60" s="92"/>
      <c r="M60" s="92">
        <f>+'WC302 Input'!D52</f>
        <v>0</v>
      </c>
      <c r="N60" s="110"/>
      <c r="O60" s="92">
        <v>0</v>
      </c>
      <c r="P60" s="110"/>
    </row>
    <row r="61" spans="1:17" x14ac:dyDescent="0.25">
      <c r="A61" s="9"/>
      <c r="B61" s="16"/>
      <c r="D61" s="110" t="s">
        <v>177</v>
      </c>
      <c r="G61" s="32">
        <v>93.667000000000002</v>
      </c>
      <c r="H61" s="32"/>
      <c r="I61" s="32" t="s">
        <v>108</v>
      </c>
      <c r="K61" s="92">
        <f>+'WC302 Input'!C53</f>
        <v>224363.47</v>
      </c>
      <c r="L61" s="92"/>
      <c r="M61" s="92">
        <f>+'WC302 Input'!D53</f>
        <v>0</v>
      </c>
      <c r="N61" s="92"/>
      <c r="O61" s="116">
        <v>0</v>
      </c>
      <c r="P61" s="9"/>
    </row>
    <row r="62" spans="1:17" x14ac:dyDescent="0.25">
      <c r="A62" s="9"/>
      <c r="B62" s="16"/>
      <c r="C62" s="25" t="s">
        <v>199</v>
      </c>
      <c r="D62" s="25"/>
      <c r="E62" s="16"/>
      <c r="F62" s="16"/>
      <c r="G62" s="26">
        <v>93.667000000000002</v>
      </c>
      <c r="H62" s="32"/>
      <c r="I62" s="32"/>
      <c r="J62" s="9"/>
      <c r="K62" s="102">
        <f>SUM(K55:K61)</f>
        <v>1251111.94</v>
      </c>
      <c r="L62" s="92"/>
      <c r="M62" s="102">
        <f>SUM(M55:M61)</f>
        <v>162198.75</v>
      </c>
      <c r="N62" s="102">
        <f>SUM(N48:N61)</f>
        <v>0</v>
      </c>
      <c r="O62" s="102">
        <f>SUM(O55:O61)</f>
        <v>0</v>
      </c>
      <c r="P62" s="102">
        <f>SUM(P56:P61)</f>
        <v>0</v>
      </c>
    </row>
    <row r="63" spans="1:17" ht="25.5" customHeight="1" x14ac:dyDescent="0.25">
      <c r="A63" s="16"/>
      <c r="B63" s="234" t="s">
        <v>103</v>
      </c>
      <c r="C63" s="238"/>
      <c r="D63" s="238"/>
      <c r="E63" s="238"/>
      <c r="F63" s="238"/>
      <c r="G63" s="26"/>
      <c r="H63" s="29"/>
      <c r="I63" s="26"/>
      <c r="J63" s="16"/>
      <c r="K63" s="59"/>
      <c r="L63" s="59"/>
      <c r="M63" s="59"/>
      <c r="N63" s="59"/>
      <c r="O63" s="59"/>
      <c r="P63" s="9"/>
    </row>
    <row r="64" spans="1:17" x14ac:dyDescent="0.25">
      <c r="A64" s="16"/>
      <c r="B64" s="25" t="s">
        <v>120</v>
      </c>
      <c r="C64" s="25"/>
      <c r="D64" s="16"/>
      <c r="E64" s="16"/>
      <c r="F64" s="16"/>
      <c r="G64" s="26"/>
      <c r="H64" s="29"/>
      <c r="I64" s="26"/>
      <c r="J64" s="16"/>
      <c r="K64" s="59"/>
      <c r="L64" s="59"/>
      <c r="M64" s="59"/>
      <c r="N64" s="59"/>
      <c r="O64" s="59"/>
      <c r="P64" s="9"/>
    </row>
    <row r="65" spans="1:16" s="113" customFormat="1" x14ac:dyDescent="0.25">
      <c r="A65" s="16"/>
      <c r="B65" s="25" t="s">
        <v>104</v>
      </c>
      <c r="C65" s="16"/>
      <c r="D65" s="16"/>
      <c r="E65" s="25"/>
      <c r="F65" s="16"/>
      <c r="G65" s="26"/>
      <c r="H65" s="29"/>
      <c r="I65" s="26"/>
      <c r="J65" s="16"/>
      <c r="K65" s="16"/>
      <c r="L65" s="16"/>
      <c r="M65" s="16"/>
      <c r="N65" s="16"/>
      <c r="O65" s="16"/>
      <c r="P65" s="110"/>
    </row>
    <row r="66" spans="1:16" s="113" customFormat="1" x14ac:dyDescent="0.25">
      <c r="A66" s="16"/>
      <c r="B66" s="16"/>
      <c r="C66" s="25" t="s">
        <v>105</v>
      </c>
      <c r="D66" s="16"/>
      <c r="E66" s="16"/>
      <c r="F66" s="16"/>
      <c r="G66" s="26"/>
      <c r="H66" s="29"/>
      <c r="I66" s="26"/>
      <c r="J66" s="16"/>
      <c r="K66" s="16"/>
      <c r="L66" s="16"/>
      <c r="M66" s="16"/>
      <c r="N66" s="16"/>
      <c r="O66" s="16"/>
      <c r="P66" s="110"/>
    </row>
    <row r="67" spans="1:16" s="113" customFormat="1" ht="24.75" customHeight="1" x14ac:dyDescent="0.25">
      <c r="A67" s="16"/>
      <c r="B67" s="16"/>
      <c r="C67" s="260" t="s">
        <v>204</v>
      </c>
      <c r="D67" s="261"/>
      <c r="E67" s="261"/>
      <c r="F67" s="261"/>
      <c r="G67" s="26">
        <v>93.766999999999996</v>
      </c>
      <c r="H67" s="29"/>
      <c r="I67" s="26" t="s">
        <v>108</v>
      </c>
      <c r="J67" s="16"/>
      <c r="K67" s="50">
        <f>+'WC302 Input'!C60</f>
        <v>1269200.3799999999</v>
      </c>
      <c r="L67" s="59"/>
      <c r="M67" s="50">
        <f>+'WC302 Input'!D60</f>
        <v>407577.75</v>
      </c>
      <c r="N67" s="59"/>
      <c r="O67" s="50">
        <v>0</v>
      </c>
      <c r="P67" s="110"/>
    </row>
    <row r="68" spans="1:16" x14ac:dyDescent="0.25">
      <c r="A68" s="16"/>
      <c r="B68" s="258" t="s">
        <v>121</v>
      </c>
      <c r="C68" s="259"/>
      <c r="D68" s="259"/>
      <c r="E68" s="259"/>
      <c r="F68" s="259"/>
      <c r="G68" s="26"/>
      <c r="H68" s="29"/>
      <c r="I68" s="26"/>
      <c r="J68" s="16"/>
      <c r="K68" s="16"/>
      <c r="L68" s="16"/>
      <c r="M68" s="16"/>
      <c r="N68" s="16"/>
      <c r="O68" s="16"/>
      <c r="P68" s="9"/>
    </row>
    <row r="69" spans="1:16" ht="15.75" customHeight="1" x14ac:dyDescent="0.25">
      <c r="A69" s="16"/>
      <c r="B69" s="16"/>
      <c r="C69" s="25" t="s">
        <v>205</v>
      </c>
      <c r="D69" s="25"/>
      <c r="E69" s="16"/>
      <c r="F69" s="16"/>
      <c r="G69" s="26">
        <v>93.778000000000006</v>
      </c>
      <c r="H69" s="29"/>
      <c r="I69" s="26" t="s">
        <v>108</v>
      </c>
      <c r="J69" s="16"/>
      <c r="K69" s="116">
        <f>SUM('WC302 Input'!C62:C66)</f>
        <v>22809215.619999997</v>
      </c>
      <c r="L69" s="50"/>
      <c r="M69" s="116">
        <f>SUM('WC302 Input'!D62:D66)</f>
        <v>1707445.98</v>
      </c>
      <c r="N69" s="59"/>
      <c r="O69" s="103">
        <v>0</v>
      </c>
      <c r="P69" s="9"/>
    </row>
    <row r="70" spans="1:16" s="113" customFormat="1" ht="15.75" customHeight="1" x14ac:dyDescent="0.25">
      <c r="A70" s="201"/>
      <c r="B70" s="232" t="s">
        <v>230</v>
      </c>
      <c r="C70" s="233"/>
      <c r="D70" s="233"/>
      <c r="E70" s="233"/>
      <c r="F70" s="233"/>
      <c r="G70" s="26"/>
      <c r="H70" s="29"/>
      <c r="I70" s="26"/>
      <c r="J70" s="201"/>
      <c r="K70" s="116">
        <f>+K20+K22+K23+K28+K29+K30+K35+K40+K44+K48+K62+K67+K69</f>
        <v>51812866.730000004</v>
      </c>
      <c r="L70" s="50"/>
      <c r="M70" s="116">
        <f>+M20+M22+M23+M28+M29+M30+M35+M40+M44+M48+M62+M67+M69</f>
        <v>3170848.3200000003</v>
      </c>
      <c r="N70" s="59"/>
      <c r="O70" s="103"/>
      <c r="P70" s="200"/>
    </row>
    <row r="71" spans="1:16" ht="13.5" customHeight="1" x14ac:dyDescent="0.25">
      <c r="A71" s="27" t="s">
        <v>122</v>
      </c>
      <c r="B71" s="16"/>
      <c r="C71" s="16"/>
      <c r="D71" s="16"/>
      <c r="E71" s="16"/>
      <c r="F71" s="16"/>
      <c r="G71" s="26"/>
      <c r="H71" s="29"/>
      <c r="I71" s="16"/>
      <c r="J71" s="16"/>
      <c r="K71" s="50"/>
      <c r="L71" s="50"/>
      <c r="M71" s="50"/>
      <c r="N71" s="50"/>
      <c r="O71" s="50"/>
      <c r="P71" s="9"/>
    </row>
    <row r="72" spans="1:16" x14ac:dyDescent="0.25">
      <c r="A72" s="16"/>
      <c r="B72" s="25" t="s">
        <v>109</v>
      </c>
      <c r="C72" s="25"/>
      <c r="D72" s="16"/>
      <c r="E72" s="16"/>
      <c r="F72" s="16"/>
      <c r="G72" s="26"/>
      <c r="H72" s="29"/>
      <c r="I72" s="25"/>
      <c r="J72" s="16"/>
      <c r="K72" s="50"/>
      <c r="L72" s="50"/>
      <c r="M72" s="89"/>
      <c r="N72" s="50"/>
      <c r="O72" s="50"/>
      <c r="P72" s="9"/>
    </row>
    <row r="73" spans="1:16" x14ac:dyDescent="0.25">
      <c r="A73" s="16"/>
      <c r="B73" s="16"/>
      <c r="C73" s="25" t="s">
        <v>123</v>
      </c>
      <c r="D73" s="16"/>
      <c r="E73" s="16"/>
      <c r="F73" s="16"/>
      <c r="G73" s="26"/>
      <c r="H73" s="29"/>
      <c r="I73" s="25"/>
      <c r="J73" s="16"/>
      <c r="K73" s="50"/>
      <c r="L73" s="50"/>
      <c r="M73" s="89"/>
      <c r="N73" s="50"/>
      <c r="O73" s="50"/>
      <c r="P73" s="9"/>
    </row>
    <row r="74" spans="1:16" x14ac:dyDescent="0.25">
      <c r="A74" s="16"/>
      <c r="B74" s="16"/>
      <c r="C74"/>
      <c r="D74" s="25" t="s">
        <v>124</v>
      </c>
      <c r="E74" s="25"/>
      <c r="F74" s="16"/>
      <c r="G74" s="16"/>
      <c r="H74" s="29"/>
      <c r="I74" s="18" t="s">
        <v>108</v>
      </c>
      <c r="J74" s="25"/>
      <c r="K74" s="90">
        <f>+'WC302 Input'!C69</f>
        <v>0</v>
      </c>
      <c r="L74" s="90"/>
      <c r="M74" s="50">
        <f>+'WC302 Input'!D69</f>
        <v>213821.6</v>
      </c>
      <c r="N74" s="50"/>
      <c r="O74" s="90">
        <v>0</v>
      </c>
      <c r="P74" s="9"/>
    </row>
    <row r="75" spans="1:16" s="113" customFormat="1" x14ac:dyDescent="0.25">
      <c r="A75" s="125"/>
      <c r="B75" s="125"/>
      <c r="D75" s="264" t="s">
        <v>186</v>
      </c>
      <c r="E75" s="233"/>
      <c r="F75" s="233"/>
      <c r="G75" s="125"/>
      <c r="H75" s="29"/>
      <c r="I75" s="18" t="s">
        <v>108</v>
      </c>
      <c r="J75" s="111"/>
      <c r="K75" s="90">
        <f>+'WC302 Input'!C76</f>
        <v>0</v>
      </c>
      <c r="L75" s="90"/>
      <c r="M75" s="50">
        <f>+'WC302 Input'!D76</f>
        <v>393434.05000000005</v>
      </c>
      <c r="N75" s="50"/>
      <c r="O75" s="90">
        <v>0</v>
      </c>
      <c r="P75" s="124"/>
    </row>
    <row r="76" spans="1:16" s="113" customFormat="1" x14ac:dyDescent="0.25">
      <c r="A76" s="163"/>
      <c r="B76" s="163"/>
      <c r="D76" s="264" t="s">
        <v>222</v>
      </c>
      <c r="E76" s="233"/>
      <c r="F76" s="233"/>
      <c r="G76" s="163"/>
      <c r="H76" s="29"/>
      <c r="I76" s="18" t="s">
        <v>108</v>
      </c>
      <c r="J76" s="162"/>
      <c r="K76" s="90">
        <f>+'WC302 Input'!C75</f>
        <v>0</v>
      </c>
      <c r="L76" s="90"/>
      <c r="M76" s="50">
        <f>+'WC302 Input'!D75</f>
        <v>219.91999999999996</v>
      </c>
      <c r="N76" s="50"/>
      <c r="O76" s="90">
        <v>0</v>
      </c>
      <c r="P76" s="164"/>
    </row>
    <row r="77" spans="1:16" s="113" customFormat="1" x14ac:dyDescent="0.25">
      <c r="A77" s="201"/>
      <c r="B77" s="201"/>
      <c r="D77" s="264" t="s">
        <v>221</v>
      </c>
      <c r="E77" s="264"/>
      <c r="F77" s="264"/>
      <c r="G77" s="201"/>
      <c r="H77" s="29"/>
      <c r="I77" s="18" t="s">
        <v>108</v>
      </c>
      <c r="J77" s="202"/>
      <c r="K77" s="90">
        <f>+'WC302 Input'!C71</f>
        <v>0</v>
      </c>
      <c r="L77" s="90"/>
      <c r="M77" s="50">
        <f>+'WC302 Input'!D70</f>
        <v>161512.82</v>
      </c>
      <c r="N77" s="50"/>
      <c r="O77" s="90"/>
      <c r="P77" s="200"/>
    </row>
    <row r="78" spans="1:16" x14ac:dyDescent="0.25">
      <c r="A78" s="16"/>
      <c r="B78" s="16"/>
      <c r="C78" s="25" t="s">
        <v>125</v>
      </c>
      <c r="D78" s="201"/>
      <c r="E78" s="201"/>
      <c r="F78" s="201"/>
      <c r="G78" s="26"/>
      <c r="H78" s="29"/>
      <c r="I78" s="25"/>
      <c r="J78" s="16"/>
      <c r="K78" s="50"/>
      <c r="L78" s="50"/>
      <c r="M78" s="89"/>
      <c r="N78" s="50"/>
      <c r="O78" s="50"/>
      <c r="P78" s="9"/>
    </row>
    <row r="79" spans="1:16" x14ac:dyDescent="0.25">
      <c r="A79" s="16"/>
      <c r="B79" s="16"/>
      <c r="C79" s="51"/>
      <c r="D79" s="202" t="s">
        <v>58</v>
      </c>
      <c r="E79" s="202"/>
      <c r="F79" s="201"/>
      <c r="G79" s="16"/>
      <c r="H79" s="29"/>
      <c r="I79" s="18" t="s">
        <v>108</v>
      </c>
      <c r="J79" s="25"/>
      <c r="K79" s="50">
        <f>+'WC302 Input'!C102</f>
        <v>0</v>
      </c>
      <c r="L79" s="90"/>
      <c r="M79" s="50">
        <f>+'WC302 Input'!D102</f>
        <v>427158.82</v>
      </c>
      <c r="N79" s="50"/>
      <c r="O79" s="50">
        <v>0</v>
      </c>
      <c r="P79" s="9"/>
    </row>
    <row r="80" spans="1:16" x14ac:dyDescent="0.25">
      <c r="A80" s="16"/>
      <c r="B80" s="16"/>
      <c r="C80" s="51"/>
      <c r="D80" s="200" t="s">
        <v>126</v>
      </c>
      <c r="E80" s="201"/>
      <c r="F80" s="201"/>
      <c r="G80" s="26"/>
      <c r="H80" s="29"/>
      <c r="I80" s="18" t="s">
        <v>108</v>
      </c>
      <c r="J80" s="16"/>
      <c r="K80" s="50">
        <f>+'WC302 Input'!C101</f>
        <v>0</v>
      </c>
      <c r="L80" s="90"/>
      <c r="M80" s="50">
        <f>+'WC302 Input'!D101</f>
        <v>628110.87000000011</v>
      </c>
      <c r="N80" s="50"/>
      <c r="O80" s="50">
        <v>0</v>
      </c>
      <c r="P80" s="12"/>
    </row>
    <row r="81" spans="1:16" x14ac:dyDescent="0.25">
      <c r="A81" s="16"/>
      <c r="B81" s="16"/>
      <c r="C81" s="51"/>
      <c r="D81" s="200" t="s">
        <v>127</v>
      </c>
      <c r="E81" s="201"/>
      <c r="F81" s="201"/>
      <c r="G81" s="26"/>
      <c r="H81" s="29"/>
      <c r="I81" s="18" t="s">
        <v>108</v>
      </c>
      <c r="J81" s="16"/>
      <c r="K81" s="50">
        <f>+'WC302 Input'!C96</f>
        <v>0</v>
      </c>
      <c r="L81" s="90"/>
      <c r="M81" s="50">
        <f>+'WC302 Input'!D96</f>
        <v>2395.9299999999998</v>
      </c>
      <c r="N81" s="50"/>
      <c r="O81" s="50">
        <v>0</v>
      </c>
      <c r="P81" s="12"/>
    </row>
    <row r="82" spans="1:16" x14ac:dyDescent="0.25">
      <c r="A82" s="16"/>
      <c r="B82" s="16"/>
      <c r="C82" s="51"/>
      <c r="D82" s="200" t="s">
        <v>128</v>
      </c>
      <c r="E82" s="201"/>
      <c r="F82" s="201"/>
      <c r="G82" s="26"/>
      <c r="H82" s="29"/>
      <c r="I82" s="18" t="s">
        <v>108</v>
      </c>
      <c r="J82" s="16"/>
      <c r="K82" s="50">
        <f>+'WC302 Input'!C95</f>
        <v>0</v>
      </c>
      <c r="L82" s="90"/>
      <c r="M82" s="50">
        <f>+'WC302 Input'!D95</f>
        <v>207278.93</v>
      </c>
      <c r="N82" s="50"/>
      <c r="O82" s="50">
        <v>0</v>
      </c>
      <c r="P82" s="12"/>
    </row>
    <row r="83" spans="1:16" s="113" customFormat="1" x14ac:dyDescent="0.25">
      <c r="A83" s="198"/>
      <c r="B83" s="198"/>
      <c r="C83" s="51"/>
      <c r="D83" s="263" t="s">
        <v>60</v>
      </c>
      <c r="E83" s="263"/>
      <c r="F83" s="263"/>
      <c r="G83" s="26"/>
      <c r="H83" s="29"/>
      <c r="I83" s="18" t="s">
        <v>108</v>
      </c>
      <c r="J83" s="198"/>
      <c r="K83" s="90">
        <f>+'WC302 Input'!C97</f>
        <v>0</v>
      </c>
      <c r="L83" s="90"/>
      <c r="M83" s="90">
        <f>+'WC302 Input'!D97</f>
        <v>2430</v>
      </c>
      <c r="N83" s="50"/>
      <c r="O83" s="50">
        <v>0</v>
      </c>
      <c r="P83" s="12"/>
    </row>
    <row r="84" spans="1:16" s="113" customFormat="1" x14ac:dyDescent="0.25">
      <c r="A84" s="198"/>
      <c r="B84" s="198"/>
      <c r="C84" s="51"/>
      <c r="D84" s="263" t="s">
        <v>227</v>
      </c>
      <c r="E84" s="263"/>
      <c r="F84" s="263"/>
      <c r="G84" s="26"/>
      <c r="H84" s="29"/>
      <c r="I84" s="18" t="s">
        <v>108</v>
      </c>
      <c r="J84" s="198"/>
      <c r="K84" s="90">
        <f>+'WC302 Input'!C99</f>
        <v>0</v>
      </c>
      <c r="L84" s="90"/>
      <c r="M84" s="90">
        <f>+'WC302 Input'!D99</f>
        <v>160923.45000000001</v>
      </c>
      <c r="N84" s="50"/>
      <c r="O84" s="50">
        <v>0</v>
      </c>
      <c r="P84" s="12"/>
    </row>
    <row r="85" spans="1:16" s="113" customFormat="1" x14ac:dyDescent="0.25">
      <c r="A85" s="198"/>
      <c r="B85" s="198"/>
      <c r="C85" s="51"/>
      <c r="D85" s="262" t="s">
        <v>228</v>
      </c>
      <c r="E85" s="262"/>
      <c r="F85" s="262"/>
      <c r="G85" s="26"/>
      <c r="H85" s="29"/>
      <c r="I85" s="18" t="s">
        <v>108</v>
      </c>
      <c r="J85" s="198"/>
      <c r="K85" s="90">
        <f>+'WC302 Input'!C103</f>
        <v>0</v>
      </c>
      <c r="L85" s="90"/>
      <c r="M85" s="90">
        <f>+'WC302 Input'!D103</f>
        <v>337482</v>
      </c>
      <c r="N85" s="50"/>
      <c r="O85" s="50">
        <v>0</v>
      </c>
      <c r="P85" s="12"/>
    </row>
    <row r="86" spans="1:16" x14ac:dyDescent="0.25">
      <c r="A86" s="16"/>
      <c r="B86" s="16"/>
      <c r="C86" s="16"/>
      <c r="D86" s="202" t="s">
        <v>129</v>
      </c>
      <c r="E86" s="201"/>
      <c r="F86" s="201"/>
      <c r="G86" s="26"/>
      <c r="H86" s="29"/>
      <c r="I86" s="18"/>
      <c r="J86" s="16"/>
      <c r="K86" s="104">
        <f>+K70+SUM(K74:K85)</f>
        <v>51812866.730000004</v>
      </c>
      <c r="L86" s="90"/>
      <c r="M86" s="104">
        <f>+M70+SUM(M74:M85)</f>
        <v>5705616.7100000009</v>
      </c>
      <c r="N86" s="89"/>
      <c r="O86" s="104">
        <f>+O70+SUM(O74:O82)</f>
        <v>0</v>
      </c>
      <c r="P86" s="9"/>
    </row>
    <row r="87" spans="1:16" s="113" customFormat="1" ht="6" customHeight="1" x14ac:dyDescent="0.25">
      <c r="A87" s="112"/>
      <c r="B87" s="112"/>
      <c r="C87" s="112"/>
      <c r="D87" s="202"/>
      <c r="E87" s="201"/>
      <c r="F87" s="201"/>
      <c r="G87" s="26"/>
      <c r="H87" s="29"/>
      <c r="I87" s="18"/>
      <c r="J87" s="112"/>
      <c r="K87" s="118"/>
      <c r="L87" s="90"/>
      <c r="M87" s="118"/>
      <c r="N87" s="89"/>
      <c r="O87" s="118"/>
      <c r="P87" s="110"/>
    </row>
    <row r="88" spans="1:16" s="113" customFormat="1" x14ac:dyDescent="0.25">
      <c r="A88" s="120" t="s">
        <v>237</v>
      </c>
      <c r="B88" s="112"/>
      <c r="C88" s="112"/>
      <c r="D88" s="202"/>
      <c r="E88" s="201"/>
      <c r="F88" s="201"/>
      <c r="G88" s="26"/>
      <c r="H88" s="29"/>
      <c r="I88" s="18"/>
      <c r="J88" s="112"/>
      <c r="K88" s="118"/>
      <c r="L88" s="90"/>
      <c r="M88" s="118"/>
      <c r="N88" s="89"/>
      <c r="O88" s="118"/>
      <c r="P88" s="110"/>
    </row>
    <row r="89" spans="1:16" s="113" customFormat="1" x14ac:dyDescent="0.25">
      <c r="A89" s="120"/>
      <c r="B89" s="122" t="s">
        <v>180</v>
      </c>
      <c r="C89" s="72"/>
      <c r="D89" s="71"/>
      <c r="E89" s="72"/>
      <c r="F89" s="72"/>
      <c r="G89" s="26"/>
      <c r="H89" s="29"/>
      <c r="I89" s="18"/>
      <c r="J89" s="112"/>
      <c r="K89" s="118"/>
      <c r="L89" s="90"/>
      <c r="M89" s="118"/>
      <c r="N89" s="89"/>
      <c r="O89" s="118"/>
      <c r="P89" s="110"/>
    </row>
    <row r="90" spans="1:16" s="113" customFormat="1" x14ac:dyDescent="0.25">
      <c r="A90" s="112"/>
      <c r="B90" s="112" t="s">
        <v>41</v>
      </c>
      <c r="C90" s="112"/>
      <c r="D90" s="111"/>
      <c r="E90" s="112"/>
      <c r="F90" s="112"/>
      <c r="G90" s="26" t="s">
        <v>61</v>
      </c>
      <c r="H90" s="29"/>
      <c r="I90" s="18"/>
      <c r="J90" s="112"/>
      <c r="K90" s="118">
        <f>+'WC302 Input'!C68</f>
        <v>0</v>
      </c>
      <c r="L90" s="90"/>
      <c r="M90" s="118">
        <f>+'WC302 Input'!D68</f>
        <v>0</v>
      </c>
      <c r="N90" s="89"/>
      <c r="O90" s="118">
        <v>0</v>
      </c>
      <c r="P90" s="110"/>
    </row>
    <row r="91" spans="1:16" s="113" customFormat="1" x14ac:dyDescent="0.25">
      <c r="A91" s="112"/>
      <c r="B91" s="112" t="s">
        <v>179</v>
      </c>
      <c r="C91" s="112"/>
      <c r="D91" s="111"/>
      <c r="E91" s="112"/>
      <c r="F91" s="112"/>
      <c r="G91" s="26" t="s">
        <v>61</v>
      </c>
      <c r="H91" s="29"/>
      <c r="I91" s="18"/>
      <c r="J91" s="112"/>
      <c r="K91" s="118">
        <f>+'WC302 Input'!C71</f>
        <v>0</v>
      </c>
      <c r="L91" s="90"/>
      <c r="M91" s="118">
        <f>+'WC302 Input'!D71</f>
        <v>0</v>
      </c>
      <c r="N91" s="89"/>
      <c r="O91" s="118">
        <v>0</v>
      </c>
      <c r="P91" s="110"/>
    </row>
    <row r="92" spans="1:16" s="113" customFormat="1" x14ac:dyDescent="0.25">
      <c r="A92" s="201"/>
      <c r="B92" s="262" t="s">
        <v>224</v>
      </c>
      <c r="C92" s="262"/>
      <c r="D92" s="262"/>
      <c r="E92" s="262"/>
      <c r="F92" s="262"/>
      <c r="G92" s="26" t="s">
        <v>61</v>
      </c>
      <c r="H92" s="29"/>
      <c r="I92" s="18"/>
      <c r="J92" s="201"/>
      <c r="K92" s="118">
        <f>+'WC302 Input'!C74</f>
        <v>0</v>
      </c>
      <c r="L92" s="90"/>
      <c r="M92" s="118">
        <f>+'WC302 Input'!D71</f>
        <v>0</v>
      </c>
      <c r="N92" s="89"/>
      <c r="O92" s="118">
        <v>0</v>
      </c>
      <c r="P92" s="200"/>
    </row>
    <row r="93" spans="1:16" s="113" customFormat="1" x14ac:dyDescent="0.25">
      <c r="A93" s="201"/>
      <c r="B93" s="232" t="s">
        <v>252</v>
      </c>
      <c r="C93" s="233"/>
      <c r="D93" s="233"/>
      <c r="E93" s="233"/>
      <c r="F93" s="233"/>
      <c r="G93" s="26" t="s">
        <v>61</v>
      </c>
      <c r="H93" s="29"/>
      <c r="I93" s="18"/>
      <c r="J93" s="201"/>
      <c r="K93" s="118">
        <f>+'WC302 Input'!C77</f>
        <v>0</v>
      </c>
      <c r="L93" s="90"/>
      <c r="M93" s="118">
        <f>+'WC302 Input'!D77</f>
        <v>0</v>
      </c>
      <c r="N93" s="89"/>
      <c r="O93" s="118">
        <v>0</v>
      </c>
      <c r="P93" s="200"/>
    </row>
    <row r="94" spans="1:16" s="113" customFormat="1" x14ac:dyDescent="0.25">
      <c r="A94" s="112"/>
      <c r="B94" s="72" t="s">
        <v>181</v>
      </c>
      <c r="C94" s="72"/>
      <c r="D94" s="71"/>
      <c r="E94" s="72"/>
      <c r="F94" s="72"/>
      <c r="G94" s="26"/>
      <c r="H94" s="29"/>
      <c r="I94" s="18"/>
      <c r="J94" s="112"/>
      <c r="K94" s="118"/>
      <c r="L94" s="90"/>
      <c r="M94" s="118"/>
      <c r="N94" s="89"/>
      <c r="O94" s="118"/>
      <c r="P94" s="110"/>
    </row>
    <row r="95" spans="1:16" s="113" customFormat="1" x14ac:dyDescent="0.25">
      <c r="A95" s="112"/>
      <c r="B95" s="112" t="s">
        <v>50</v>
      </c>
      <c r="C95" s="112"/>
      <c r="D95" s="111"/>
      <c r="E95" s="112"/>
      <c r="F95" s="112"/>
      <c r="G95" s="26">
        <v>93.566000000000003</v>
      </c>
      <c r="H95" s="29"/>
      <c r="I95" s="18"/>
      <c r="J95" s="112"/>
      <c r="K95" s="118">
        <f>+'WC302 Input'!C86</f>
        <v>130501.26999999999</v>
      </c>
      <c r="L95" s="90"/>
      <c r="M95" s="118">
        <f>+'WC302 Input'!D86</f>
        <v>1306</v>
      </c>
      <c r="N95" s="89"/>
      <c r="O95" s="118"/>
      <c r="P95" s="110"/>
    </row>
    <row r="96" spans="1:16" s="113" customFormat="1" x14ac:dyDescent="0.25">
      <c r="A96" s="112"/>
      <c r="B96" s="112" t="s">
        <v>73</v>
      </c>
      <c r="C96" s="112"/>
      <c r="D96" s="111"/>
      <c r="E96" s="112"/>
      <c r="F96" s="112"/>
      <c r="G96" s="26">
        <v>93.56</v>
      </c>
      <c r="H96" s="29"/>
      <c r="I96" s="18"/>
      <c r="J96" s="112"/>
      <c r="K96" s="118">
        <f>+'WC302 Input'!C85</f>
        <v>-950.2</v>
      </c>
      <c r="L96" s="90"/>
      <c r="M96" s="118">
        <f>+'WC302 Input'!D85</f>
        <v>-260.94</v>
      </c>
      <c r="N96" s="89"/>
      <c r="O96" s="118"/>
      <c r="P96" s="110"/>
    </row>
    <row r="97" spans="1:16" s="113" customFormat="1" ht="14.25" customHeight="1" x14ac:dyDescent="0.25">
      <c r="A97" s="112"/>
      <c r="B97" s="112" t="s">
        <v>51</v>
      </c>
      <c r="C97" s="112"/>
      <c r="D97" s="111"/>
      <c r="E97" s="112"/>
      <c r="F97" s="112"/>
      <c r="G97" s="26">
        <v>93.558000000000007</v>
      </c>
      <c r="H97" s="29"/>
      <c r="I97" s="18"/>
      <c r="J97" s="112"/>
      <c r="K97" s="118">
        <f>+'WC302 Input'!C82</f>
        <v>-0.56000000000000005</v>
      </c>
      <c r="L97" s="90"/>
      <c r="M97" s="118">
        <f>+'WC302 Input'!D82</f>
        <v>0</v>
      </c>
      <c r="N97" s="89"/>
      <c r="O97" s="118"/>
      <c r="P97" s="110"/>
    </row>
    <row r="98" spans="1:16" s="113" customFormat="1" x14ac:dyDescent="0.25">
      <c r="A98" s="112"/>
      <c r="B98" s="112" t="s">
        <v>52</v>
      </c>
      <c r="C98" s="112"/>
      <c r="D98" s="111"/>
      <c r="E98" s="112"/>
      <c r="F98" s="112"/>
      <c r="G98" s="26">
        <v>93.558000000000007</v>
      </c>
      <c r="H98" s="29"/>
      <c r="I98" s="18"/>
      <c r="J98" s="112"/>
      <c r="K98" s="118">
        <f>+'WC302 Input'!C83</f>
        <v>0</v>
      </c>
      <c r="L98" s="90"/>
      <c r="M98" s="118">
        <f>+'WC302 Input'!D83</f>
        <v>0</v>
      </c>
      <c r="N98" s="89"/>
      <c r="O98" s="118"/>
      <c r="P98" s="110"/>
    </row>
    <row r="99" spans="1:16" s="113" customFormat="1" x14ac:dyDescent="0.25">
      <c r="A99" s="112"/>
      <c r="B99" s="112" t="s">
        <v>53</v>
      </c>
      <c r="C99" s="112"/>
      <c r="D99" s="111"/>
      <c r="E99" s="112"/>
      <c r="F99" s="112"/>
      <c r="G99" s="26">
        <v>93.558000000000007</v>
      </c>
      <c r="H99" s="29"/>
      <c r="I99" s="18"/>
      <c r="J99" s="112"/>
      <c r="K99" s="118">
        <f>+'WC302 Input'!C84</f>
        <v>868265.41</v>
      </c>
      <c r="L99" s="90"/>
      <c r="M99" s="118">
        <f>+'WC302 Input'!D84</f>
        <v>0</v>
      </c>
      <c r="N99" s="89"/>
      <c r="O99" s="118"/>
      <c r="P99" s="110"/>
    </row>
    <row r="100" spans="1:16" s="113" customFormat="1" x14ac:dyDescent="0.25">
      <c r="A100" s="125"/>
      <c r="B100" s="133" t="s">
        <v>45</v>
      </c>
      <c r="C100" s="125"/>
      <c r="D100" s="111"/>
      <c r="E100" s="125"/>
      <c r="F100" s="125"/>
      <c r="G100" s="26">
        <v>93.659000000000006</v>
      </c>
      <c r="H100" s="29"/>
      <c r="I100" s="18"/>
      <c r="J100" s="125"/>
      <c r="K100" s="118">
        <f>+'WC302 Input'!C92</f>
        <v>4316898.24</v>
      </c>
      <c r="L100" s="90"/>
      <c r="M100" s="118">
        <f>+'WC302 Input'!D92</f>
        <v>1131875.8799999999</v>
      </c>
      <c r="N100" s="89"/>
      <c r="O100" s="118"/>
      <c r="P100" s="124"/>
    </row>
    <row r="101" spans="1:16" x14ac:dyDescent="0.25">
      <c r="A101" s="16"/>
      <c r="B101" s="16" t="s">
        <v>54</v>
      </c>
      <c r="C101" s="16"/>
      <c r="D101" s="25"/>
      <c r="E101" s="16"/>
      <c r="F101" s="16"/>
      <c r="G101" s="26" t="s">
        <v>61</v>
      </c>
      <c r="H101" s="29"/>
      <c r="I101" s="18"/>
      <c r="J101" s="16"/>
      <c r="K101" s="118">
        <f>+'WC302 Input'!C94</f>
        <v>0</v>
      </c>
      <c r="L101" s="90"/>
      <c r="M101" s="118">
        <f>+'WC302 Input'!D94</f>
        <v>702274.94</v>
      </c>
      <c r="N101" s="89"/>
      <c r="O101" s="90"/>
      <c r="P101" s="9"/>
    </row>
    <row r="102" spans="1:16" s="113" customFormat="1" x14ac:dyDescent="0.25">
      <c r="A102" s="112"/>
      <c r="B102" s="232" t="s">
        <v>56</v>
      </c>
      <c r="C102" s="233"/>
      <c r="D102" s="233"/>
      <c r="E102" s="233"/>
      <c r="F102" s="233"/>
      <c r="G102" s="26" t="s">
        <v>61</v>
      </c>
      <c r="H102" s="29"/>
      <c r="I102" s="18"/>
      <c r="J102" s="112"/>
      <c r="K102" s="204">
        <f>+'WC302 Input'!C98+'WC302 Input'!C100</f>
        <v>0</v>
      </c>
      <c r="L102" s="90"/>
      <c r="M102" s="204">
        <f>+'WC302 Input'!D98+'WC302 Input'!D100</f>
        <v>2372214.2400000002</v>
      </c>
      <c r="N102" s="89"/>
      <c r="O102" s="90"/>
      <c r="P102" s="110"/>
    </row>
    <row r="103" spans="1:16" s="113" customFormat="1" ht="5.25" customHeight="1" x14ac:dyDescent="0.25">
      <c r="A103" s="112"/>
      <c r="B103" s="112"/>
      <c r="C103" s="112"/>
      <c r="D103" s="111"/>
      <c r="E103" s="112"/>
      <c r="F103" s="112"/>
      <c r="G103" s="26"/>
      <c r="H103" s="29"/>
      <c r="I103" s="18"/>
      <c r="J103" s="112"/>
      <c r="K103" s="90"/>
      <c r="L103" s="90"/>
      <c r="M103" s="90"/>
      <c r="N103" s="89"/>
      <c r="O103" s="90"/>
      <c r="P103" s="110"/>
    </row>
    <row r="104" spans="1:16" s="113" customFormat="1" x14ac:dyDescent="0.25">
      <c r="A104" s="112"/>
      <c r="B104" s="112" t="s">
        <v>182</v>
      </c>
      <c r="C104" s="112"/>
      <c r="D104" s="111"/>
      <c r="E104" s="112"/>
      <c r="F104" s="112"/>
      <c r="G104" s="26"/>
      <c r="H104" s="29"/>
      <c r="I104" s="18"/>
      <c r="J104" s="112"/>
      <c r="K104" s="169">
        <f>+K86+SUM(K90:K102)</f>
        <v>57127580.890000001</v>
      </c>
      <c r="L104" s="90"/>
      <c r="M104" s="169">
        <f>+M86+SUM(M90:M102)</f>
        <v>9913026.8300000019</v>
      </c>
      <c r="N104" s="89"/>
      <c r="O104" s="169">
        <f>+O86+SUM(O90:O102)</f>
        <v>0</v>
      </c>
      <c r="P104" s="110"/>
    </row>
    <row r="105" spans="1:16" s="113" customFormat="1" ht="5.25" customHeight="1" x14ac:dyDescent="0.25">
      <c r="A105" s="112"/>
      <c r="B105" s="112"/>
      <c r="C105" s="112"/>
      <c r="D105" s="111"/>
      <c r="E105" s="112"/>
      <c r="F105" s="112"/>
      <c r="G105" s="26"/>
      <c r="H105" s="29"/>
      <c r="I105" s="18"/>
      <c r="J105" s="112"/>
      <c r="K105" s="90" t="s">
        <v>78</v>
      </c>
      <c r="L105" s="90"/>
      <c r="M105" s="90"/>
      <c r="N105" s="89"/>
      <c r="O105" s="90"/>
      <c r="P105" s="110"/>
    </row>
    <row r="106" spans="1:16" x14ac:dyDescent="0.25">
      <c r="A106" s="52" t="s">
        <v>130</v>
      </c>
      <c r="B106" s="52"/>
      <c r="C106" s="53"/>
      <c r="D106" s="53"/>
      <c r="E106" s="53"/>
      <c r="F106" s="53"/>
      <c r="G106" s="54"/>
      <c r="H106" s="55"/>
      <c r="I106" s="54"/>
      <c r="J106" s="55"/>
      <c r="K106" s="170" t="s">
        <v>78</v>
      </c>
      <c r="L106" s="170"/>
      <c r="M106" s="170" t="s">
        <v>78</v>
      </c>
      <c r="N106" s="54"/>
      <c r="O106" s="54"/>
      <c r="P106" s="105"/>
    </row>
    <row r="107" spans="1:16" x14ac:dyDescent="0.25">
      <c r="A107" s="56" t="s">
        <v>200</v>
      </c>
      <c r="B107" s="15"/>
      <c r="C107" s="15"/>
      <c r="D107" s="15"/>
      <c r="E107" s="17"/>
      <c r="F107" s="15"/>
      <c r="G107" s="57"/>
      <c r="H107" s="58"/>
      <c r="I107" s="57"/>
      <c r="J107" s="58"/>
      <c r="K107" s="57"/>
      <c r="L107" s="9"/>
      <c r="M107" s="171" t="s">
        <v>78</v>
      </c>
      <c r="N107" s="9"/>
      <c r="O107" s="9"/>
      <c r="P107" s="9"/>
    </row>
    <row r="108" spans="1:16" ht="78" customHeight="1" x14ac:dyDescent="0.25">
      <c r="A108" s="249" t="s">
        <v>242</v>
      </c>
      <c r="B108" s="237"/>
      <c r="C108" s="237"/>
      <c r="D108" s="237"/>
      <c r="E108" s="237"/>
      <c r="F108" s="237"/>
      <c r="G108" s="237"/>
      <c r="H108" s="237"/>
      <c r="I108" s="237"/>
      <c r="J108" s="237"/>
      <c r="K108" s="237"/>
      <c r="L108" s="237"/>
      <c r="M108" s="237"/>
      <c r="N108" s="237"/>
      <c r="O108" s="237"/>
      <c r="P108" s="13"/>
    </row>
    <row r="109" spans="1:16" ht="6" customHeight="1" x14ac:dyDescent="0.25">
      <c r="A109" s="15"/>
      <c r="B109" s="25"/>
      <c r="C109" s="16"/>
      <c r="D109" s="29"/>
      <c r="E109" s="29"/>
      <c r="F109" s="16"/>
      <c r="G109" s="59"/>
      <c r="H109" s="59"/>
      <c r="I109" s="59"/>
      <c r="J109" s="59"/>
      <c r="K109" s="59"/>
      <c r="L109" s="16"/>
      <c r="M109" s="16"/>
      <c r="N109" s="16"/>
      <c r="O109" s="16"/>
      <c r="P109" s="9"/>
    </row>
    <row r="110" spans="1:16" x14ac:dyDescent="0.25">
      <c r="A110" s="60" t="s">
        <v>201</v>
      </c>
      <c r="B110" s="15"/>
      <c r="C110" s="9"/>
      <c r="D110" s="9"/>
      <c r="E110" s="9"/>
      <c r="F110" s="9"/>
      <c r="G110" s="9"/>
      <c r="H110" s="9"/>
      <c r="I110" s="9"/>
      <c r="J110" s="9"/>
      <c r="K110" s="9"/>
      <c r="L110" s="9"/>
      <c r="M110" s="9"/>
      <c r="N110" s="9"/>
      <c r="O110" s="9"/>
      <c r="P110" s="9"/>
    </row>
    <row r="111" spans="1:16" ht="44.25" customHeight="1" x14ac:dyDescent="0.25">
      <c r="A111" s="250" t="s">
        <v>131</v>
      </c>
      <c r="B111" s="251"/>
      <c r="C111" s="251"/>
      <c r="D111" s="251"/>
      <c r="E111" s="251"/>
      <c r="F111" s="251"/>
      <c r="G111" s="251"/>
      <c r="H111" s="251"/>
      <c r="I111" s="251"/>
      <c r="J111" s="251"/>
      <c r="K111" s="251"/>
      <c r="L111" s="251"/>
      <c r="M111" s="251"/>
      <c r="N111" s="251"/>
      <c r="O111" s="251"/>
      <c r="P111" s="13"/>
    </row>
    <row r="112" spans="1:16" ht="6" customHeight="1" x14ac:dyDescent="0.25">
      <c r="A112" s="61"/>
      <c r="B112" s="13"/>
      <c r="C112" s="13"/>
      <c r="D112" s="13"/>
      <c r="E112" s="13"/>
      <c r="F112" s="13"/>
      <c r="G112" s="13"/>
      <c r="H112" s="13"/>
      <c r="I112" s="13"/>
      <c r="J112" s="13"/>
      <c r="K112" s="13"/>
      <c r="L112" s="13"/>
      <c r="M112" s="13"/>
      <c r="N112" s="13"/>
      <c r="O112" s="13"/>
      <c r="P112" s="13"/>
    </row>
    <row r="113" spans="1:16" x14ac:dyDescent="0.25">
      <c r="A113" s="60" t="s">
        <v>202</v>
      </c>
      <c r="B113" s="13"/>
      <c r="C113" s="13"/>
      <c r="D113" s="13"/>
      <c r="E113" s="13"/>
      <c r="F113" s="13"/>
      <c r="G113" s="13"/>
      <c r="H113" s="13"/>
      <c r="I113" s="13"/>
      <c r="J113" s="13"/>
      <c r="K113" s="13"/>
      <c r="L113" s="13"/>
      <c r="M113" s="13"/>
      <c r="N113" s="13"/>
      <c r="O113" s="13"/>
      <c r="P113" s="13"/>
    </row>
    <row r="114" spans="1:16" x14ac:dyDescent="0.25">
      <c r="A114" s="9" t="s">
        <v>132</v>
      </c>
      <c r="B114" s="15"/>
      <c r="C114" s="9"/>
      <c r="D114" s="9"/>
      <c r="E114" s="9"/>
      <c r="F114" s="9"/>
      <c r="G114" s="9"/>
      <c r="H114" s="9"/>
      <c r="I114" s="9"/>
      <c r="J114" s="9"/>
      <c r="K114" s="9"/>
      <c r="L114" s="9"/>
      <c r="M114" s="9"/>
      <c r="N114" s="9"/>
      <c r="O114" s="9"/>
      <c r="P114" s="9"/>
    </row>
    <row r="115" spans="1:16" ht="6" customHeight="1" x14ac:dyDescent="0.25">
      <c r="A115" s="25"/>
      <c r="B115" s="25"/>
      <c r="C115" s="15"/>
      <c r="D115" s="29"/>
      <c r="E115" s="29"/>
      <c r="F115" s="16"/>
      <c r="G115" s="59"/>
      <c r="H115" s="59"/>
      <c r="I115" s="59"/>
      <c r="J115" s="59"/>
      <c r="K115" s="59"/>
      <c r="L115" s="16"/>
      <c r="M115" s="16"/>
      <c r="N115" s="16"/>
      <c r="O115" s="16"/>
      <c r="P115" s="9"/>
    </row>
    <row r="116" spans="1:16" x14ac:dyDescent="0.25">
      <c r="A116" s="60" t="s">
        <v>203</v>
      </c>
      <c r="B116" s="25"/>
      <c r="C116" s="25"/>
      <c r="D116" s="29"/>
      <c r="E116" s="29"/>
      <c r="F116" s="16"/>
      <c r="G116" s="16"/>
      <c r="H116" s="16"/>
      <c r="I116" s="18"/>
      <c r="J116" s="16"/>
      <c r="K116" s="90"/>
      <c r="L116" s="90"/>
      <c r="M116" s="50"/>
      <c r="N116" s="16"/>
      <c r="O116" s="16"/>
      <c r="P116" s="9"/>
    </row>
    <row r="117" spans="1:16" ht="28.5" customHeight="1" x14ac:dyDescent="0.25">
      <c r="A117" s="252" t="s">
        <v>134</v>
      </c>
      <c r="B117" s="251"/>
      <c r="C117" s="251"/>
      <c r="D117" s="251"/>
      <c r="E117" s="251"/>
      <c r="F117" s="251"/>
      <c r="G117" s="251"/>
      <c r="H117" s="251"/>
      <c r="I117" s="251"/>
      <c r="J117" s="251"/>
      <c r="K117" s="251"/>
      <c r="L117" s="251"/>
      <c r="M117" s="251"/>
      <c r="N117" s="251"/>
      <c r="O117" s="251"/>
      <c r="P117" s="13"/>
    </row>
    <row r="118" spans="1:16" ht="6" customHeight="1" x14ac:dyDescent="0.25">
      <c r="A118" s="62"/>
      <c r="B118" s="13"/>
      <c r="C118" s="13"/>
      <c r="D118" s="9"/>
      <c r="E118" s="9"/>
      <c r="F118" s="9"/>
      <c r="G118" s="13"/>
      <c r="H118" s="13"/>
      <c r="I118" s="63"/>
      <c r="J118" s="13"/>
      <c r="K118" s="13"/>
      <c r="L118" s="13"/>
      <c r="M118" s="13"/>
      <c r="N118" s="13"/>
      <c r="O118" s="13"/>
      <c r="P118" s="13"/>
    </row>
    <row r="119" spans="1:16" x14ac:dyDescent="0.25">
      <c r="A119" s="253" t="s">
        <v>231</v>
      </c>
      <c r="B119" s="251"/>
      <c r="C119" s="251"/>
      <c r="D119" s="251"/>
      <c r="E119" s="251"/>
      <c r="F119" s="251"/>
      <c r="G119" s="251"/>
      <c r="H119" s="251"/>
      <c r="I119" s="251"/>
      <c r="J119" s="251"/>
      <c r="K119" s="251"/>
      <c r="L119" s="251"/>
      <c r="M119" s="251"/>
      <c r="N119" s="251"/>
      <c r="O119" s="251"/>
      <c r="P119" s="106"/>
    </row>
    <row r="120" spans="1:16" ht="53.25" customHeight="1" x14ac:dyDescent="0.25">
      <c r="A120" s="254" t="s">
        <v>135</v>
      </c>
      <c r="B120" s="237"/>
      <c r="C120" s="237"/>
      <c r="D120" s="237"/>
      <c r="E120" s="237"/>
      <c r="F120" s="237"/>
      <c r="G120" s="237"/>
      <c r="H120" s="237"/>
      <c r="I120" s="237"/>
      <c r="J120" s="237"/>
      <c r="K120" s="237"/>
      <c r="L120" s="237"/>
      <c r="M120" s="237"/>
      <c r="N120" s="237"/>
      <c r="O120" s="237"/>
      <c r="P120" s="70"/>
    </row>
    <row r="121" spans="1:16" x14ac:dyDescent="0.25">
      <c r="A121" s="64"/>
      <c r="B121" s="64"/>
      <c r="C121" s="65" t="s">
        <v>133</v>
      </c>
      <c r="D121" s="66"/>
      <c r="E121" s="67"/>
      <c r="F121" s="66"/>
      <c r="G121" s="66"/>
      <c r="H121" s="66"/>
      <c r="I121" s="67" t="s">
        <v>243</v>
      </c>
      <c r="J121" s="64"/>
      <c r="K121" s="107" t="s">
        <v>62</v>
      </c>
      <c r="L121" s="107"/>
      <c r="M121" s="107" t="s">
        <v>63</v>
      </c>
      <c r="N121" s="64"/>
      <c r="O121" s="64"/>
      <c r="P121" s="84"/>
    </row>
    <row r="122" spans="1:16" x14ac:dyDescent="0.25">
      <c r="A122" s="64"/>
      <c r="B122" s="64"/>
      <c r="C122" s="257" t="s">
        <v>136</v>
      </c>
      <c r="D122" s="237"/>
      <c r="E122" s="237"/>
      <c r="F122" s="237"/>
      <c r="G122" s="237"/>
      <c r="H122" s="64"/>
      <c r="I122" s="68">
        <v>10.551</v>
      </c>
      <c r="J122" s="64"/>
      <c r="K122" s="108">
        <v>7422309</v>
      </c>
      <c r="L122" s="108"/>
      <c r="M122" s="108">
        <v>0</v>
      </c>
      <c r="N122" s="64"/>
      <c r="O122" s="64"/>
      <c r="P122" s="84"/>
    </row>
    <row r="123" spans="1:16" x14ac:dyDescent="0.25">
      <c r="A123" s="64"/>
      <c r="B123" s="64"/>
      <c r="C123" s="257" t="s">
        <v>77</v>
      </c>
      <c r="D123" s="237"/>
      <c r="E123" s="237"/>
      <c r="F123" s="237"/>
      <c r="G123" s="237"/>
      <c r="H123" s="64"/>
      <c r="I123" s="68">
        <v>93.558000000000007</v>
      </c>
      <c r="J123" s="64"/>
      <c r="K123" s="108">
        <f>+SUM('WC302 Input'!C82:C85)</f>
        <v>867314.65</v>
      </c>
      <c r="L123" s="108"/>
      <c r="M123" s="108">
        <f>+SUM('WC302 Input'!D82:D85)</f>
        <v>-260.94</v>
      </c>
      <c r="N123" s="64"/>
      <c r="O123" s="64"/>
      <c r="P123" s="84"/>
    </row>
    <row r="124" spans="1:16" x14ac:dyDescent="0.25">
      <c r="A124" s="64"/>
      <c r="B124" s="64"/>
      <c r="C124" s="257" t="s">
        <v>137</v>
      </c>
      <c r="D124" s="237"/>
      <c r="E124" s="237"/>
      <c r="F124" s="237"/>
      <c r="G124" s="237"/>
      <c r="H124" s="64"/>
      <c r="I124" s="68">
        <v>93.659000000000006</v>
      </c>
      <c r="J124" s="64"/>
      <c r="K124" s="108">
        <f>+'WC302 Input'!C92</f>
        <v>4316898.24</v>
      </c>
      <c r="L124" s="108"/>
      <c r="M124" s="108">
        <f>+'WC302 Input'!D92</f>
        <v>1131875.8799999999</v>
      </c>
      <c r="N124" s="64"/>
      <c r="O124" s="64"/>
      <c r="P124" s="84"/>
    </row>
    <row r="125" spans="1:16" x14ac:dyDescent="0.25">
      <c r="A125" s="64"/>
      <c r="B125" s="64"/>
      <c r="C125" s="236" t="s">
        <v>138</v>
      </c>
      <c r="D125" s="237"/>
      <c r="E125" s="237"/>
      <c r="F125" s="237"/>
      <c r="G125" s="237"/>
      <c r="H125" s="64"/>
      <c r="I125" s="69">
        <v>93.575000000000003</v>
      </c>
      <c r="J125" s="64"/>
      <c r="K125" s="108">
        <v>988203</v>
      </c>
      <c r="L125" s="108"/>
      <c r="M125" s="108">
        <v>0</v>
      </c>
      <c r="N125" s="64"/>
      <c r="O125" s="64"/>
      <c r="P125" s="84"/>
    </row>
    <row r="126" spans="1:16" x14ac:dyDescent="0.25">
      <c r="A126" s="64"/>
      <c r="B126" s="64"/>
      <c r="C126" s="236" t="s">
        <v>139</v>
      </c>
      <c r="D126" s="237"/>
      <c r="E126" s="237"/>
      <c r="F126" s="237"/>
      <c r="G126" s="237"/>
      <c r="H126" s="64"/>
      <c r="I126" s="69">
        <v>93.596000000000004</v>
      </c>
      <c r="J126" s="64"/>
      <c r="K126" s="108">
        <f>304058+391100</f>
        <v>695158</v>
      </c>
      <c r="L126" s="108"/>
      <c r="M126" s="108">
        <v>43469</v>
      </c>
      <c r="N126" s="64"/>
      <c r="O126" s="64"/>
      <c r="P126" s="84"/>
    </row>
    <row r="127" spans="1:16" x14ac:dyDescent="0.25">
      <c r="A127" s="64"/>
      <c r="B127" s="64"/>
      <c r="C127" s="236" t="s">
        <v>140</v>
      </c>
      <c r="D127" s="237"/>
      <c r="E127" s="237"/>
      <c r="F127" s="237"/>
      <c r="G127" s="237"/>
      <c r="H127" s="64"/>
      <c r="I127" s="69">
        <v>93.658000000000001</v>
      </c>
      <c r="J127" s="64"/>
      <c r="K127" s="108">
        <v>376158</v>
      </c>
      <c r="L127" s="108"/>
      <c r="M127" s="108">
        <v>0</v>
      </c>
      <c r="N127" s="64"/>
      <c r="O127" s="64"/>
      <c r="P127" s="84"/>
    </row>
    <row r="128" spans="1:16" x14ac:dyDescent="0.25">
      <c r="A128" s="64"/>
      <c r="B128" s="64"/>
      <c r="C128" s="236" t="s">
        <v>141</v>
      </c>
      <c r="D128" s="237"/>
      <c r="E128" s="237"/>
      <c r="F128" s="237"/>
      <c r="G128" s="237"/>
      <c r="H128" s="64"/>
      <c r="I128" s="69">
        <v>93.778000000000006</v>
      </c>
      <c r="J128" s="64"/>
      <c r="K128" s="108">
        <f>1065073444-74886075+112607045</f>
        <v>1102794414</v>
      </c>
      <c r="L128" s="108"/>
      <c r="M128" s="108">
        <f>424998048-29782106+39360133</f>
        <v>434576075</v>
      </c>
      <c r="N128" s="64"/>
      <c r="O128" s="64"/>
      <c r="P128" s="84"/>
    </row>
    <row r="129" spans="1:16" x14ac:dyDescent="0.25">
      <c r="A129" s="64"/>
      <c r="B129" s="64"/>
      <c r="C129" s="236" t="s">
        <v>142</v>
      </c>
      <c r="D129" s="237"/>
      <c r="E129" s="237"/>
      <c r="F129" s="237"/>
      <c r="G129" s="237"/>
      <c r="H129" s="64"/>
      <c r="I129" s="69">
        <v>93.766999999999996</v>
      </c>
      <c r="J129" s="64"/>
      <c r="K129" s="108">
        <v>2278390</v>
      </c>
      <c r="L129" s="108"/>
      <c r="M129" s="108">
        <v>539067</v>
      </c>
      <c r="N129" s="64"/>
      <c r="O129" s="64"/>
      <c r="P129" s="84"/>
    </row>
    <row r="130" spans="1:16" x14ac:dyDescent="0.25">
      <c r="A130" s="64"/>
      <c r="B130" s="64"/>
      <c r="C130" s="236" t="s">
        <v>143</v>
      </c>
      <c r="D130" s="237"/>
      <c r="E130" s="237"/>
      <c r="F130" s="237"/>
      <c r="G130" s="237"/>
      <c r="H130" s="64"/>
      <c r="I130" s="69"/>
      <c r="J130" s="64"/>
      <c r="K130" s="108">
        <v>0</v>
      </c>
      <c r="L130" s="108"/>
      <c r="M130" s="108">
        <v>256973</v>
      </c>
      <c r="N130" s="64"/>
      <c r="O130" s="64"/>
      <c r="P130" s="84"/>
    </row>
    <row r="131" spans="1:16" x14ac:dyDescent="0.25">
      <c r="A131" s="64"/>
      <c r="B131" s="64"/>
      <c r="C131" s="236" t="s">
        <v>144</v>
      </c>
      <c r="D131" s="237"/>
      <c r="E131" s="237"/>
      <c r="F131" s="237"/>
      <c r="G131" s="237"/>
      <c r="H131" s="64"/>
      <c r="I131" s="69"/>
      <c r="J131" s="64"/>
      <c r="K131" s="108">
        <v>0</v>
      </c>
      <c r="L131" s="108"/>
      <c r="M131" s="108">
        <f>651482+541671</f>
        <v>1193153</v>
      </c>
      <c r="N131" s="64"/>
      <c r="O131" s="64"/>
      <c r="P131" s="84"/>
    </row>
    <row r="132" spans="1:16" x14ac:dyDescent="0.25">
      <c r="A132" s="71" t="s">
        <v>145</v>
      </c>
      <c r="B132" s="71"/>
      <c r="C132" s="72"/>
      <c r="D132" s="72"/>
      <c r="E132" s="72"/>
      <c r="F132" s="72"/>
      <c r="G132" s="73"/>
      <c r="H132" s="73"/>
      <c r="I132" s="73"/>
      <c r="J132" s="73"/>
      <c r="K132" s="73"/>
      <c r="L132" s="73"/>
      <c r="M132" s="73"/>
      <c r="N132" s="73"/>
      <c r="O132" s="73"/>
      <c r="P132" s="9"/>
    </row>
    <row r="133" spans="1:16" ht="46.5" customHeight="1" x14ac:dyDescent="0.25">
      <c r="A133" s="74" t="s">
        <v>146</v>
      </c>
      <c r="B133" s="74"/>
      <c r="C133" s="255" t="s">
        <v>147</v>
      </c>
      <c r="D133" s="256"/>
      <c r="E133" s="256"/>
      <c r="F133" s="256"/>
      <c r="G133" s="256"/>
      <c r="H133" s="256"/>
      <c r="I133" s="256"/>
      <c r="J133" s="256"/>
      <c r="K133" s="256"/>
      <c r="L133" s="256"/>
      <c r="M133" s="256"/>
      <c r="N133" s="256"/>
      <c r="O133" s="256"/>
      <c r="P133" s="109"/>
    </row>
    <row r="134" spans="1:16" ht="93.75" customHeight="1" x14ac:dyDescent="0.25">
      <c r="A134" s="74" t="s">
        <v>148</v>
      </c>
      <c r="B134" s="75"/>
      <c r="C134" s="230" t="s">
        <v>149</v>
      </c>
      <c r="D134" s="231"/>
      <c r="E134" s="231"/>
      <c r="F134" s="231"/>
      <c r="G134" s="231"/>
      <c r="H134" s="231"/>
      <c r="I134" s="231"/>
      <c r="J134" s="231"/>
      <c r="K134" s="231"/>
      <c r="L134" s="231"/>
      <c r="M134" s="231"/>
      <c r="N134" s="231"/>
      <c r="O134" s="231"/>
      <c r="P134" s="85"/>
    </row>
    <row r="135" spans="1:16" ht="51.75" customHeight="1" x14ac:dyDescent="0.25">
      <c r="A135" s="74" t="s">
        <v>150</v>
      </c>
      <c r="B135" s="74"/>
      <c r="C135" s="230" t="s">
        <v>151</v>
      </c>
      <c r="D135" s="231"/>
      <c r="E135" s="231"/>
      <c r="F135" s="231"/>
      <c r="G135" s="231"/>
      <c r="H135" s="231"/>
      <c r="I135" s="231"/>
      <c r="J135" s="231"/>
      <c r="K135" s="231"/>
      <c r="L135" s="231"/>
      <c r="M135" s="231"/>
      <c r="N135" s="231"/>
      <c r="O135" s="231"/>
      <c r="P135" s="85"/>
    </row>
    <row r="136" spans="1:16" ht="40.5" customHeight="1" x14ac:dyDescent="0.25">
      <c r="A136" s="74" t="s">
        <v>152</v>
      </c>
      <c r="B136" s="74"/>
      <c r="C136" s="230" t="s">
        <v>153</v>
      </c>
      <c r="D136" s="231"/>
      <c r="E136" s="231"/>
      <c r="F136" s="231"/>
      <c r="G136" s="231"/>
      <c r="H136" s="231"/>
      <c r="I136" s="231"/>
      <c r="J136" s="231"/>
      <c r="K136" s="231"/>
      <c r="L136" s="231"/>
      <c r="M136" s="231"/>
      <c r="N136" s="231"/>
      <c r="O136" s="231"/>
      <c r="P136" s="85"/>
    </row>
    <row r="137" spans="1:16" ht="42" customHeight="1" x14ac:dyDescent="0.25">
      <c r="A137" s="74" t="s">
        <v>154</v>
      </c>
      <c r="B137" s="25"/>
      <c r="C137" s="230" t="s">
        <v>155</v>
      </c>
      <c r="D137" s="231"/>
      <c r="E137" s="231"/>
      <c r="F137" s="231"/>
      <c r="G137" s="231"/>
      <c r="H137" s="231"/>
      <c r="I137" s="231"/>
      <c r="J137" s="231"/>
      <c r="K137" s="231"/>
      <c r="L137" s="231"/>
      <c r="M137" s="231"/>
      <c r="N137" s="231"/>
      <c r="O137" s="231"/>
      <c r="P137" s="85"/>
    </row>
    <row r="138" spans="1:16" ht="6" customHeight="1" x14ac:dyDescent="0.25">
      <c r="A138" s="18"/>
      <c r="B138" s="18"/>
      <c r="C138" s="16"/>
      <c r="D138" s="16"/>
      <c r="E138" s="16"/>
      <c r="F138" s="16"/>
      <c r="G138" s="59"/>
      <c r="H138" s="59"/>
      <c r="I138" s="59"/>
      <c r="J138" s="59"/>
      <c r="K138" s="59"/>
      <c r="L138" s="59"/>
      <c r="M138" s="16"/>
      <c r="N138" s="16"/>
      <c r="O138" s="16"/>
      <c r="P138" s="9"/>
    </row>
    <row r="139" spans="1:16" ht="31.5" customHeight="1" x14ac:dyDescent="0.25">
      <c r="A139" s="76">
        <v>2</v>
      </c>
      <c r="B139" s="25"/>
      <c r="C139" s="239" t="s">
        <v>156</v>
      </c>
      <c r="D139" s="240"/>
      <c r="E139" s="240"/>
      <c r="F139" s="240"/>
      <c r="G139" s="240"/>
      <c r="H139" s="240"/>
      <c r="I139" s="240"/>
      <c r="J139" s="240"/>
      <c r="K139" s="240"/>
      <c r="L139" s="240"/>
      <c r="M139" s="240"/>
      <c r="N139" s="240"/>
      <c r="O139" s="240"/>
      <c r="P139" s="31"/>
    </row>
    <row r="140" spans="1:16" ht="6" customHeight="1" x14ac:dyDescent="0.25">
      <c r="A140" s="77"/>
      <c r="B140" s="16"/>
      <c r="C140" s="16"/>
      <c r="D140" s="16"/>
      <c r="E140" s="16"/>
      <c r="F140" s="16"/>
      <c r="G140" s="59"/>
      <c r="H140" s="59"/>
      <c r="I140" s="59"/>
      <c r="J140" s="59"/>
      <c r="K140" s="59"/>
      <c r="L140" s="59"/>
      <c r="M140" s="16"/>
      <c r="N140" s="16"/>
      <c r="O140" s="16"/>
      <c r="P140" s="9"/>
    </row>
    <row r="141" spans="1:16" ht="95.25" customHeight="1" x14ac:dyDescent="0.25">
      <c r="A141" s="76">
        <v>3</v>
      </c>
      <c r="B141" s="16"/>
      <c r="C141" s="234" t="s">
        <v>157</v>
      </c>
      <c r="D141" s="235"/>
      <c r="E141" s="235"/>
      <c r="F141" s="235"/>
      <c r="G141" s="235"/>
      <c r="H141" s="235"/>
      <c r="I141" s="235"/>
      <c r="J141" s="235"/>
      <c r="K141" s="235"/>
      <c r="L141" s="235"/>
      <c r="M141" s="235"/>
      <c r="N141" s="235"/>
      <c r="O141" s="235"/>
      <c r="P141" s="78"/>
    </row>
    <row r="142" spans="1:16" ht="6" customHeight="1" x14ac:dyDescent="0.25">
      <c r="A142" s="16"/>
      <c r="B142" s="16"/>
      <c r="C142" s="16"/>
      <c r="D142" s="16"/>
      <c r="E142" s="16"/>
      <c r="F142" s="16"/>
      <c r="G142" s="59"/>
      <c r="H142" s="59"/>
      <c r="I142" s="59"/>
      <c r="J142" s="59"/>
      <c r="K142" s="59"/>
      <c r="L142" s="59"/>
      <c r="M142" s="16"/>
      <c r="N142" s="16"/>
      <c r="O142" s="16"/>
      <c r="P142" s="9"/>
    </row>
    <row r="143" spans="1:16" ht="43.5" customHeight="1" x14ac:dyDescent="0.25">
      <c r="A143" s="76">
        <v>4</v>
      </c>
      <c r="B143" s="16"/>
      <c r="C143" s="234" t="s">
        <v>158</v>
      </c>
      <c r="D143" s="235"/>
      <c r="E143" s="235"/>
      <c r="F143" s="235"/>
      <c r="G143" s="235"/>
      <c r="H143" s="235"/>
      <c r="I143" s="235"/>
      <c r="J143" s="235"/>
      <c r="K143" s="235"/>
      <c r="L143" s="235"/>
      <c r="M143" s="235"/>
      <c r="N143" s="235"/>
      <c r="O143" s="235"/>
      <c r="P143" s="81"/>
    </row>
    <row r="144" spans="1:16" ht="6" customHeight="1" x14ac:dyDescent="0.25">
      <c r="A144" s="76"/>
      <c r="B144" s="16"/>
      <c r="C144" s="78"/>
      <c r="D144" s="79"/>
      <c r="E144" s="79"/>
      <c r="F144" s="79"/>
      <c r="G144" s="80"/>
      <c r="H144" s="79"/>
      <c r="I144" s="79"/>
      <c r="J144" s="79"/>
      <c r="K144" s="79"/>
      <c r="L144" s="79"/>
      <c r="M144" s="79"/>
      <c r="N144" s="79"/>
      <c r="O144" s="79"/>
      <c r="P144" s="81"/>
    </row>
    <row r="145" spans="1:16" ht="40.5" customHeight="1" x14ac:dyDescent="0.25">
      <c r="A145" s="76">
        <v>5</v>
      </c>
      <c r="B145" s="16"/>
      <c r="C145" s="234" t="s">
        <v>159</v>
      </c>
      <c r="D145" s="235"/>
      <c r="E145" s="235"/>
      <c r="F145" s="235"/>
      <c r="G145" s="235"/>
      <c r="H145" s="235"/>
      <c r="I145" s="235"/>
      <c r="J145" s="235"/>
      <c r="K145" s="235"/>
      <c r="L145" s="235"/>
      <c r="M145" s="235"/>
      <c r="N145" s="235"/>
      <c r="O145" s="235"/>
      <c r="P145" s="81"/>
    </row>
    <row r="146" spans="1:16" ht="6" customHeight="1" x14ac:dyDescent="0.25">
      <c r="B146" s="16"/>
      <c r="C146" s="16"/>
      <c r="D146" s="16"/>
      <c r="E146" s="16"/>
      <c r="F146" s="16"/>
      <c r="G146" s="59"/>
      <c r="H146" s="59"/>
      <c r="I146" s="59"/>
      <c r="J146" s="59"/>
      <c r="K146" s="59"/>
      <c r="L146" s="59"/>
      <c r="M146" s="16"/>
      <c r="N146" s="16"/>
      <c r="O146" s="16"/>
      <c r="P146" s="9"/>
    </row>
    <row r="147" spans="1:16" ht="19.5" customHeight="1" x14ac:dyDescent="0.25">
      <c r="A147" s="74">
        <f>+A145+1</f>
        <v>6</v>
      </c>
      <c r="B147" s="16"/>
      <c r="C147" s="243" t="s">
        <v>160</v>
      </c>
      <c r="D147" s="244"/>
      <c r="E147" s="244"/>
      <c r="F147" s="244"/>
      <c r="G147" s="244"/>
      <c r="H147" s="244"/>
      <c r="I147" s="244"/>
      <c r="J147" s="244"/>
      <c r="K147" s="244"/>
      <c r="L147" s="244"/>
      <c r="M147" s="244"/>
      <c r="N147" s="244"/>
      <c r="O147" s="244"/>
      <c r="P147" s="83"/>
    </row>
    <row r="148" spans="1:16" ht="6" customHeight="1" x14ac:dyDescent="0.25">
      <c r="A148" s="25"/>
      <c r="B148" s="16"/>
      <c r="C148" s="81"/>
      <c r="D148" s="10"/>
      <c r="E148" s="10"/>
      <c r="F148" s="10"/>
      <c r="G148" s="10"/>
      <c r="H148" s="10"/>
      <c r="I148" s="10"/>
      <c r="J148" s="10"/>
      <c r="K148" s="10"/>
      <c r="L148" s="10"/>
      <c r="M148" s="10"/>
      <c r="N148" s="10"/>
      <c r="O148" s="10"/>
      <c r="P148" s="13"/>
    </row>
    <row r="149" spans="1:16" ht="22.5" customHeight="1" x14ac:dyDescent="0.25">
      <c r="A149" s="74">
        <f>+A147+1</f>
        <v>7</v>
      </c>
      <c r="B149" s="16"/>
      <c r="C149" s="241" t="s">
        <v>161</v>
      </c>
      <c r="D149" s="242"/>
      <c r="E149" s="242"/>
      <c r="F149" s="242"/>
      <c r="G149" s="242"/>
      <c r="H149" s="242"/>
      <c r="I149" s="242"/>
      <c r="J149" s="242"/>
      <c r="K149" s="242"/>
      <c r="L149" s="242"/>
      <c r="M149" s="242"/>
      <c r="N149" s="242"/>
      <c r="O149" s="242"/>
      <c r="P149" s="81"/>
    </row>
    <row r="150" spans="1:16" ht="6" customHeight="1" x14ac:dyDescent="0.25">
      <c r="A150" s="74" t="s">
        <v>78</v>
      </c>
      <c r="B150" s="16"/>
      <c r="P150" s="13"/>
    </row>
    <row r="151" spans="1:16" x14ac:dyDescent="0.25">
      <c r="A151" s="74">
        <f>+A149+1</f>
        <v>8</v>
      </c>
      <c r="B151" s="16"/>
      <c r="C151" s="243" t="s">
        <v>162</v>
      </c>
      <c r="D151" s="244"/>
      <c r="E151" s="244"/>
      <c r="F151" s="244"/>
      <c r="G151" s="244"/>
      <c r="H151" s="244"/>
      <c r="I151" s="244"/>
      <c r="J151" s="244"/>
      <c r="K151" s="244"/>
      <c r="L151" s="244"/>
      <c r="M151" s="244"/>
      <c r="N151" s="244"/>
      <c r="O151" s="244"/>
      <c r="P151" s="13"/>
    </row>
    <row r="152" spans="1:16" ht="6" customHeight="1" x14ac:dyDescent="0.25">
      <c r="A152" s="74" t="s">
        <v>78</v>
      </c>
      <c r="B152" s="16"/>
      <c r="C152" s="82"/>
      <c r="D152" s="79"/>
      <c r="E152" s="79"/>
      <c r="F152" s="79"/>
      <c r="G152" s="80"/>
      <c r="H152" s="79"/>
      <c r="I152" s="79"/>
      <c r="J152" s="79"/>
      <c r="K152" s="79"/>
      <c r="L152" s="79"/>
      <c r="M152" s="79"/>
      <c r="N152" s="79"/>
      <c r="O152" s="79"/>
      <c r="P152" s="81"/>
    </row>
    <row r="153" spans="1:16" ht="41.25" customHeight="1" x14ac:dyDescent="0.25">
      <c r="A153" s="74">
        <f>+A151+1</f>
        <v>9</v>
      </c>
      <c r="B153" s="16"/>
      <c r="C153" s="230" t="s">
        <v>163</v>
      </c>
      <c r="D153" s="231"/>
      <c r="E153" s="231"/>
      <c r="F153" s="231"/>
      <c r="G153" s="231"/>
      <c r="H153" s="231"/>
      <c r="I153" s="231"/>
      <c r="J153" s="231"/>
      <c r="K153" s="231"/>
      <c r="L153" s="231"/>
      <c r="M153" s="231"/>
      <c r="N153" s="231"/>
      <c r="O153" s="231"/>
      <c r="P153" s="81"/>
    </row>
    <row r="154" spans="1:16" ht="6" customHeight="1" x14ac:dyDescent="0.25">
      <c r="A154" s="74" t="s">
        <v>78</v>
      </c>
      <c r="B154" s="16"/>
      <c r="C154" s="16"/>
      <c r="D154" s="16"/>
      <c r="E154" s="16"/>
      <c r="F154" s="16"/>
      <c r="G154" s="16"/>
      <c r="H154" s="16"/>
      <c r="I154" s="16"/>
      <c r="J154" s="16"/>
      <c r="K154" s="16"/>
      <c r="L154" s="16"/>
      <c r="M154" s="16"/>
      <c r="N154" s="16"/>
      <c r="O154" s="16"/>
      <c r="P154" s="9"/>
    </row>
    <row r="155" spans="1:16" ht="43.5" customHeight="1" x14ac:dyDescent="0.25">
      <c r="A155" s="74">
        <f>+A153+1</f>
        <v>10</v>
      </c>
      <c r="B155" s="16"/>
      <c r="C155" s="238" t="s">
        <v>164</v>
      </c>
      <c r="D155" s="235"/>
      <c r="E155" s="235"/>
      <c r="F155" s="235"/>
      <c r="G155" s="235"/>
      <c r="H155" s="235"/>
      <c r="I155" s="235"/>
      <c r="J155" s="235"/>
      <c r="K155" s="235"/>
      <c r="L155" s="235"/>
      <c r="M155" s="235"/>
      <c r="N155" s="235"/>
      <c r="O155" s="235"/>
      <c r="P155" s="82"/>
    </row>
    <row r="156" spans="1:16" ht="6" customHeight="1" x14ac:dyDescent="0.25">
      <c r="A156" s="74" t="s">
        <v>78</v>
      </c>
      <c r="B156" s="16"/>
      <c r="C156" s="9"/>
      <c r="D156" s="9"/>
      <c r="E156" s="9"/>
      <c r="F156" s="9"/>
      <c r="G156" s="9"/>
      <c r="H156" s="9"/>
      <c r="I156" s="9"/>
      <c r="J156" s="9"/>
      <c r="K156" s="9"/>
      <c r="L156" s="9"/>
      <c r="M156" s="9"/>
      <c r="N156" s="9"/>
      <c r="O156" s="9"/>
      <c r="P156" s="9"/>
    </row>
    <row r="157" spans="1:16" ht="37.5" customHeight="1" x14ac:dyDescent="0.25">
      <c r="A157" s="74">
        <f>+A155+1</f>
        <v>11</v>
      </c>
      <c r="B157" s="16"/>
      <c r="C157" s="230" t="s">
        <v>165</v>
      </c>
      <c r="D157" s="231"/>
      <c r="E157" s="231"/>
      <c r="F157" s="231"/>
      <c r="G157" s="231"/>
      <c r="H157" s="231"/>
      <c r="I157" s="231"/>
      <c r="J157" s="231"/>
      <c r="K157" s="231"/>
      <c r="L157" s="231"/>
      <c r="M157" s="231"/>
      <c r="N157" s="231"/>
      <c r="O157" s="231"/>
      <c r="P157" s="85"/>
    </row>
    <row r="158" spans="1:16" ht="6" customHeight="1" x14ac:dyDescent="0.25">
      <c r="A158" s="74" t="s">
        <v>78</v>
      </c>
      <c r="B158" s="9"/>
      <c r="C158" s="9"/>
      <c r="D158" s="9"/>
      <c r="E158" s="9"/>
      <c r="F158" s="9"/>
      <c r="G158" s="9"/>
      <c r="H158" s="9"/>
      <c r="I158" s="9"/>
      <c r="J158" s="9"/>
      <c r="K158" s="9"/>
      <c r="L158" s="9"/>
      <c r="M158" s="9"/>
      <c r="N158" s="9"/>
      <c r="O158" s="9"/>
      <c r="P158" s="9"/>
    </row>
    <row r="159" spans="1:16" ht="42.75" customHeight="1" x14ac:dyDescent="0.25">
      <c r="A159" s="74">
        <f>+A157+1</f>
        <v>12</v>
      </c>
      <c r="B159" s="9"/>
      <c r="C159" s="230" t="s">
        <v>163</v>
      </c>
      <c r="D159" s="231"/>
      <c r="E159" s="231"/>
      <c r="F159" s="231"/>
      <c r="G159" s="231"/>
      <c r="H159" s="231"/>
      <c r="I159" s="231"/>
      <c r="J159" s="231"/>
      <c r="K159" s="231"/>
      <c r="L159" s="231"/>
      <c r="M159" s="231"/>
      <c r="N159" s="231"/>
      <c r="O159" s="231"/>
      <c r="P159" s="85"/>
    </row>
    <row r="160" spans="1:16" x14ac:dyDescent="0.25">
      <c r="A160" s="9"/>
      <c r="B160" s="9"/>
      <c r="C160" s="9"/>
      <c r="D160" s="9"/>
      <c r="E160" s="9"/>
      <c r="F160" s="9"/>
      <c r="G160" s="9"/>
      <c r="H160" s="9"/>
      <c r="I160" s="9"/>
      <c r="J160" s="9"/>
      <c r="K160" s="9"/>
      <c r="L160" s="9"/>
      <c r="M160" s="9"/>
      <c r="N160" s="9"/>
      <c r="O160" s="9"/>
      <c r="P160" s="9"/>
    </row>
  </sheetData>
  <mergeCells count="62">
    <mergeCell ref="C15:F15"/>
    <mergeCell ref="C20:F20"/>
    <mergeCell ref="C22:F22"/>
    <mergeCell ref="C30:F30"/>
    <mergeCell ref="D34:F34"/>
    <mergeCell ref="D33:F33"/>
    <mergeCell ref="C16:F16"/>
    <mergeCell ref="C18:F18"/>
    <mergeCell ref="C40:F40"/>
    <mergeCell ref="D44:F44"/>
    <mergeCell ref="C55:F55"/>
    <mergeCell ref="C45:F45"/>
    <mergeCell ref="D46:F46"/>
    <mergeCell ref="D47:F47"/>
    <mergeCell ref="D48:F48"/>
    <mergeCell ref="C147:O147"/>
    <mergeCell ref="C125:G125"/>
    <mergeCell ref="C126:G126"/>
    <mergeCell ref="B63:F63"/>
    <mergeCell ref="B68:F68"/>
    <mergeCell ref="C67:F67"/>
    <mergeCell ref="D85:F85"/>
    <mergeCell ref="D83:F83"/>
    <mergeCell ref="D84:F84"/>
    <mergeCell ref="D76:F76"/>
    <mergeCell ref="D75:F75"/>
    <mergeCell ref="D77:F77"/>
    <mergeCell ref="B92:F92"/>
    <mergeCell ref="B93:F93"/>
    <mergeCell ref="B70:F70"/>
    <mergeCell ref="C159:O159"/>
    <mergeCell ref="A1:P1"/>
    <mergeCell ref="A2:P2"/>
    <mergeCell ref="A3:P3"/>
    <mergeCell ref="A108:O108"/>
    <mergeCell ref="A111:O111"/>
    <mergeCell ref="A117:O117"/>
    <mergeCell ref="A119:O119"/>
    <mergeCell ref="A120:O120"/>
    <mergeCell ref="C133:O133"/>
    <mergeCell ref="C134:O134"/>
    <mergeCell ref="C135:O135"/>
    <mergeCell ref="C136:O136"/>
    <mergeCell ref="C122:G122"/>
    <mergeCell ref="C123:G123"/>
    <mergeCell ref="C124:G124"/>
    <mergeCell ref="C157:O157"/>
    <mergeCell ref="B102:F102"/>
    <mergeCell ref="C141:O141"/>
    <mergeCell ref="C127:G127"/>
    <mergeCell ref="C128:G128"/>
    <mergeCell ref="C129:G129"/>
    <mergeCell ref="C155:O155"/>
    <mergeCell ref="C137:O137"/>
    <mergeCell ref="C139:O139"/>
    <mergeCell ref="C130:G130"/>
    <mergeCell ref="C131:G131"/>
    <mergeCell ref="C153:O153"/>
    <mergeCell ref="C149:O149"/>
    <mergeCell ref="C151:O151"/>
    <mergeCell ref="C143:O143"/>
    <mergeCell ref="C145:O145"/>
  </mergeCells>
  <pageMargins left="0.7" right="0.7" top="0.5" bottom="0.5" header="0.3" footer="0.3"/>
  <pageSetup orientation="landscape" r:id="rId1"/>
  <headerFooter>
    <oddFooter>&amp;R&amp;"Arial,Regular"&amp;10Revised 9/20/2025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WC302 Input</vt:lpstr>
      <vt:lpstr>SEFSA</vt:lpstr>
      <vt:lpstr>'WC302 Input'!Print_Area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Burke</dc:creator>
  <cp:lastModifiedBy>James Burke</cp:lastModifiedBy>
  <cp:lastPrinted>2025-09-24T20:31:21Z</cp:lastPrinted>
  <dcterms:created xsi:type="dcterms:W3CDTF">2023-09-18T13:58:29Z</dcterms:created>
  <dcterms:modified xsi:type="dcterms:W3CDTF">2025-09-25T12:32:08Z</dcterms:modified>
</cp:coreProperties>
</file>